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6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P:\PROGRAMS and PROJECTS\Programs Rider\Commercial &amp; Industrial\Building Efficiency\Applications\2011 Applications\Masters\Web Master\"/>
    </mc:Choice>
  </mc:AlternateContent>
  <xr:revisionPtr revIDLastSave="0" documentId="13_ncr:1_{85BEC910-6488-4D33-A619-B02B15F50F9B}" xr6:coauthVersionLast="47" xr6:coauthVersionMax="47" xr10:uidLastSave="{00000000-0000-0000-0000-000000000000}"/>
  <workbookProtection workbookAlgorithmName="SHA-512" workbookHashValue="mPjrRDv19vU/OzaDd3rUGzWsnbbpmz2fYpFAKT6JQXvz+pkUtEWbiH6q8QBGpT8PkdjqVe9979+aVvJgVAG13g==" workbookSaltValue="jm94MIeKooCm3jB2qQN/hQ==" workbookSpinCount="100000" lockStructure="1"/>
  <bookViews>
    <workbookView xWindow="-120" yWindow="-120" windowWidth="29040" windowHeight="15720" firstSheet="5" activeTab="6" autoFilterDateGrouping="0" xr2:uid="{00000000-000D-0000-FFFF-FFFF00000000}"/>
  </bookViews>
  <sheets>
    <sheet name="Internal Notes" sheetId="47" state="hidden" r:id="rId1"/>
    <sheet name="Letter" sheetId="44" state="hidden" r:id="rId2"/>
    <sheet name="Letter_Background" sheetId="45" state="hidden" r:id="rId3"/>
    <sheet name="Data Extraction" sheetId="43" state="hidden" r:id="rId4"/>
    <sheet name="Incent Calc Table" sheetId="46" state="hidden" r:id="rId5"/>
    <sheet name="Welcome" sheetId="32" r:id="rId6"/>
    <sheet name="Preliminary Application" sheetId="21" r:id="rId7"/>
    <sheet name="Final Application" sheetId="23" r:id="rId8"/>
    <sheet name="Dataline Changes" sheetId="51" state="hidden" r:id="rId9"/>
    <sheet name="HVAC Worksheet" sheetId="5" r:id="rId10"/>
    <sheet name="Controls Worksheet" sheetId="29" r:id="rId11"/>
    <sheet name="HVAC Efficiency Tables" sheetId="18" state="hidden" r:id="rId12"/>
    <sheet name="Specific Qualifications" sheetId="42" r:id="rId13"/>
    <sheet name="Custom Projects" sheetId="48" r:id="rId14"/>
    <sheet name="Terms &amp; Conditions" sheetId="49" r:id="rId15"/>
    <sheet name="Lists" sheetId="20" state="hidden" r:id="rId16"/>
  </sheets>
  <externalReferences>
    <externalReference r:id="rId17"/>
  </externalReferences>
  <definedNames>
    <definedName name="_xlnm._FilterDatabase" localSheetId="8" hidden="1">'Dataline Changes'!$A$1:$J$1101</definedName>
    <definedName name="_xlnm._FilterDatabase" localSheetId="15" hidden="1">Lists!$A$2:$O$184</definedName>
    <definedName name="_oo13">[1]Data!$AB$14,[1]Data!$AC$14,[1]Data!$AH$14,[1]Data!$AI$14,[1]Data!$AB$18,[1]Data!$AC$18,[1]Data!$AH$18,[1]Data!$AI$18,[1]Data!$AH$33,[1]Data!$AI$33,[1]Data!$AH$37,[1]Data!$AI$37,[1]Data!$AH$41,[1]Data!$AI$41,[1]Data!$AB$62,[1]Data!$AC$62,[1]Data!$AH$62,[1]Data!$AI$62,[1]Data!$AP$8,[1]Data!$AR$8,[1]Data!$AP$10,[1]Data!$AR$10,[1]Data!$AP$58,[1]Data!$AR$58</definedName>
    <definedName name="ACEquipmentType">Lists!$J$34:$J$37</definedName>
    <definedName name="ACEquipmentTypeWater">Lists!$I$12:$I$13</definedName>
    <definedName name="Admin_Address_1">Lists!$F$42</definedName>
    <definedName name="Admin_Address_2">Lists!$F$43</definedName>
    <definedName name="Admin_Address_3">Lists!$F$44</definedName>
    <definedName name="Admin_Address_4">Lists!$F$45</definedName>
    <definedName name="Admin_Address_5">Lists!$F$46</definedName>
    <definedName name="Admin_Comments_1">Lists!$F$38</definedName>
    <definedName name="Admin_Comments_2">Lists!$F$39</definedName>
    <definedName name="Admin_Comments_3">Lists!$F$40</definedName>
    <definedName name="Admin_Comments_4">Lists!$F$41</definedName>
    <definedName name="Admin_Data">Lists!$G$29:$G$46</definedName>
    <definedName name="Admin_Mail_to_Cust">Lists!$F$35</definedName>
    <definedName name="Admin_Note_to_Payroll">Lists!$F$37</definedName>
    <definedName name="Admin_Send_to_IPCO">Lists!$F$36</definedName>
    <definedName name="AllStates">Lists!$C$2:$D$52</definedName>
    <definedName name="AllStatesInitials">Lists!$C$2:$C$52</definedName>
    <definedName name="ApplicantStatus">Lists!$I$2:$I$6</definedName>
    <definedName name="BuildingHours">Lists!$E$2:$F$27</definedName>
    <definedName name="BuildingType">Lists!$E$2:$E$27</definedName>
    <definedName name="ButtonFinal">Lists!$F$30</definedName>
    <definedName name="ButtonPreliminary">Lists!$F$29</definedName>
    <definedName name="cc_List">Lists!$E$48:$E$55</definedName>
    <definedName name="ChillerType">Lists!$I$15:$I$17</definedName>
    <definedName name="ComboBoxRep">Lists!$F$34</definedName>
    <definedName name="CoolingHours">Lists!$E$2:$G$27</definedName>
    <definedName name="CustomerRepLocations">Lists!$H$28:$I$52</definedName>
    <definedName name="CustomerReps">Lists!$H$28:$H$55</definedName>
    <definedName name="EMCSSystemTypes">Lists!$J$15:$J$22</definedName>
    <definedName name="exteriorNLC">Lists!$J$30:$J$32</definedName>
    <definedName name="Facility_Name">Lists!$I$22:$I$23</definedName>
    <definedName name="FacilityState">Lists!$H$15:$H$16</definedName>
    <definedName name="Form_Data">Lists!$F$29:$F$46</definedName>
    <definedName name="GroupA">'HVAC Efficiency Tables'!$F$3:$M$7</definedName>
    <definedName name="GroupB">'HVAC Efficiency Tables'!$F$13:$M$13</definedName>
    <definedName name="GroupD">'HVAC Efficiency Tables'!$F$14:$M$18</definedName>
    <definedName name="GroupE">'HVAC Efficiency Tables'!$F$19:$M$19</definedName>
    <definedName name="GroupF">'HVAC Efficiency Tables'!$F$24:$M$26</definedName>
    <definedName name="GroupG">'HVAC Efficiency Tables'!$F$27:$M$32</definedName>
    <definedName name="GroupH">'HVAC Efficiency Tables'!$F$33:$M$37</definedName>
    <definedName name="Handling">Lists!$I$19</definedName>
    <definedName name="Handling_Admin">Lists!$G$37</definedName>
    <definedName name="Handling_Instructions">Lists!$I$19:$I$20</definedName>
    <definedName name="HandlingInstructions">'Data Extraction'!$G$7</definedName>
    <definedName name="HVACEfficiencies">'HVAC Efficiency Tables'!$E$47:$W$149</definedName>
    <definedName name="HVACEfficiencyTables">'HVAC Efficiency Tables'!$A$1:$K$37</definedName>
    <definedName name="HVACEfficiencyTablesCode">'HVAC Efficiency Tables'!$A$1:$M$37</definedName>
    <definedName name="HVACEffLookUps">'HVAC Efficiency Tables'!$E$46:$K$136</definedName>
    <definedName name="interiorNLC">Lists!$J$24:$J$28</definedName>
    <definedName name="_xlnm.Print_Area" localSheetId="10">'Controls Worksheet'!$A$164:$AH$203</definedName>
    <definedName name="_xlnm.Print_Area" localSheetId="13">'Custom Projects'!$A$290:$AJ$322</definedName>
    <definedName name="_xlnm.Print_Area" localSheetId="7">'Final Application'!$A$314:$AJ$474</definedName>
    <definedName name="_xlnm.Print_Area" localSheetId="9">'HVAC Worksheet'!$A$202:$BJ$267</definedName>
    <definedName name="_xlnm.Print_Area" localSheetId="4">'Incent Calc Table'!$B$2:$G$66</definedName>
    <definedName name="_xlnm.Print_Area" localSheetId="1">Letter!$B$1:$E$35</definedName>
    <definedName name="_xlnm.Print_Area" localSheetId="6">'Preliminary Application'!$A$222:$AJ$282</definedName>
    <definedName name="_xlnm.Print_Area" localSheetId="12">'Specific Qualifications'!$AA$31:$AC$54</definedName>
    <definedName name="_xlnm.Print_Area" localSheetId="14">'Terms &amp; Conditions'!$AA$26:$AC$49</definedName>
    <definedName name="_xlnm.Print_Area" localSheetId="5">Welcome!$Z$66:$AA$137</definedName>
    <definedName name="ProjectType">Lists!$H$10:$H$13</definedName>
    <definedName name="RegionLookUp">Lists!$L$1:$O$184</definedName>
    <definedName name="Regions">Lists!$H$18:$H$22</definedName>
    <definedName name="ResistanceType01">'HVAC Efficiency Tables'!$AD$11:$AD$13</definedName>
    <definedName name="ResistanceType02">'HVAC Efficiency Tables'!$AD$14:$AD$16</definedName>
    <definedName name="ResistanceType03">'HVAC Efficiency Tables'!$AD$17:$AD$19</definedName>
    <definedName name="ResistanceType04">'HVAC Efficiency Tables'!$AD$20:$AD$22</definedName>
    <definedName name="ResistanceType05">'HVAC Efficiency Tables'!$AD$23:$AD$25</definedName>
    <definedName name="ResistanceType06">'HVAC Efficiency Tables'!$AD$26:$AD$28</definedName>
    <definedName name="ResistanceType07">'HVAC Efficiency Tables'!$AD$29:$AD$31</definedName>
    <definedName name="ResistanceType08">'HVAC Efficiency Tables'!$AD$32:$AD$34</definedName>
    <definedName name="ResistanceType09">'HVAC Efficiency Tables'!$AD$35:$AD$37</definedName>
    <definedName name="ResistanceType10">'HVAC Efficiency Tables'!$AD$38:$AD$40</definedName>
    <definedName name="ResistanceType11">'HVAC Efficiency Tables'!$AD$41:$AD$43</definedName>
    <definedName name="ResistanceType12">'HVAC Efficiency Tables'!$AD$44:$AD$46</definedName>
    <definedName name="ResistanceType13">'HVAC Efficiency Tables'!$AD$47:$AD$49</definedName>
    <definedName name="ResistanceType14">'HVAC Efficiency Tables'!$AD$50:$AD$52</definedName>
    <definedName name="ResistanceType15">'HVAC Efficiency Tables'!$AD$53:$AD$55</definedName>
    <definedName name="ResistanceType16">'HVAC Efficiency Tables'!$AD$58:$AD$60</definedName>
    <definedName name="ResistanceType17">'HVAC Efficiency Tables'!$AD$61:$AD$63</definedName>
    <definedName name="ResistanceType18">'HVAC Efficiency Tables'!$AD$64:$AD$66</definedName>
    <definedName name="ResistanceType19">'HVAC Efficiency Tables'!$AD$67:$AD$69</definedName>
    <definedName name="ResistanceType20">'HVAC Efficiency Tables'!$AD$70:$AD$72</definedName>
    <definedName name="ResistanceType21">'HVAC Efficiency Tables'!$AD$73:$AD$75</definedName>
    <definedName name="ResistanceType22">'HVAC Efficiency Tables'!$AD$76:$AD$78</definedName>
    <definedName name="ResistanceType23">'HVAC Efficiency Tables'!$AD$79:$AD$81</definedName>
    <definedName name="ResistanceType24">'HVAC Efficiency Tables'!$AD$82:$AD$84</definedName>
    <definedName name="ResistanceType25">'HVAC Efficiency Tables'!$AD$85:$AD$87</definedName>
    <definedName name="ResistanceTypeA201">'HVAC Efficiency Tables'!$AD$90:$AD$92</definedName>
    <definedName name="ResistanceTypeA202">'HVAC Efficiency Tables'!$AD$93:$AD$95</definedName>
    <definedName name="ResistanceTypeA203">'HVAC Efficiency Tables'!$AD$96:$AD$98</definedName>
    <definedName name="ResistanceTypeA204">'HVAC Efficiency Tables'!$AD$99:$AD$101</definedName>
    <definedName name="ResistanceTypeA205">'HVAC Efficiency Tables'!$AD$102:$AD$104</definedName>
    <definedName name="ResistanceTypes">Lists!$I$25:$I$26</definedName>
    <definedName name="SplitorSingle">Lists!$J$8:$J$9</definedName>
    <definedName name="SplitorSingle01">'HVAC Efficiency Tables'!$AE$11:$AE$13</definedName>
    <definedName name="SplitorSingle02">'HVAC Efficiency Tables'!$AE$14:$AE$16</definedName>
    <definedName name="SplitorSingle03">'HVAC Efficiency Tables'!$AE$17:$AE$19</definedName>
    <definedName name="SplitorSingle04">'HVAC Efficiency Tables'!$AE$20:$AE$22</definedName>
    <definedName name="SplitorSingle05">'HVAC Efficiency Tables'!$AE$23:$AE$25</definedName>
    <definedName name="SplitorSingle06">'HVAC Efficiency Tables'!$AE$26:$AE$28</definedName>
    <definedName name="SplitorSingle07">'HVAC Efficiency Tables'!$AE$29:$AE$31</definedName>
    <definedName name="SplitorSingle08">'HVAC Efficiency Tables'!$AE$32:$AE$34</definedName>
    <definedName name="SplitorSingle09">'HVAC Efficiency Tables'!$AE$35:$AE$37</definedName>
    <definedName name="SplitorSingle10">'HVAC Efficiency Tables'!$AE$38:$AE$40</definedName>
    <definedName name="SplitorSingle11">'HVAC Efficiency Tables'!$AE$41:$AE$43</definedName>
    <definedName name="SplitorSingle12">'HVAC Efficiency Tables'!$AE$44:$AE$46</definedName>
    <definedName name="SplitorSingle13">'HVAC Efficiency Tables'!$AE$47:$AE$49</definedName>
    <definedName name="SplitorSingle14">'HVAC Efficiency Tables'!$AE$50:$AE$52</definedName>
    <definedName name="SplitorSingle15">'HVAC Efficiency Tables'!$AE$53:$AE$55</definedName>
    <definedName name="SplitorSingle16">'HVAC Efficiency Tables'!$AE$58:$AE$60</definedName>
    <definedName name="SplitorSingle17">'HVAC Efficiency Tables'!$AE$61:$AE$63</definedName>
    <definedName name="SplitorSingle18">'HVAC Efficiency Tables'!$AE$64:$AE$66</definedName>
    <definedName name="SplitorSingle19">'HVAC Efficiency Tables'!$AE$67:$AE$69</definedName>
    <definedName name="SplitorSingle20">'HVAC Efficiency Tables'!$AE$70:$AE$72</definedName>
    <definedName name="SplitorSingle21">'HVAC Efficiency Tables'!$AE$73:$AE$75</definedName>
    <definedName name="SplitorSingle22">'HVAC Efficiency Tables'!$AE$77:$AE$78</definedName>
    <definedName name="SplitorSingle23">'HVAC Efficiency Tables'!$AE$79:$AE$81</definedName>
    <definedName name="SplitorSingle24">'HVAC Efficiency Tables'!$AE$82:$AE$84</definedName>
    <definedName name="SplitorSingle25">'HVAC Efficiency Tables'!$AE$85:$AE$87</definedName>
    <definedName name="StackingEffects">Lists!$P$1:$Q$21</definedName>
    <definedName name="Subcategory01">'HVAC Efficiency Tables'!$AE$90:$AE$92</definedName>
    <definedName name="Subcategory02">'HVAC Efficiency Tables'!$AE$93:$AE$95</definedName>
    <definedName name="Subcategory03">'HVAC Efficiency Tables'!$AE$96:$AE$98</definedName>
    <definedName name="Subcategory04">'HVAC Efficiency Tables'!$AE$99:$AE$101</definedName>
    <definedName name="Subcategory05">'HVAC Efficiency Tables'!$AE$102:$AE$104</definedName>
    <definedName name="TaxStatus">Lists!$H$2:$H$8</definedName>
    <definedName name="TextBoxAppNo1">Lists!$F$31</definedName>
    <definedName name="TextBoxAppNo2">Lists!$F$32</definedName>
    <definedName name="TextBoxDate">Lists!$F$33</definedName>
    <definedName name="Version">Welcome!$B$63</definedName>
    <definedName name="VRFType">Lists!$J$11:$J$13</definedName>
    <definedName name="VSDMotorTypeIncentives">Lists!$J$2:$K$6</definedName>
    <definedName name="VSDMotorTypes">Lists!$J$2:$J$6</definedName>
    <definedName name="VSDWaterPump">Lists!$J$2:$J$6</definedName>
    <definedName name="ZipCodes">Lists!$A$2:$B$170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W46" i="5" l="1"/>
  <c r="R46" i="5"/>
  <c r="W47" i="5"/>
  <c r="R47" i="5"/>
  <c r="W48" i="5"/>
  <c r="R48" i="5"/>
  <c r="W49" i="5"/>
  <c r="R49" i="5"/>
  <c r="R30" i="5"/>
  <c r="R31" i="5"/>
  <c r="R10" i="5"/>
  <c r="R11" i="5"/>
  <c r="R12" i="5"/>
  <c r="R13" i="5"/>
  <c r="AF22" i="29"/>
  <c r="AB112" i="18" l="1"/>
  <c r="AB113" i="18"/>
  <c r="AB114" i="18"/>
  <c r="AB115" i="18"/>
  <c r="AB116" i="18"/>
  <c r="AB117" i="18"/>
  <c r="AB118" i="18"/>
  <c r="AB119" i="18"/>
  <c r="AB120" i="18"/>
  <c r="AB121" i="18"/>
  <c r="E94" i="18"/>
  <c r="AA107" i="18" l="1"/>
  <c r="AF70" i="23" l="1"/>
  <c r="E97" i="18"/>
  <c r="E96" i="18"/>
  <c r="AQ70" i="23"/>
  <c r="AF96" i="23" l="1"/>
  <c r="AF86" i="23"/>
  <c r="AL146" i="23"/>
  <c r="AK146" i="23"/>
  <c r="BK58" i="5"/>
  <c r="BK50" i="5"/>
  <c r="BK51" i="5"/>
  <c r="BK52" i="5"/>
  <c r="BK53" i="5"/>
  <c r="BK54" i="5"/>
  <c r="BK55" i="5"/>
  <c r="BK56" i="5"/>
  <c r="BK57" i="5"/>
  <c r="BK59" i="5"/>
  <c r="BK60" i="5"/>
  <c r="BK61" i="5"/>
  <c r="BK62" i="5"/>
  <c r="BK63" i="5"/>
  <c r="AP58" i="5"/>
  <c r="AF90" i="23"/>
  <c r="AF88" i="23"/>
  <c r="AL44" i="23"/>
  <c r="E141" i="18" l="1"/>
  <c r="E149" i="18"/>
  <c r="E148" i="18"/>
  <c r="E147" i="18"/>
  <c r="E146" i="18"/>
  <c r="E145" i="18"/>
  <c r="E144" i="18"/>
  <c r="E143" i="18"/>
  <c r="E142" i="18"/>
  <c r="BK25" i="5" l="1"/>
  <c r="BK26" i="5"/>
  <c r="E47" i="18"/>
  <c r="AQ3" i="5"/>
  <c r="E108" i="18" l="1"/>
  <c r="E112" i="18"/>
  <c r="AA109" i="18" l="1"/>
  <c r="E75" i="18"/>
  <c r="E95" i="18"/>
  <c r="AD10" i="29"/>
  <c r="AD11" i="29"/>
  <c r="BU7" i="43" l="1"/>
  <c r="BV7" i="43"/>
  <c r="BG7" i="43"/>
  <c r="BH7" i="43"/>
  <c r="BF7" i="43"/>
  <c r="BE7" i="43"/>
  <c r="AF104" i="23"/>
  <c r="GL7" i="43" s="1"/>
  <c r="AF128" i="23"/>
  <c r="AO128" i="23" s="1"/>
  <c r="AF127" i="23"/>
  <c r="AO127" i="23" s="1"/>
  <c r="AP90" i="23"/>
  <c r="AF91" i="23"/>
  <c r="B61" i="21"/>
  <c r="C3" i="43"/>
  <c r="AP127" i="23" l="1"/>
  <c r="AO88" i="23"/>
  <c r="AP88" i="23"/>
  <c r="AP128" i="23"/>
  <c r="AP104" i="23"/>
  <c r="AO104" i="23"/>
  <c r="AO91" i="23"/>
  <c r="AP91" i="23"/>
  <c r="AO90" i="23"/>
  <c r="AT90" i="23" s="1"/>
  <c r="B473" i="23"/>
  <c r="B152" i="23"/>
  <c r="B474" i="23" s="1"/>
  <c r="APL7" i="43"/>
  <c r="APK7" i="43"/>
  <c r="APJ7" i="43"/>
  <c r="API7" i="43"/>
  <c r="FU7" i="43"/>
  <c r="FT7" i="43"/>
  <c r="FT31" i="43"/>
  <c r="APH22" i="43"/>
  <c r="O466" i="23"/>
  <c r="I466" i="23"/>
  <c r="AD466" i="23"/>
  <c r="Y466" i="23"/>
  <c r="W466" i="23"/>
  <c r="V466" i="23"/>
  <c r="C466" i="23"/>
  <c r="AF145" i="23"/>
  <c r="AO145" i="23" s="1"/>
  <c r="AM145" i="23" s="1"/>
  <c r="AF121" i="23"/>
  <c r="AO121" i="23" s="1"/>
  <c r="APM7" i="43" l="1"/>
  <c r="AF466" i="23"/>
  <c r="AP145" i="23"/>
  <c r="AF120" i="23"/>
  <c r="AO120" i="23" s="1"/>
  <c r="APN7" i="43" l="1"/>
  <c r="AN145" i="23"/>
  <c r="APO7" i="43" s="1"/>
  <c r="AJ62" i="5"/>
  <c r="AJ61" i="5"/>
  <c r="AJ60" i="5"/>
  <c r="AJ59" i="5"/>
  <c r="AJ58" i="5"/>
  <c r="AB129" i="18" l="1"/>
  <c r="AB133" i="18"/>
  <c r="AK148" i="23" l="1"/>
  <c r="J849" i="51" l="1"/>
  <c r="J850" i="51"/>
  <c r="J851" i="51"/>
  <c r="J852" i="51"/>
  <c r="J853" i="51"/>
  <c r="J854" i="51"/>
  <c r="J855" i="51"/>
  <c r="J856" i="51"/>
  <c r="J857" i="51"/>
  <c r="J858" i="51"/>
  <c r="J859" i="51"/>
  <c r="J860" i="51"/>
  <c r="J861" i="51"/>
  <c r="J862" i="51"/>
  <c r="J863" i="51"/>
  <c r="J864" i="51"/>
  <c r="J865" i="51"/>
  <c r="J866" i="51"/>
  <c r="J867" i="51"/>
  <c r="J868" i="51"/>
  <c r="J869" i="51"/>
  <c r="J870" i="51"/>
  <c r="J871" i="51"/>
  <c r="J872" i="51"/>
  <c r="J873" i="51"/>
  <c r="J874" i="51"/>
  <c r="J875" i="51"/>
  <c r="J876" i="51"/>
  <c r="J877" i="51"/>
  <c r="J878" i="51"/>
  <c r="J879" i="51"/>
  <c r="J880" i="51"/>
  <c r="J881" i="51"/>
  <c r="J882" i="51"/>
  <c r="J883" i="51"/>
  <c r="J884" i="51"/>
  <c r="J885" i="51"/>
  <c r="J886" i="51"/>
  <c r="J887" i="51"/>
  <c r="J888" i="51"/>
  <c r="J889" i="51"/>
  <c r="J890" i="51"/>
  <c r="J891" i="51"/>
  <c r="J892" i="51"/>
  <c r="J893" i="51"/>
  <c r="J894" i="51"/>
  <c r="J895" i="51"/>
  <c r="J896" i="51"/>
  <c r="J897" i="51"/>
  <c r="J898" i="51"/>
  <c r="J899" i="51"/>
  <c r="J900" i="51"/>
  <c r="J901" i="51"/>
  <c r="J902" i="51"/>
  <c r="J903" i="51"/>
  <c r="J904" i="51"/>
  <c r="J905" i="51"/>
  <c r="J906" i="51"/>
  <c r="J907" i="51"/>
  <c r="J908" i="51"/>
  <c r="J909" i="51"/>
  <c r="J910" i="51"/>
  <c r="J911" i="51"/>
  <c r="J912" i="51"/>
  <c r="J913" i="51"/>
  <c r="J914" i="51"/>
  <c r="J915" i="51"/>
  <c r="J916" i="51"/>
  <c r="J917" i="51"/>
  <c r="J918" i="51"/>
  <c r="J919" i="51"/>
  <c r="J920" i="51"/>
  <c r="J921" i="51"/>
  <c r="J922" i="51"/>
  <c r="J923" i="51"/>
  <c r="J924" i="51"/>
  <c r="J925" i="51"/>
  <c r="J926" i="51"/>
  <c r="J927" i="51"/>
  <c r="J928" i="51"/>
  <c r="J929" i="51"/>
  <c r="J930" i="51"/>
  <c r="J931" i="51"/>
  <c r="J932" i="51"/>
  <c r="J933" i="51"/>
  <c r="J934" i="51"/>
  <c r="J935" i="51"/>
  <c r="J936" i="51"/>
  <c r="J937" i="51"/>
  <c r="J938" i="51"/>
  <c r="J939" i="51"/>
  <c r="J940" i="51"/>
  <c r="J941" i="51"/>
  <c r="J942" i="51"/>
  <c r="J943" i="51"/>
  <c r="J944" i="51"/>
  <c r="J945" i="51"/>
  <c r="J946" i="51"/>
  <c r="J947" i="51"/>
  <c r="J948" i="51"/>
  <c r="J949" i="51"/>
  <c r="J950" i="51"/>
  <c r="J951" i="51"/>
  <c r="J952" i="51"/>
  <c r="J953" i="51"/>
  <c r="J954" i="51"/>
  <c r="J955" i="51"/>
  <c r="J956" i="51"/>
  <c r="J957" i="51"/>
  <c r="J958" i="51"/>
  <c r="J959" i="51"/>
  <c r="J960" i="51"/>
  <c r="J961" i="51"/>
  <c r="J962" i="51"/>
  <c r="J963" i="51"/>
  <c r="J964" i="51"/>
  <c r="J965" i="51"/>
  <c r="J966" i="51"/>
  <c r="J967" i="51"/>
  <c r="J968" i="51"/>
  <c r="J969" i="51"/>
  <c r="J970" i="51"/>
  <c r="J971" i="51"/>
  <c r="J972" i="51"/>
  <c r="J973" i="51"/>
  <c r="J974" i="51"/>
  <c r="J975" i="51"/>
  <c r="J976" i="51"/>
  <c r="J977" i="51"/>
  <c r="J978" i="51"/>
  <c r="J979" i="51"/>
  <c r="J980" i="51"/>
  <c r="J981" i="51"/>
  <c r="J982" i="51"/>
  <c r="J983" i="51"/>
  <c r="J984" i="51"/>
  <c r="J985" i="51"/>
  <c r="J986" i="51"/>
  <c r="J987" i="51"/>
  <c r="J988" i="51"/>
  <c r="J989" i="51"/>
  <c r="J990" i="51"/>
  <c r="J991" i="51"/>
  <c r="J992" i="51"/>
  <c r="J993" i="51"/>
  <c r="J994" i="51"/>
  <c r="J995" i="51"/>
  <c r="J996" i="51"/>
  <c r="J997" i="51"/>
  <c r="J998" i="51"/>
  <c r="J999" i="51"/>
  <c r="J1000" i="51"/>
  <c r="J1001" i="51"/>
  <c r="J1002" i="51"/>
  <c r="J1003" i="51"/>
  <c r="J1004" i="51"/>
  <c r="J1005" i="51"/>
  <c r="J1006" i="51"/>
  <c r="J1007" i="51"/>
  <c r="J1008" i="51"/>
  <c r="J1009" i="51"/>
  <c r="J1010" i="51"/>
  <c r="J1011" i="51"/>
  <c r="J1012" i="51"/>
  <c r="J1013" i="51"/>
  <c r="J1014" i="51"/>
  <c r="J1015" i="51"/>
  <c r="J1016" i="51"/>
  <c r="J1017" i="51"/>
  <c r="J1018" i="51"/>
  <c r="J1019" i="51"/>
  <c r="J1020" i="51"/>
  <c r="J1021" i="51"/>
  <c r="J1022" i="51"/>
  <c r="J1023" i="51"/>
  <c r="J1024" i="51"/>
  <c r="J1025" i="51"/>
  <c r="J1026" i="51"/>
  <c r="J1027" i="51"/>
  <c r="J1028" i="51"/>
  <c r="J1029" i="51"/>
  <c r="J1030" i="51"/>
  <c r="J1031" i="51"/>
  <c r="J1032" i="51"/>
  <c r="J1033" i="51"/>
  <c r="J1034" i="51"/>
  <c r="J1035" i="51"/>
  <c r="J1036" i="51"/>
  <c r="J1037" i="51"/>
  <c r="J1038" i="51"/>
  <c r="J1039" i="51"/>
  <c r="J1040" i="51"/>
  <c r="J1041" i="51"/>
  <c r="J1042" i="51"/>
  <c r="J1043" i="51"/>
  <c r="J1044" i="51"/>
  <c r="J1045" i="51"/>
  <c r="J1046" i="51"/>
  <c r="J1047" i="51"/>
  <c r="J1048" i="51"/>
  <c r="J1049" i="51"/>
  <c r="J1050" i="51"/>
  <c r="J1051" i="51"/>
  <c r="J1052" i="51"/>
  <c r="J1053" i="51"/>
  <c r="J1054" i="51"/>
  <c r="J1055" i="51"/>
  <c r="J1056" i="51"/>
  <c r="J1057" i="51"/>
  <c r="J1058" i="51"/>
  <c r="J1059" i="51"/>
  <c r="J1060" i="51"/>
  <c r="J1061" i="51"/>
  <c r="J1062" i="51"/>
  <c r="J1063" i="51"/>
  <c r="J1064" i="51"/>
  <c r="J1065" i="51"/>
  <c r="J1066" i="51"/>
  <c r="J1067" i="51"/>
  <c r="J1068" i="51"/>
  <c r="J1069" i="51"/>
  <c r="J1070" i="51"/>
  <c r="J1071" i="51"/>
  <c r="J1072" i="51"/>
  <c r="J1073" i="51"/>
  <c r="J1074" i="51"/>
  <c r="J1075" i="51"/>
  <c r="J1076" i="51"/>
  <c r="J1077" i="51"/>
  <c r="J1078" i="51"/>
  <c r="J1079" i="51"/>
  <c r="J1080" i="51"/>
  <c r="J1081" i="51"/>
  <c r="J1082" i="51"/>
  <c r="J1083" i="51"/>
  <c r="J1084" i="51"/>
  <c r="J1085" i="51"/>
  <c r="J1086" i="51"/>
  <c r="J1087" i="51"/>
  <c r="J1088" i="51"/>
  <c r="J1089" i="51"/>
  <c r="J1090" i="51"/>
  <c r="J1091" i="51"/>
  <c r="J1092" i="51"/>
  <c r="J1093" i="51"/>
  <c r="J1094" i="51"/>
  <c r="J1095" i="51"/>
  <c r="J1096" i="51"/>
  <c r="J1097" i="51"/>
  <c r="J1098" i="51"/>
  <c r="J1099" i="51"/>
  <c r="J1100" i="51"/>
  <c r="J1101" i="51"/>
  <c r="J848" i="51"/>
  <c r="J830" i="51"/>
  <c r="J831" i="51"/>
  <c r="J832" i="51"/>
  <c r="J833" i="51"/>
  <c r="J834" i="51"/>
  <c r="J835" i="51"/>
  <c r="J836" i="51"/>
  <c r="J837" i="51"/>
  <c r="J838" i="51"/>
  <c r="J839" i="51"/>
  <c r="J840" i="51"/>
  <c r="J841" i="51"/>
  <c r="J842" i="51"/>
  <c r="J843" i="51"/>
  <c r="J844" i="51"/>
  <c r="J845" i="51"/>
  <c r="J846" i="51"/>
  <c r="J847" i="51"/>
  <c r="J829" i="51"/>
  <c r="J811" i="51"/>
  <c r="J812" i="51"/>
  <c r="J813" i="51"/>
  <c r="J814" i="51"/>
  <c r="J815" i="51"/>
  <c r="J816" i="51"/>
  <c r="J817" i="51"/>
  <c r="J818" i="51"/>
  <c r="J819" i="51"/>
  <c r="J820" i="51"/>
  <c r="J821" i="51"/>
  <c r="J822" i="51"/>
  <c r="J823" i="51"/>
  <c r="J824" i="51"/>
  <c r="J825" i="51"/>
  <c r="J826" i="51"/>
  <c r="J827" i="51"/>
  <c r="J828" i="51"/>
  <c r="J810" i="51"/>
  <c r="J792" i="51"/>
  <c r="J793" i="51"/>
  <c r="J794" i="51"/>
  <c r="J795" i="51"/>
  <c r="J796" i="51"/>
  <c r="J797" i="51"/>
  <c r="J798" i="51"/>
  <c r="J799" i="51"/>
  <c r="J800" i="51"/>
  <c r="J801" i="51"/>
  <c r="J802" i="51"/>
  <c r="J803" i="51"/>
  <c r="J804" i="51"/>
  <c r="J805" i="51"/>
  <c r="J806" i="51"/>
  <c r="J807" i="51"/>
  <c r="J808" i="51"/>
  <c r="J809" i="51"/>
  <c r="J791" i="51"/>
  <c r="J773" i="51"/>
  <c r="J774" i="51"/>
  <c r="J775" i="51"/>
  <c r="J776" i="51"/>
  <c r="J777" i="51"/>
  <c r="J778" i="51"/>
  <c r="J779" i="51"/>
  <c r="J780" i="51"/>
  <c r="J781" i="51"/>
  <c r="J782" i="51"/>
  <c r="J783" i="51"/>
  <c r="J784" i="51"/>
  <c r="J785" i="51"/>
  <c r="J786" i="51"/>
  <c r="J787" i="51"/>
  <c r="J788" i="51"/>
  <c r="J789" i="51"/>
  <c r="J790" i="51"/>
  <c r="J772" i="51"/>
  <c r="J757" i="51"/>
  <c r="J758" i="51"/>
  <c r="J759" i="51"/>
  <c r="J760" i="51"/>
  <c r="J761" i="51"/>
  <c r="J762" i="51"/>
  <c r="J763" i="51"/>
  <c r="J764" i="51"/>
  <c r="J765" i="51"/>
  <c r="J766" i="51"/>
  <c r="J767" i="51"/>
  <c r="J768" i="51"/>
  <c r="J769" i="51"/>
  <c r="J770" i="51"/>
  <c r="J771" i="51"/>
  <c r="J756" i="51"/>
  <c r="J594" i="51"/>
  <c r="J595" i="51"/>
  <c r="J593" i="51"/>
  <c r="J575" i="51"/>
  <c r="J576" i="51"/>
  <c r="J577" i="51"/>
  <c r="J578" i="51"/>
  <c r="J579" i="51"/>
  <c r="J580" i="51"/>
  <c r="J581" i="51"/>
  <c r="J582" i="51"/>
  <c r="J583" i="51"/>
  <c r="J584" i="51"/>
  <c r="J585" i="51"/>
  <c r="J586" i="51"/>
  <c r="J587" i="51"/>
  <c r="J588" i="51"/>
  <c r="J589" i="51"/>
  <c r="J590" i="51"/>
  <c r="J591" i="51"/>
  <c r="J592" i="51"/>
  <c r="J574" i="51"/>
  <c r="J556" i="51"/>
  <c r="J557" i="51"/>
  <c r="J558" i="51"/>
  <c r="J559" i="51"/>
  <c r="J560" i="51"/>
  <c r="J561" i="51"/>
  <c r="J562" i="51"/>
  <c r="J563" i="51"/>
  <c r="J564" i="51"/>
  <c r="J565" i="51"/>
  <c r="J566" i="51"/>
  <c r="J567" i="51"/>
  <c r="J568" i="51"/>
  <c r="J569" i="51"/>
  <c r="J570" i="51"/>
  <c r="J571" i="51"/>
  <c r="J572" i="51"/>
  <c r="J573" i="51"/>
  <c r="J555" i="51"/>
  <c r="J537" i="51"/>
  <c r="J538" i="51"/>
  <c r="J539" i="51"/>
  <c r="J540" i="51"/>
  <c r="J541" i="51"/>
  <c r="J542" i="51"/>
  <c r="J543" i="51"/>
  <c r="J544" i="51"/>
  <c r="J545" i="51"/>
  <c r="J546" i="51"/>
  <c r="J547" i="51"/>
  <c r="J548" i="51"/>
  <c r="J549" i="51"/>
  <c r="J550" i="51"/>
  <c r="J551" i="51"/>
  <c r="J552" i="51"/>
  <c r="J553" i="51"/>
  <c r="J554" i="51"/>
  <c r="J536" i="51"/>
  <c r="J518" i="51"/>
  <c r="J519" i="51"/>
  <c r="J520" i="51"/>
  <c r="J521" i="51"/>
  <c r="J522" i="51"/>
  <c r="J523" i="51"/>
  <c r="J524" i="51"/>
  <c r="J525" i="51"/>
  <c r="J526" i="51"/>
  <c r="J527" i="51"/>
  <c r="J528" i="51"/>
  <c r="J529" i="51"/>
  <c r="J530" i="51"/>
  <c r="J531" i="51"/>
  <c r="J532" i="51"/>
  <c r="J533" i="51"/>
  <c r="J534" i="51"/>
  <c r="J535" i="51"/>
  <c r="J517" i="51"/>
  <c r="J499" i="51"/>
  <c r="J500" i="51"/>
  <c r="J501" i="51"/>
  <c r="J502" i="51"/>
  <c r="J503" i="51"/>
  <c r="J504" i="51"/>
  <c r="J505" i="51"/>
  <c r="J506" i="51"/>
  <c r="J507" i="51"/>
  <c r="J508" i="51"/>
  <c r="J509" i="51"/>
  <c r="J510" i="51"/>
  <c r="J511" i="51"/>
  <c r="J512" i="51"/>
  <c r="J513" i="51"/>
  <c r="J514" i="51"/>
  <c r="J515" i="51"/>
  <c r="J516" i="51"/>
  <c r="J498" i="51"/>
  <c r="J480" i="51"/>
  <c r="J481" i="51"/>
  <c r="J482" i="51"/>
  <c r="J483" i="51"/>
  <c r="J484" i="51"/>
  <c r="J485" i="51"/>
  <c r="J486" i="51"/>
  <c r="J487" i="51"/>
  <c r="J488" i="51"/>
  <c r="J489" i="51"/>
  <c r="J490" i="51"/>
  <c r="J491" i="51"/>
  <c r="J492" i="51"/>
  <c r="J493" i="51"/>
  <c r="J494" i="51"/>
  <c r="J495" i="51"/>
  <c r="J496" i="51"/>
  <c r="J497" i="51"/>
  <c r="J479" i="51"/>
  <c r="J461" i="51"/>
  <c r="J462" i="51"/>
  <c r="J463" i="51"/>
  <c r="J464" i="51"/>
  <c r="J465" i="51"/>
  <c r="J466" i="51"/>
  <c r="J467" i="51"/>
  <c r="J468" i="51"/>
  <c r="J469" i="51"/>
  <c r="J470" i="51"/>
  <c r="J471" i="51"/>
  <c r="J472" i="51"/>
  <c r="J473" i="51"/>
  <c r="J474" i="51"/>
  <c r="J475" i="51"/>
  <c r="J476" i="51"/>
  <c r="J477" i="51"/>
  <c r="J478" i="51"/>
  <c r="J460" i="51"/>
  <c r="J442" i="51"/>
  <c r="J443" i="51"/>
  <c r="J444" i="51"/>
  <c r="J445" i="51"/>
  <c r="J446" i="51"/>
  <c r="J447" i="51"/>
  <c r="J448" i="51"/>
  <c r="J449" i="51"/>
  <c r="J450" i="51"/>
  <c r="J451" i="51"/>
  <c r="J452" i="51"/>
  <c r="J453" i="51"/>
  <c r="J454" i="51"/>
  <c r="J455" i="51"/>
  <c r="J456" i="51"/>
  <c r="J457" i="51"/>
  <c r="J458" i="51"/>
  <c r="J459" i="51"/>
  <c r="J441" i="51"/>
  <c r="J423" i="51"/>
  <c r="J424" i="51"/>
  <c r="J425" i="51"/>
  <c r="J426" i="51"/>
  <c r="J427" i="51"/>
  <c r="J428" i="51"/>
  <c r="J429" i="51"/>
  <c r="J430" i="51"/>
  <c r="J431" i="51"/>
  <c r="J432" i="51"/>
  <c r="J433" i="51"/>
  <c r="J434" i="51"/>
  <c r="J435" i="51"/>
  <c r="J436" i="51"/>
  <c r="J437" i="51"/>
  <c r="J438" i="51"/>
  <c r="J439" i="51"/>
  <c r="J440" i="51"/>
  <c r="J422" i="51"/>
  <c r="J404" i="51"/>
  <c r="J405" i="51"/>
  <c r="J406" i="51"/>
  <c r="J407" i="51"/>
  <c r="J408" i="51"/>
  <c r="J409" i="51"/>
  <c r="J410" i="51"/>
  <c r="J411" i="51"/>
  <c r="J412" i="51"/>
  <c r="J413" i="51"/>
  <c r="J414" i="51"/>
  <c r="J415" i="51"/>
  <c r="J416" i="51"/>
  <c r="J417" i="51"/>
  <c r="J418" i="51"/>
  <c r="J419" i="51"/>
  <c r="J420" i="51"/>
  <c r="J421" i="51"/>
  <c r="J403" i="51"/>
  <c r="J385" i="51"/>
  <c r="J386" i="51"/>
  <c r="J387" i="51"/>
  <c r="J388" i="51"/>
  <c r="J389" i="51"/>
  <c r="J390" i="51"/>
  <c r="J391" i="51"/>
  <c r="J392" i="51"/>
  <c r="J393" i="51"/>
  <c r="J394" i="51"/>
  <c r="J395" i="51"/>
  <c r="J396" i="51"/>
  <c r="J397" i="51"/>
  <c r="J398" i="51"/>
  <c r="J399" i="51"/>
  <c r="J400" i="51"/>
  <c r="J401" i="51"/>
  <c r="J402" i="51"/>
  <c r="J384" i="51"/>
  <c r="J366" i="51"/>
  <c r="J367" i="51"/>
  <c r="J368" i="51"/>
  <c r="J369" i="51"/>
  <c r="J370" i="51"/>
  <c r="J371" i="51"/>
  <c r="J372" i="51"/>
  <c r="J373" i="51"/>
  <c r="J374" i="51"/>
  <c r="J375" i="51"/>
  <c r="J376" i="51"/>
  <c r="J377" i="51"/>
  <c r="J378" i="51"/>
  <c r="J379" i="51"/>
  <c r="J380" i="51"/>
  <c r="J381" i="51"/>
  <c r="J382" i="51"/>
  <c r="J383" i="51"/>
  <c r="J365" i="51"/>
  <c r="J347" i="51"/>
  <c r="J348" i="51"/>
  <c r="J349" i="51"/>
  <c r="J350" i="51"/>
  <c r="J351" i="51"/>
  <c r="J352" i="51"/>
  <c r="J353" i="51"/>
  <c r="J354" i="51"/>
  <c r="J355" i="51"/>
  <c r="J356" i="51"/>
  <c r="J357" i="51"/>
  <c r="J358" i="51"/>
  <c r="J359" i="51"/>
  <c r="J360" i="51"/>
  <c r="J361" i="51"/>
  <c r="J362" i="51"/>
  <c r="J363" i="51"/>
  <c r="J364" i="51"/>
  <c r="J346" i="51"/>
  <c r="J2" i="51" l="1"/>
  <c r="J328" i="51" l="1"/>
  <c r="J329" i="51"/>
  <c r="J330" i="51"/>
  <c r="J331" i="51"/>
  <c r="J332" i="51"/>
  <c r="J333" i="51"/>
  <c r="J334" i="51"/>
  <c r="J335" i="51"/>
  <c r="J336" i="51"/>
  <c r="J337" i="51"/>
  <c r="J338" i="51"/>
  <c r="J339" i="51"/>
  <c r="J340" i="51"/>
  <c r="J341" i="51"/>
  <c r="J342" i="51"/>
  <c r="J343" i="51"/>
  <c r="J344" i="51"/>
  <c r="J345" i="51"/>
  <c r="J327" i="51"/>
  <c r="J317" i="51"/>
  <c r="J318" i="51"/>
  <c r="J308" i="51"/>
  <c r="J309" i="51"/>
  <c r="J310" i="51"/>
  <c r="J311" i="51"/>
  <c r="J312" i="51"/>
  <c r="J313" i="51"/>
  <c r="J314" i="51"/>
  <c r="J315" i="51"/>
  <c r="J316" i="51"/>
  <c r="J307" i="51"/>
  <c r="J283" i="51"/>
  <c r="J284" i="51"/>
  <c r="J285" i="51"/>
  <c r="J286" i="51"/>
  <c r="J287" i="51"/>
  <c r="J288" i="51"/>
  <c r="J289" i="51"/>
  <c r="J290" i="51"/>
  <c r="J291" i="51"/>
  <c r="J292" i="51"/>
  <c r="J293" i="51"/>
  <c r="J294" i="51"/>
  <c r="J295" i="51"/>
  <c r="J296" i="51"/>
  <c r="J297" i="51"/>
  <c r="J298" i="51"/>
  <c r="J299" i="51"/>
  <c r="J300" i="51"/>
  <c r="J301" i="51"/>
  <c r="J282" i="51"/>
  <c r="J178" i="51"/>
  <c r="J179" i="51"/>
  <c r="J180" i="51"/>
  <c r="J181" i="51"/>
  <c r="J182" i="51"/>
  <c r="J183" i="51"/>
  <c r="J184" i="51"/>
  <c r="J185" i="51"/>
  <c r="J186" i="51"/>
  <c r="J187" i="51"/>
  <c r="J188" i="51"/>
  <c r="J189" i="51"/>
  <c r="J190" i="51"/>
  <c r="J191" i="51"/>
  <c r="J192" i="51"/>
  <c r="J193" i="51"/>
  <c r="J194" i="51"/>
  <c r="J195" i="51"/>
  <c r="J196" i="51"/>
  <c r="J197" i="51"/>
  <c r="J198" i="51"/>
  <c r="J199" i="51"/>
  <c r="J200" i="51"/>
  <c r="J201" i="51"/>
  <c r="J202" i="51"/>
  <c r="J203" i="51"/>
  <c r="J204" i="51"/>
  <c r="J205" i="51"/>
  <c r="J177" i="51"/>
  <c r="J125" i="51"/>
  <c r="J126" i="51"/>
  <c r="J127" i="51"/>
  <c r="J128" i="51"/>
  <c r="J129" i="51"/>
  <c r="J130" i="51"/>
  <c r="J131" i="51"/>
  <c r="J132" i="51"/>
  <c r="J133" i="51"/>
  <c r="J134" i="51"/>
  <c r="J135" i="51"/>
  <c r="J136" i="51"/>
  <c r="J137" i="51"/>
  <c r="J138" i="51"/>
  <c r="J139" i="51"/>
  <c r="J140" i="51"/>
  <c r="J141" i="51"/>
  <c r="J142" i="51"/>
  <c r="J143" i="51"/>
  <c r="J144" i="51"/>
  <c r="J145" i="51"/>
  <c r="J146" i="51"/>
  <c r="J147" i="51"/>
  <c r="J148" i="51"/>
  <c r="J149" i="51"/>
  <c r="J150" i="51"/>
  <c r="J151" i="51"/>
  <c r="J157" i="51"/>
  <c r="J158" i="51"/>
  <c r="J159" i="51"/>
  <c r="J160" i="51"/>
  <c r="J161" i="51"/>
  <c r="J167" i="51"/>
  <c r="J168" i="51"/>
  <c r="J169" i="51"/>
  <c r="J170" i="51"/>
  <c r="J171" i="51"/>
  <c r="J124" i="51"/>
  <c r="J3" i="51"/>
  <c r="J4" i="51"/>
  <c r="J5" i="51"/>
  <c r="J6" i="51"/>
  <c r="J7" i="51"/>
  <c r="J8" i="51"/>
  <c r="J9" i="51"/>
  <c r="J10" i="51"/>
  <c r="J11" i="51"/>
  <c r="J12" i="51"/>
  <c r="J13" i="51"/>
  <c r="J14" i="51"/>
  <c r="J15" i="51"/>
  <c r="J16" i="51"/>
  <c r="J17" i="51"/>
  <c r="J18" i="51"/>
  <c r="J19" i="51"/>
  <c r="J20" i="51"/>
  <c r="J21" i="51"/>
  <c r="J22" i="51"/>
  <c r="J23" i="51"/>
  <c r="J24" i="51"/>
  <c r="J25" i="51"/>
  <c r="J26" i="51"/>
  <c r="J27" i="51"/>
  <c r="J28" i="51"/>
  <c r="J29" i="51"/>
  <c r="J30" i="51"/>
  <c r="J31" i="51"/>
  <c r="J32" i="51"/>
  <c r="J33" i="51"/>
  <c r="J34" i="51"/>
  <c r="J35" i="51"/>
  <c r="J36" i="51"/>
  <c r="J37" i="51"/>
  <c r="J38" i="51"/>
  <c r="J39" i="51"/>
  <c r="J40" i="51"/>
  <c r="J41" i="51"/>
  <c r="J42" i="51"/>
  <c r="J43" i="51"/>
  <c r="J44" i="51"/>
  <c r="J45" i="51"/>
  <c r="J46" i="51"/>
  <c r="J47" i="51"/>
  <c r="J48" i="51"/>
  <c r="J49" i="51"/>
  <c r="J50" i="51"/>
  <c r="J51" i="51"/>
  <c r="J52" i="51"/>
  <c r="J53" i="51"/>
  <c r="J54" i="51"/>
  <c r="J55" i="51"/>
  <c r="J56" i="51"/>
  <c r="J57" i="51"/>
  <c r="J58" i="51"/>
  <c r="J59" i="51"/>
  <c r="J60" i="51"/>
  <c r="J61" i="51"/>
  <c r="J62" i="51"/>
  <c r="J63" i="51"/>
  <c r="J64" i="51"/>
  <c r="J65" i="51"/>
  <c r="J66" i="51"/>
  <c r="J67" i="51"/>
  <c r="J68" i="51"/>
  <c r="J69" i="51"/>
  <c r="J70" i="51"/>
  <c r="J71" i="51"/>
  <c r="J72" i="51"/>
  <c r="J73" i="51"/>
  <c r="J74" i="51"/>
  <c r="J75" i="51"/>
  <c r="J76" i="51"/>
  <c r="J77" i="51"/>
  <c r="J79" i="51"/>
  <c r="J80" i="51"/>
  <c r="J81" i="51"/>
  <c r="J82" i="51"/>
  <c r="J83" i="51"/>
  <c r="J84" i="51"/>
  <c r="J85" i="51"/>
  <c r="J86" i="51"/>
  <c r="J87" i="51"/>
  <c r="J88" i="51"/>
  <c r="J89" i="51"/>
  <c r="J90" i="51"/>
  <c r="J91" i="51"/>
  <c r="J92" i="51"/>
  <c r="J93" i="51"/>
  <c r="J94" i="51"/>
  <c r="J95" i="51"/>
  <c r="J96" i="51"/>
  <c r="J97" i="51"/>
  <c r="J98" i="51"/>
  <c r="J99" i="51"/>
  <c r="J100" i="51"/>
  <c r="J101" i="51"/>
  <c r="J102" i="51"/>
  <c r="J103" i="51"/>
  <c r="J104" i="51"/>
  <c r="J105" i="51"/>
  <c r="J106" i="51"/>
  <c r="J107" i="51"/>
  <c r="N31" i="43"/>
  <c r="O31" i="43"/>
  <c r="P31" i="43"/>
  <c r="Q31" i="43"/>
  <c r="R31" i="43"/>
  <c r="S31" i="43"/>
  <c r="T31" i="43"/>
  <c r="U31" i="43"/>
  <c r="V31" i="43"/>
  <c r="W31" i="43"/>
  <c r="X31" i="43"/>
  <c r="Y31" i="43"/>
  <c r="Z31" i="43"/>
  <c r="AA31" i="43"/>
  <c r="AB31" i="43"/>
  <c r="AC31" i="43"/>
  <c r="AD31" i="43"/>
  <c r="AE31" i="43"/>
  <c r="AF31" i="43"/>
  <c r="AG31" i="43"/>
  <c r="AH31" i="43"/>
  <c r="AI31" i="43"/>
  <c r="AJ31" i="43"/>
  <c r="AK31" i="43"/>
  <c r="AL31" i="43"/>
  <c r="AM31" i="43"/>
  <c r="AN31" i="43"/>
  <c r="AO31" i="43"/>
  <c r="AP31" i="43"/>
  <c r="AQ31" i="43"/>
  <c r="AR31" i="43"/>
  <c r="AS31" i="43"/>
  <c r="AT31" i="43"/>
  <c r="AU31" i="43"/>
  <c r="AV31" i="43"/>
  <c r="AW31" i="43"/>
  <c r="AX31" i="43"/>
  <c r="AY31" i="43"/>
  <c r="AZ31" i="43"/>
  <c r="BA31" i="43"/>
  <c r="BB31" i="43"/>
  <c r="BC31" i="43"/>
  <c r="BD31" i="43"/>
  <c r="BE31" i="43"/>
  <c r="BF31" i="43"/>
  <c r="BG31" i="43"/>
  <c r="BH31" i="43"/>
  <c r="BI31" i="43"/>
  <c r="BJ31" i="43"/>
  <c r="BK31" i="43"/>
  <c r="BL31" i="43"/>
  <c r="BM31" i="43"/>
  <c r="BN31" i="43"/>
  <c r="BO31" i="43"/>
  <c r="BP31" i="43"/>
  <c r="BQ31" i="43"/>
  <c r="BR31" i="43"/>
  <c r="BS31" i="43"/>
  <c r="BT31" i="43"/>
  <c r="BU31" i="43"/>
  <c r="BV31" i="43"/>
  <c r="BW31" i="43"/>
  <c r="BX31" i="43"/>
  <c r="BY31" i="43"/>
  <c r="BZ31" i="43"/>
  <c r="CA31" i="43"/>
  <c r="CB31" i="43"/>
  <c r="CC31" i="43"/>
  <c r="CD31" i="43"/>
  <c r="CE31" i="43"/>
  <c r="CF31" i="43"/>
  <c r="CG31" i="43"/>
  <c r="CH31" i="43"/>
  <c r="CI31" i="43"/>
  <c r="CJ31" i="43"/>
  <c r="CK31" i="43"/>
  <c r="CL31" i="43"/>
  <c r="CM31" i="43"/>
  <c r="CN31" i="43"/>
  <c r="CO31" i="43"/>
  <c r="CP31" i="43"/>
  <c r="CQ31" i="43"/>
  <c r="CR31" i="43"/>
  <c r="CS31" i="43"/>
  <c r="CT31" i="43"/>
  <c r="CU31" i="43"/>
  <c r="CV31" i="43"/>
  <c r="CW31" i="43"/>
  <c r="CX31" i="43"/>
  <c r="CY31" i="43"/>
  <c r="CZ31" i="43"/>
  <c r="DA31" i="43"/>
  <c r="DB31" i="43"/>
  <c r="DC31" i="43"/>
  <c r="DD31" i="43"/>
  <c r="DE31" i="43"/>
  <c r="DF31" i="43"/>
  <c r="DG31" i="43"/>
  <c r="DH31" i="43"/>
  <c r="DI31" i="43"/>
  <c r="DJ31" i="43"/>
  <c r="DK31" i="43"/>
  <c r="DL31" i="43"/>
  <c r="DM31" i="43"/>
  <c r="DN31" i="43"/>
  <c r="DO31" i="43"/>
  <c r="DP31" i="43"/>
  <c r="DQ31" i="43"/>
  <c r="DR31" i="43"/>
  <c r="DS31" i="43"/>
  <c r="DT31" i="43"/>
  <c r="DU31" i="43"/>
  <c r="DV31" i="43"/>
  <c r="DW31" i="43"/>
  <c r="DX31" i="43"/>
  <c r="DY31" i="43"/>
  <c r="DZ31" i="43"/>
  <c r="EA31" i="43"/>
  <c r="EB31" i="43"/>
  <c r="EC31" i="43"/>
  <c r="ED31" i="43"/>
  <c r="EE31" i="43"/>
  <c r="EF31" i="43"/>
  <c r="EG31" i="43"/>
  <c r="EH31" i="43"/>
  <c r="EI31" i="43"/>
  <c r="EJ31" i="43"/>
  <c r="EK31" i="43"/>
  <c r="EL31" i="43"/>
  <c r="EM31" i="43"/>
  <c r="EN31" i="43"/>
  <c r="EO31" i="43"/>
  <c r="EP31" i="43"/>
  <c r="EQ31" i="43"/>
  <c r="ER31" i="43"/>
  <c r="ES31" i="43"/>
  <c r="ET31" i="43"/>
  <c r="EU31" i="43"/>
  <c r="EV31" i="43"/>
  <c r="EW31" i="43"/>
  <c r="EX31" i="43"/>
  <c r="EY31" i="43"/>
  <c r="EZ31" i="43"/>
  <c r="FA31" i="43"/>
  <c r="FB31" i="43"/>
  <c r="FC31" i="43"/>
  <c r="FD31" i="43"/>
  <c r="FE31" i="43"/>
  <c r="FF31" i="43"/>
  <c r="FG31" i="43"/>
  <c r="FH31" i="43"/>
  <c r="FI31" i="43"/>
  <c r="FJ31" i="43"/>
  <c r="FK31" i="43"/>
  <c r="FL31" i="43"/>
  <c r="FM31" i="43"/>
  <c r="FN31" i="43"/>
  <c r="FO31" i="43"/>
  <c r="FP31" i="43"/>
  <c r="FQ31" i="43"/>
  <c r="FR31" i="43"/>
  <c r="FS31" i="43"/>
  <c r="FU31" i="43"/>
  <c r="FV31" i="43"/>
  <c r="FW31" i="43"/>
  <c r="FX31" i="43"/>
  <c r="FY31" i="43"/>
  <c r="FZ31" i="43"/>
  <c r="GA31" i="43"/>
  <c r="GB31" i="43"/>
  <c r="GC31" i="43"/>
  <c r="GD31" i="43"/>
  <c r="GE31" i="43"/>
  <c r="GF31" i="43"/>
  <c r="GG31" i="43"/>
  <c r="GH31" i="43"/>
  <c r="GI31" i="43"/>
  <c r="GJ31" i="43"/>
  <c r="GK31" i="43"/>
  <c r="GL31" i="43"/>
  <c r="GM31" i="43"/>
  <c r="GN31" i="43"/>
  <c r="GO31" i="43"/>
  <c r="GP31" i="43"/>
  <c r="GQ31" i="43"/>
  <c r="GR31" i="43"/>
  <c r="GS31" i="43"/>
  <c r="GT31" i="43"/>
  <c r="GU31" i="43"/>
  <c r="GV31" i="43"/>
  <c r="GW31" i="43"/>
  <c r="GX31" i="43"/>
  <c r="GY31" i="43"/>
  <c r="GZ31" i="43"/>
  <c r="HA31" i="43"/>
  <c r="HB31" i="43"/>
  <c r="HC31" i="43"/>
  <c r="HD31" i="43"/>
  <c r="HE31" i="43"/>
  <c r="HF31" i="43"/>
  <c r="HG31" i="43"/>
  <c r="HH31" i="43"/>
  <c r="HI31" i="43"/>
  <c r="HJ31" i="43"/>
  <c r="HK31" i="43"/>
  <c r="HL31" i="43"/>
  <c r="HM31" i="43"/>
  <c r="HN31" i="43"/>
  <c r="HO31" i="43"/>
  <c r="HP31" i="43"/>
  <c r="HQ31" i="43"/>
  <c r="HR31" i="43"/>
  <c r="HS31" i="43"/>
  <c r="HT31" i="43"/>
  <c r="HU31" i="43"/>
  <c r="HV31" i="43"/>
  <c r="HW31" i="43"/>
  <c r="HX31" i="43"/>
  <c r="HY31" i="43"/>
  <c r="HZ31" i="43"/>
  <c r="IA31" i="43"/>
  <c r="IB31" i="43"/>
  <c r="IC31" i="43"/>
  <c r="ID31" i="43"/>
  <c r="IE31" i="43"/>
  <c r="IF31" i="43"/>
  <c r="IG31" i="43"/>
  <c r="IH31" i="43"/>
  <c r="II31" i="43"/>
  <c r="IJ31" i="43"/>
  <c r="IK31" i="43"/>
  <c r="IL31" i="43"/>
  <c r="IM31" i="43"/>
  <c r="IN31" i="43"/>
  <c r="IO31" i="43"/>
  <c r="IP31" i="43"/>
  <c r="IQ31" i="43"/>
  <c r="IR31" i="43"/>
  <c r="IS31" i="43"/>
  <c r="IT31" i="43"/>
  <c r="IU31" i="43"/>
  <c r="IV31" i="43"/>
  <c r="IW31" i="43"/>
  <c r="IX31" i="43"/>
  <c r="IY31" i="43"/>
  <c r="IZ31" i="43"/>
  <c r="JA31" i="43"/>
  <c r="JB31" i="43"/>
  <c r="JC31" i="43"/>
  <c r="JD31" i="43"/>
  <c r="JE31" i="43"/>
  <c r="JF31" i="43"/>
  <c r="JG31" i="43"/>
  <c r="JH31" i="43"/>
  <c r="JI31" i="43"/>
  <c r="JJ31" i="43"/>
  <c r="JK31" i="43"/>
  <c r="JL31" i="43"/>
  <c r="JM31" i="43"/>
  <c r="JN31" i="43"/>
  <c r="JO31" i="43"/>
  <c r="JP31" i="43"/>
  <c r="JQ31" i="43"/>
  <c r="JR31" i="43"/>
  <c r="JS31" i="43"/>
  <c r="JT31" i="43"/>
  <c r="JU31" i="43"/>
  <c r="JV31" i="43"/>
  <c r="JW31" i="43"/>
  <c r="JX31" i="43"/>
  <c r="JY31" i="43"/>
  <c r="JZ31" i="43"/>
  <c r="KA31" i="43"/>
  <c r="KB31" i="43"/>
  <c r="KC31" i="43"/>
  <c r="KD31" i="43"/>
  <c r="KE31" i="43"/>
  <c r="KF31" i="43"/>
  <c r="KG31" i="43"/>
  <c r="KH31" i="43"/>
  <c r="KI31" i="43"/>
  <c r="KJ31" i="43"/>
  <c r="KK31" i="43"/>
  <c r="KL31" i="43"/>
  <c r="KM31" i="43"/>
  <c r="KN31" i="43"/>
  <c r="KO31" i="43"/>
  <c r="KP31" i="43"/>
  <c r="KQ31" i="43"/>
  <c r="KR31" i="43"/>
  <c r="KS31" i="43"/>
  <c r="KT31" i="43"/>
  <c r="KU31" i="43"/>
  <c r="KV31" i="43"/>
  <c r="KW31" i="43"/>
  <c r="KX31" i="43"/>
  <c r="KY31" i="43"/>
  <c r="KZ31" i="43"/>
  <c r="LA31" i="43"/>
  <c r="LB31" i="43"/>
  <c r="LC31" i="43"/>
  <c r="LD31" i="43"/>
  <c r="LE31" i="43"/>
  <c r="LF31" i="43"/>
  <c r="LG31" i="43"/>
  <c r="LH31" i="43"/>
  <c r="LI31" i="43"/>
  <c r="LJ31" i="43"/>
  <c r="LK31" i="43"/>
  <c r="LL31" i="43"/>
  <c r="LM31" i="43"/>
  <c r="LN31" i="43"/>
  <c r="LO31" i="43"/>
  <c r="LP31" i="43"/>
  <c r="LQ31" i="43"/>
  <c r="LR31" i="43"/>
  <c r="LS31" i="43"/>
  <c r="LT31" i="43"/>
  <c r="LU31" i="43"/>
  <c r="LV31" i="43"/>
  <c r="LW31" i="43"/>
  <c r="LX31" i="43"/>
  <c r="LY31" i="43"/>
  <c r="LZ31" i="43"/>
  <c r="MA31" i="43"/>
  <c r="MB31" i="43"/>
  <c r="MC31" i="43"/>
  <c r="MD31" i="43"/>
  <c r="ME31" i="43"/>
  <c r="MF31" i="43"/>
  <c r="MG31" i="43"/>
  <c r="MH31" i="43"/>
  <c r="MI31" i="43"/>
  <c r="MJ31" i="43"/>
  <c r="MK31" i="43"/>
  <c r="ML31" i="43"/>
  <c r="MM31" i="43"/>
  <c r="MN31" i="43"/>
  <c r="MO31" i="43"/>
  <c r="MP31" i="43"/>
  <c r="MQ31" i="43"/>
  <c r="MR31" i="43"/>
  <c r="MS31" i="43"/>
  <c r="MT31" i="43"/>
  <c r="MU31" i="43"/>
  <c r="MV31" i="43"/>
  <c r="MW31" i="43"/>
  <c r="MX31" i="43"/>
  <c r="MY31" i="43"/>
  <c r="MZ31" i="43"/>
  <c r="NA31" i="43"/>
  <c r="NB31" i="43"/>
  <c r="NC31" i="43"/>
  <c r="ND31" i="43"/>
  <c r="NE31" i="43"/>
  <c r="NF31" i="43"/>
  <c r="NG31" i="43"/>
  <c r="NH31" i="43"/>
  <c r="NI31" i="43"/>
  <c r="NJ31" i="43"/>
  <c r="NK31" i="43"/>
  <c r="NL31" i="43"/>
  <c r="NM31" i="43"/>
  <c r="NN31" i="43"/>
  <c r="NO31" i="43"/>
  <c r="NP31" i="43"/>
  <c r="NQ31" i="43"/>
  <c r="NR31" i="43"/>
  <c r="NS31" i="43"/>
  <c r="NT31" i="43"/>
  <c r="NU31" i="43"/>
  <c r="NV31" i="43"/>
  <c r="NW31" i="43"/>
  <c r="NX31" i="43"/>
  <c r="NY31" i="43"/>
  <c r="NZ31" i="43"/>
  <c r="OA31" i="43"/>
  <c r="OB31" i="43"/>
  <c r="OC31" i="43"/>
  <c r="OD31" i="43"/>
  <c r="OE31" i="43"/>
  <c r="OF31" i="43"/>
  <c r="OG31" i="43"/>
  <c r="OH31" i="43"/>
  <c r="OI31" i="43"/>
  <c r="OJ31" i="43"/>
  <c r="OK31" i="43"/>
  <c r="OL31" i="43"/>
  <c r="OM31" i="43"/>
  <c r="ON31" i="43"/>
  <c r="OO31" i="43"/>
  <c r="OP31" i="43"/>
  <c r="OQ31" i="43"/>
  <c r="OR31" i="43"/>
  <c r="OS31" i="43"/>
  <c r="OT31" i="43"/>
  <c r="OU31" i="43"/>
  <c r="OV31" i="43"/>
  <c r="OW31" i="43"/>
  <c r="OX31" i="43"/>
  <c r="OY31" i="43"/>
  <c r="OZ31" i="43"/>
  <c r="PA31" i="43"/>
  <c r="PB31" i="43"/>
  <c r="PC31" i="43"/>
  <c r="PD31" i="43"/>
  <c r="PE31" i="43"/>
  <c r="PF31" i="43"/>
  <c r="PG31" i="43"/>
  <c r="PH31" i="43"/>
  <c r="PI31" i="43"/>
  <c r="PJ31" i="43"/>
  <c r="PK31" i="43"/>
  <c r="PL31" i="43"/>
  <c r="PM31" i="43"/>
  <c r="PN31" i="43"/>
  <c r="PO31" i="43"/>
  <c r="PP31" i="43"/>
  <c r="PQ31" i="43"/>
  <c r="PR31" i="43"/>
  <c r="PS31" i="43"/>
  <c r="PT31" i="43"/>
  <c r="PU31" i="43"/>
  <c r="PV31" i="43"/>
  <c r="PW31" i="43"/>
  <c r="PX31" i="43"/>
  <c r="PY31" i="43"/>
  <c r="PZ31" i="43"/>
  <c r="QA31" i="43"/>
  <c r="QB31" i="43"/>
  <c r="QC31" i="43"/>
  <c r="QD31" i="43"/>
  <c r="QE31" i="43"/>
  <c r="QF31" i="43"/>
  <c r="QG31" i="43"/>
  <c r="QH31" i="43"/>
  <c r="QI31" i="43"/>
  <c r="QJ31" i="43"/>
  <c r="QK31" i="43"/>
  <c r="QL31" i="43"/>
  <c r="QM31" i="43"/>
  <c r="QN31" i="43"/>
  <c r="QO31" i="43"/>
  <c r="QP31" i="43"/>
  <c r="QQ31" i="43"/>
  <c r="QR31" i="43"/>
  <c r="QS31" i="43"/>
  <c r="QT31" i="43"/>
  <c r="QU31" i="43"/>
  <c r="QV31" i="43"/>
  <c r="QW31" i="43"/>
  <c r="QX31" i="43"/>
  <c r="QY31" i="43"/>
  <c r="QZ31" i="43"/>
  <c r="RA31" i="43"/>
  <c r="RB31" i="43"/>
  <c r="RC31" i="43"/>
  <c r="RD31" i="43"/>
  <c r="RE31" i="43"/>
  <c r="RF31" i="43"/>
  <c r="RG31" i="43"/>
  <c r="RH31" i="43"/>
  <c r="RI31" i="43"/>
  <c r="RJ31" i="43"/>
  <c r="RK31" i="43"/>
  <c r="RL31" i="43"/>
  <c r="RM31" i="43"/>
  <c r="RN31" i="43"/>
  <c r="RO31" i="43"/>
  <c r="RP31" i="43"/>
  <c r="RQ31" i="43"/>
  <c r="RR31" i="43"/>
  <c r="RS31" i="43"/>
  <c r="RT31" i="43"/>
  <c r="RU31" i="43"/>
  <c r="RV31" i="43"/>
  <c r="RW31" i="43"/>
  <c r="RX31" i="43"/>
  <c r="RY31" i="43"/>
  <c r="RZ31" i="43"/>
  <c r="SA31" i="43"/>
  <c r="SB31" i="43"/>
  <c r="SC31" i="43"/>
  <c r="SD31" i="43"/>
  <c r="SE31" i="43"/>
  <c r="SF31" i="43"/>
  <c r="SG31" i="43"/>
  <c r="SH31" i="43"/>
  <c r="SI31" i="43"/>
  <c r="SJ31" i="43"/>
  <c r="SK31" i="43"/>
  <c r="SL31" i="43"/>
  <c r="SM31" i="43"/>
  <c r="SN31" i="43"/>
  <c r="SO31" i="43"/>
  <c r="SP31" i="43"/>
  <c r="SQ31" i="43"/>
  <c r="SR31" i="43"/>
  <c r="SS31" i="43"/>
  <c r="ST31" i="43"/>
  <c r="SU31" i="43"/>
  <c r="SV31" i="43"/>
  <c r="SW31" i="43"/>
  <c r="SX31" i="43"/>
  <c r="SY31" i="43"/>
  <c r="SZ31" i="43"/>
  <c r="TA31" i="43"/>
  <c r="TB31" i="43"/>
  <c r="TC31" i="43"/>
  <c r="TD31" i="43"/>
  <c r="TE31" i="43"/>
  <c r="TF31" i="43"/>
  <c r="TG31" i="43"/>
  <c r="TH31" i="43"/>
  <c r="TI31" i="43"/>
  <c r="TJ31" i="43"/>
  <c r="TK31" i="43"/>
  <c r="TL31" i="43"/>
  <c r="TM31" i="43"/>
  <c r="TN31" i="43"/>
  <c r="TO31" i="43"/>
  <c r="TP31" i="43"/>
  <c r="TQ31" i="43"/>
  <c r="TR31" i="43"/>
  <c r="TS31" i="43"/>
  <c r="TT31" i="43"/>
  <c r="TU31" i="43"/>
  <c r="TV31" i="43"/>
  <c r="TW31" i="43"/>
  <c r="TX31" i="43"/>
  <c r="TY31" i="43"/>
  <c r="TZ31" i="43"/>
  <c r="UA31" i="43"/>
  <c r="UB31" i="43"/>
  <c r="UC31" i="43"/>
  <c r="UD31" i="43"/>
  <c r="UE31" i="43"/>
  <c r="UF31" i="43"/>
  <c r="UG31" i="43"/>
  <c r="UH31" i="43"/>
  <c r="UI31" i="43"/>
  <c r="UJ31" i="43"/>
  <c r="UK31" i="43"/>
  <c r="UL31" i="43"/>
  <c r="UM31" i="43"/>
  <c r="UN31" i="43"/>
  <c r="UO31" i="43"/>
  <c r="UP31" i="43"/>
  <c r="UQ31" i="43"/>
  <c r="UR31" i="43"/>
  <c r="US31" i="43"/>
  <c r="UT31" i="43"/>
  <c r="UU31" i="43"/>
  <c r="UV31" i="43"/>
  <c r="UW31" i="43"/>
  <c r="UX31" i="43"/>
  <c r="UY31" i="43"/>
  <c r="UZ31" i="43"/>
  <c r="VA31" i="43"/>
  <c r="VB31" i="43"/>
  <c r="VC31" i="43"/>
  <c r="VD31" i="43"/>
  <c r="VE31" i="43"/>
  <c r="VF31" i="43"/>
  <c r="VG31" i="43"/>
  <c r="VH31" i="43"/>
  <c r="VI31" i="43"/>
  <c r="VJ31" i="43"/>
  <c r="VK31" i="43"/>
  <c r="VL31" i="43"/>
  <c r="VM31" i="43"/>
  <c r="VN31" i="43"/>
  <c r="VO31" i="43"/>
  <c r="VP31" i="43"/>
  <c r="VQ31" i="43"/>
  <c r="VR31" i="43"/>
  <c r="VS31" i="43"/>
  <c r="VT31" i="43"/>
  <c r="VU31" i="43"/>
  <c r="VV31" i="43"/>
  <c r="VW31" i="43"/>
  <c r="VX31" i="43"/>
  <c r="VY31" i="43"/>
  <c r="VZ31" i="43"/>
  <c r="WA31" i="43"/>
  <c r="WB31" i="43"/>
  <c r="WC31" i="43"/>
  <c r="WD31" i="43"/>
  <c r="WE31" i="43"/>
  <c r="WF31" i="43"/>
  <c r="WG31" i="43"/>
  <c r="WH31" i="43"/>
  <c r="WI31" i="43"/>
  <c r="WJ31" i="43"/>
  <c r="WK31" i="43"/>
  <c r="WL31" i="43"/>
  <c r="WM31" i="43"/>
  <c r="WN31" i="43"/>
  <c r="WO31" i="43"/>
  <c r="WP31" i="43"/>
  <c r="WQ31" i="43"/>
  <c r="WR31" i="43"/>
  <c r="WS31" i="43"/>
  <c r="WT31" i="43"/>
  <c r="WU31" i="43"/>
  <c r="WV31" i="43"/>
  <c r="WW31" i="43"/>
  <c r="WX31" i="43"/>
  <c r="WY31" i="43"/>
  <c r="WZ31" i="43"/>
  <c r="XA31" i="43"/>
  <c r="XB31" i="43"/>
  <c r="XC31" i="43"/>
  <c r="XD31" i="43"/>
  <c r="XE31" i="43"/>
  <c r="XF31" i="43"/>
  <c r="XG31" i="43"/>
  <c r="XH31" i="43"/>
  <c r="XI31" i="43"/>
  <c r="XJ31" i="43"/>
  <c r="XK31" i="43"/>
  <c r="XL31" i="43"/>
  <c r="XM31" i="43"/>
  <c r="XN31" i="43"/>
  <c r="XO31" i="43"/>
  <c r="XP31" i="43"/>
  <c r="XQ31" i="43"/>
  <c r="XR31" i="43"/>
  <c r="XS31" i="43"/>
  <c r="XT31" i="43"/>
  <c r="XU31" i="43"/>
  <c r="XV31" i="43"/>
  <c r="XW31" i="43"/>
  <c r="XX31" i="43"/>
  <c r="XY31" i="43"/>
  <c r="XZ31" i="43"/>
  <c r="YA31" i="43"/>
  <c r="YB31" i="43"/>
  <c r="YC31" i="43"/>
  <c r="YD31" i="43"/>
  <c r="YE31" i="43"/>
  <c r="YF31" i="43"/>
  <c r="YG31" i="43"/>
  <c r="YH31" i="43"/>
  <c r="YI31" i="43"/>
  <c r="YJ31" i="43"/>
  <c r="YK31" i="43"/>
  <c r="YL31" i="43"/>
  <c r="YM31" i="43"/>
  <c r="YN31" i="43"/>
  <c r="YO31" i="43"/>
  <c r="YP31" i="43"/>
  <c r="YQ31" i="43"/>
  <c r="YR31" i="43"/>
  <c r="YS31" i="43"/>
  <c r="YT31" i="43"/>
  <c r="YU31" i="43"/>
  <c r="YV31" i="43"/>
  <c r="YW31" i="43"/>
  <c r="YX31" i="43"/>
  <c r="YY31" i="43"/>
  <c r="YZ31" i="43"/>
  <c r="ZA31" i="43"/>
  <c r="ZB31" i="43"/>
  <c r="ZC31" i="43"/>
  <c r="ZD31" i="43"/>
  <c r="ZE31" i="43"/>
  <c r="ZF31" i="43"/>
  <c r="ZG31" i="43"/>
  <c r="ZH31" i="43"/>
  <c r="ZI31" i="43"/>
  <c r="ZJ31" i="43"/>
  <c r="ZK31" i="43"/>
  <c r="ZL31" i="43"/>
  <c r="ZM31" i="43"/>
  <c r="ZN31" i="43"/>
  <c r="ZO31" i="43"/>
  <c r="ZP31" i="43"/>
  <c r="ZQ31" i="43"/>
  <c r="ZR31" i="43"/>
  <c r="ZS31" i="43"/>
  <c r="ZT31" i="43"/>
  <c r="ZU31" i="43"/>
  <c r="ZV31" i="43"/>
  <c r="ZW31" i="43"/>
  <c r="ZX31" i="43"/>
  <c r="ZY31" i="43"/>
  <c r="ZZ31" i="43"/>
  <c r="AAA31" i="43"/>
  <c r="AAB31" i="43"/>
  <c r="AAC31" i="43"/>
  <c r="AAD31" i="43"/>
  <c r="AAE31" i="43"/>
  <c r="AAF31" i="43"/>
  <c r="AAG31" i="43"/>
  <c r="AAH31" i="43"/>
  <c r="AAI31" i="43"/>
  <c r="AAJ31" i="43"/>
  <c r="AAK31" i="43"/>
  <c r="AAL31" i="43"/>
  <c r="AAM31" i="43"/>
  <c r="AAN31" i="43"/>
  <c r="AAO31" i="43"/>
  <c r="AAP31" i="43"/>
  <c r="AAQ31" i="43"/>
  <c r="AAR31" i="43"/>
  <c r="AAS31" i="43"/>
  <c r="AAT31" i="43"/>
  <c r="AAU31" i="43"/>
  <c r="AAV31" i="43"/>
  <c r="AAW31" i="43"/>
  <c r="AAX31" i="43"/>
  <c r="AAY31" i="43"/>
  <c r="AAZ31" i="43"/>
  <c r="ABA31" i="43"/>
  <c r="ABB31" i="43"/>
  <c r="ABC31" i="43"/>
  <c r="ABD31" i="43"/>
  <c r="ABE31" i="43"/>
  <c r="ABF31" i="43"/>
  <c r="ABG31" i="43"/>
  <c r="ABH31" i="43"/>
  <c r="ABI31" i="43"/>
  <c r="ABJ31" i="43"/>
  <c r="ABK31" i="43"/>
  <c r="ABL31" i="43"/>
  <c r="ABM31" i="43"/>
  <c r="ABN31" i="43"/>
  <c r="ABO31" i="43"/>
  <c r="ABP31" i="43"/>
  <c r="ABQ31" i="43"/>
  <c r="ABR31" i="43"/>
  <c r="ABS31" i="43"/>
  <c r="ABT31" i="43"/>
  <c r="ABU31" i="43"/>
  <c r="ABV31" i="43"/>
  <c r="ABW31" i="43"/>
  <c r="ABX31" i="43"/>
  <c r="ABY31" i="43"/>
  <c r="ABZ31" i="43"/>
  <c r="ACA31" i="43"/>
  <c r="ACB31" i="43"/>
  <c r="ACC31" i="43"/>
  <c r="ACD31" i="43"/>
  <c r="ACE31" i="43"/>
  <c r="ACF31" i="43"/>
  <c r="ACG31" i="43"/>
  <c r="ACH31" i="43"/>
  <c r="ACI31" i="43"/>
  <c r="ACJ31" i="43"/>
  <c r="ACK31" i="43"/>
  <c r="ACL31" i="43"/>
  <c r="ACM31" i="43"/>
  <c r="ACN31" i="43"/>
  <c r="ACO31" i="43"/>
  <c r="ACP31" i="43"/>
  <c r="ACQ31" i="43"/>
  <c r="ACR31" i="43"/>
  <c r="ACS31" i="43"/>
  <c r="ACT31" i="43"/>
  <c r="ACU31" i="43"/>
  <c r="ACV31" i="43"/>
  <c r="ACW31" i="43"/>
  <c r="ACX31" i="43"/>
  <c r="ACY31" i="43"/>
  <c r="ACZ31" i="43"/>
  <c r="ADA31" i="43"/>
  <c r="ADB31" i="43"/>
  <c r="ADC31" i="43"/>
  <c r="ADD31" i="43"/>
  <c r="ADE31" i="43"/>
  <c r="ADF31" i="43"/>
  <c r="ADG31" i="43"/>
  <c r="ADH31" i="43"/>
  <c r="ADI31" i="43"/>
  <c r="ADJ31" i="43"/>
  <c r="ADK31" i="43"/>
  <c r="ADL31" i="43"/>
  <c r="ADM31" i="43"/>
  <c r="ADN31" i="43"/>
  <c r="ADO31" i="43"/>
  <c r="ADP31" i="43"/>
  <c r="ADQ31" i="43"/>
  <c r="ADR31" i="43"/>
  <c r="ADS31" i="43"/>
  <c r="ADT31" i="43"/>
  <c r="ADU31" i="43"/>
  <c r="ADV31" i="43"/>
  <c r="ADW31" i="43"/>
  <c r="ADX31" i="43"/>
  <c r="ADY31" i="43"/>
  <c r="ADZ31" i="43"/>
  <c r="AEA31" i="43"/>
  <c r="AEB31" i="43"/>
  <c r="AEC31" i="43"/>
  <c r="AED31" i="43"/>
  <c r="AEE31" i="43"/>
  <c r="AEF31" i="43"/>
  <c r="AEG31" i="43"/>
  <c r="AEH31" i="43"/>
  <c r="AEI31" i="43"/>
  <c r="AEJ31" i="43"/>
  <c r="AEK31" i="43"/>
  <c r="AEL31" i="43"/>
  <c r="AEM31" i="43"/>
  <c r="AEN31" i="43"/>
  <c r="AEO31" i="43"/>
  <c r="AEP31" i="43"/>
  <c r="AEQ31" i="43"/>
  <c r="AER31" i="43"/>
  <c r="AES31" i="43"/>
  <c r="AET31" i="43"/>
  <c r="AEU31" i="43"/>
  <c r="AEV31" i="43"/>
  <c r="AEW31" i="43"/>
  <c r="AEX31" i="43"/>
  <c r="AEY31" i="43"/>
  <c r="AEZ31" i="43"/>
  <c r="AFA31" i="43"/>
  <c r="AFB31" i="43"/>
  <c r="AFC31" i="43"/>
  <c r="AFD31" i="43"/>
  <c r="AFE31" i="43"/>
  <c r="AFF31" i="43"/>
  <c r="AFG31" i="43"/>
  <c r="AFH31" i="43"/>
  <c r="AFI31" i="43"/>
  <c r="AFJ31" i="43"/>
  <c r="AFK31" i="43"/>
  <c r="AFL31" i="43"/>
  <c r="AFM31" i="43"/>
  <c r="AFN31" i="43"/>
  <c r="AFO31" i="43"/>
  <c r="AFP31" i="43"/>
  <c r="AFQ31" i="43"/>
  <c r="AFR31" i="43"/>
  <c r="AFS31" i="43"/>
  <c r="AFT31" i="43"/>
  <c r="AFU31" i="43"/>
  <c r="AFV31" i="43"/>
  <c r="AFW31" i="43"/>
  <c r="AFX31" i="43"/>
  <c r="AFY31" i="43"/>
  <c r="AFZ31" i="43"/>
  <c r="AGA31" i="43"/>
  <c r="AGB31" i="43"/>
  <c r="AGC31" i="43"/>
  <c r="AGD31" i="43"/>
  <c r="AGE31" i="43"/>
  <c r="AGF31" i="43"/>
  <c r="AGG31" i="43"/>
  <c r="AGH31" i="43"/>
  <c r="AGI31" i="43"/>
  <c r="AGJ31" i="43"/>
  <c r="AGK31" i="43"/>
  <c r="AGL31" i="43"/>
  <c r="AGM31" i="43"/>
  <c r="AGN31" i="43"/>
  <c r="AGO31" i="43"/>
  <c r="AGP31" i="43"/>
  <c r="AGQ31" i="43"/>
  <c r="AGR31" i="43"/>
  <c r="AGS31" i="43"/>
  <c r="AGT31" i="43"/>
  <c r="AGU31" i="43"/>
  <c r="AGV31" i="43"/>
  <c r="AGW31" i="43"/>
  <c r="AGX31" i="43"/>
  <c r="AGY31" i="43"/>
  <c r="AGZ31" i="43"/>
  <c r="AHA31" i="43"/>
  <c r="AHB31" i="43"/>
  <c r="AHC31" i="43"/>
  <c r="AHD31" i="43"/>
  <c r="AHE31" i="43"/>
  <c r="AHF31" i="43"/>
  <c r="AHG31" i="43"/>
  <c r="AHH31" i="43"/>
  <c r="AHI31" i="43"/>
  <c r="AHJ31" i="43"/>
  <c r="AHK31" i="43"/>
  <c r="AHL31" i="43"/>
  <c r="AHM31" i="43"/>
  <c r="AHN31" i="43"/>
  <c r="AHO31" i="43"/>
  <c r="AHP31" i="43"/>
  <c r="AHQ31" i="43"/>
  <c r="AHR31" i="43"/>
  <c r="AHS31" i="43"/>
  <c r="AHT31" i="43"/>
  <c r="AHU31" i="43"/>
  <c r="AHV31" i="43"/>
  <c r="AHW31" i="43"/>
  <c r="AHX31" i="43"/>
  <c r="AHY31" i="43"/>
  <c r="AHZ31" i="43"/>
  <c r="AIA31" i="43"/>
  <c r="AIB31" i="43"/>
  <c r="AIC31" i="43"/>
  <c r="AID31" i="43"/>
  <c r="AIE31" i="43"/>
  <c r="AIF31" i="43"/>
  <c r="AIG31" i="43"/>
  <c r="AIH31" i="43"/>
  <c r="AII31" i="43"/>
  <c r="AIJ31" i="43"/>
  <c r="AIK31" i="43"/>
  <c r="AIL31" i="43"/>
  <c r="AIM31" i="43"/>
  <c r="AIN31" i="43"/>
  <c r="AIO31" i="43"/>
  <c r="AIP31" i="43"/>
  <c r="AIQ31" i="43"/>
  <c r="AIR31" i="43"/>
  <c r="AIS31" i="43"/>
  <c r="AIT31" i="43"/>
  <c r="AIU31" i="43"/>
  <c r="AIV31" i="43"/>
  <c r="AIW31" i="43"/>
  <c r="AIX31" i="43"/>
  <c r="AIY31" i="43"/>
  <c r="AIZ31" i="43"/>
  <c r="AJA31" i="43"/>
  <c r="AJB31" i="43"/>
  <c r="AJC31" i="43"/>
  <c r="AJD31" i="43"/>
  <c r="AJE31" i="43"/>
  <c r="AJF31" i="43"/>
  <c r="AJG31" i="43"/>
  <c r="AJH31" i="43"/>
  <c r="AJI31" i="43"/>
  <c r="AJJ31" i="43"/>
  <c r="AJK31" i="43"/>
  <c r="AJL31" i="43"/>
  <c r="AJM31" i="43"/>
  <c r="AJN31" i="43"/>
  <c r="AJO31" i="43"/>
  <c r="AJP31" i="43"/>
  <c r="AJQ31" i="43"/>
  <c r="AJR31" i="43"/>
  <c r="AJS31" i="43"/>
  <c r="AJT31" i="43"/>
  <c r="AJU31" i="43"/>
  <c r="AJV31" i="43"/>
  <c r="AJW31" i="43"/>
  <c r="AJX31" i="43"/>
  <c r="AJY31" i="43"/>
  <c r="AJZ31" i="43"/>
  <c r="AKA31" i="43"/>
  <c r="AKB31" i="43"/>
  <c r="AKC31" i="43"/>
  <c r="AKD31" i="43"/>
  <c r="AKE31" i="43"/>
  <c r="AKF31" i="43"/>
  <c r="AKG31" i="43"/>
  <c r="AKH31" i="43"/>
  <c r="AKI31" i="43"/>
  <c r="AKJ31" i="43"/>
  <c r="AKK31" i="43"/>
  <c r="AKL31" i="43"/>
  <c r="AKM31" i="43"/>
  <c r="AKN31" i="43"/>
  <c r="AKO31" i="43"/>
  <c r="AKP31" i="43"/>
  <c r="AKQ31" i="43"/>
  <c r="AKR31" i="43"/>
  <c r="AKS31" i="43"/>
  <c r="AKT31" i="43"/>
  <c r="AKU31" i="43"/>
  <c r="AKV31" i="43"/>
  <c r="AKW31" i="43"/>
  <c r="AKX31" i="43"/>
  <c r="AKY31" i="43"/>
  <c r="AKZ31" i="43"/>
  <c r="ALA31" i="43"/>
  <c r="ALB31" i="43"/>
  <c r="ALC31" i="43"/>
  <c r="ALD31" i="43"/>
  <c r="ALE31" i="43"/>
  <c r="ALF31" i="43"/>
  <c r="ALG31" i="43"/>
  <c r="ALH31" i="43"/>
  <c r="ALI31" i="43"/>
  <c r="ALJ31" i="43"/>
  <c r="ALK31" i="43"/>
  <c r="ALL31" i="43"/>
  <c r="ALM31" i="43"/>
  <c r="ALN31" i="43"/>
  <c r="ALO31" i="43"/>
  <c r="ALP31" i="43"/>
  <c r="ALQ31" i="43"/>
  <c r="ALR31" i="43"/>
  <c r="ALS31" i="43"/>
  <c r="ALT31" i="43"/>
  <c r="ALU31" i="43"/>
  <c r="ALV31" i="43"/>
  <c r="ALW31" i="43"/>
  <c r="ALX31" i="43"/>
  <c r="ALY31" i="43"/>
  <c r="ALZ31" i="43"/>
  <c r="AMA31" i="43"/>
  <c r="AMB31" i="43"/>
  <c r="AMC31" i="43"/>
  <c r="AMD31" i="43"/>
  <c r="AME31" i="43"/>
  <c r="AMF31" i="43"/>
  <c r="AMG31" i="43"/>
  <c r="AMH31" i="43"/>
  <c r="AMI31" i="43"/>
  <c r="AMJ31" i="43"/>
  <c r="AMK31" i="43"/>
  <c r="AML31" i="43"/>
  <c r="AMM31" i="43"/>
  <c r="AMN31" i="43"/>
  <c r="AMO31" i="43"/>
  <c r="AMP31" i="43"/>
  <c r="AMQ31" i="43"/>
  <c r="AMR31" i="43"/>
  <c r="AMS31" i="43"/>
  <c r="AMT31" i="43"/>
  <c r="AMU31" i="43"/>
  <c r="AMV31" i="43"/>
  <c r="AMW31" i="43"/>
  <c r="AMX31" i="43"/>
  <c r="AMY31" i="43"/>
  <c r="AMZ31" i="43"/>
  <c r="ANA31" i="43"/>
  <c r="ANB31" i="43"/>
  <c r="ANC31" i="43"/>
  <c r="AND31" i="43"/>
  <c r="ANE31" i="43"/>
  <c r="ANF31" i="43"/>
  <c r="ANG31" i="43"/>
  <c r="ANH31" i="43"/>
  <c r="ANI31" i="43"/>
  <c r="ANJ31" i="43"/>
  <c r="ANK31" i="43"/>
  <c r="ANL31" i="43"/>
  <c r="ANM31" i="43"/>
  <c r="ANN31" i="43"/>
  <c r="ANO31" i="43"/>
  <c r="ANP31" i="43"/>
  <c r="ANQ31" i="43"/>
  <c r="ANR31" i="43"/>
  <c r="ANS31" i="43"/>
  <c r="ANT31" i="43"/>
  <c r="ANU31" i="43"/>
  <c r="ANV31" i="43"/>
  <c r="ANW31" i="43"/>
  <c r="ANX31" i="43"/>
  <c r="ANY31" i="43"/>
  <c r="ANZ31" i="43"/>
  <c r="AOA31" i="43"/>
  <c r="AOB31" i="43"/>
  <c r="AOC31" i="43"/>
  <c r="AOD31" i="43"/>
  <c r="AOE31" i="43"/>
  <c r="AOF31" i="43"/>
  <c r="AOG31" i="43"/>
  <c r="AOH31" i="43"/>
  <c r="AOI31" i="43"/>
  <c r="AOJ31" i="43"/>
  <c r="AOK31" i="43"/>
  <c r="AOL31" i="43"/>
  <c r="AOM31" i="43"/>
  <c r="AON31" i="43"/>
  <c r="AOO31" i="43"/>
  <c r="AOP31" i="43"/>
  <c r="AOQ31" i="43"/>
  <c r="AOR31" i="43"/>
  <c r="AOS31" i="43"/>
  <c r="AOT31" i="43"/>
  <c r="AOU31" i="43"/>
  <c r="AOV31" i="43"/>
  <c r="AOW31" i="43"/>
  <c r="AOX31" i="43"/>
  <c r="AOY31" i="43"/>
  <c r="AOZ31" i="43"/>
  <c r="APA31" i="43"/>
  <c r="APB31" i="43"/>
  <c r="APC31" i="43"/>
  <c r="APD31" i="43"/>
  <c r="APE31" i="43"/>
  <c r="APF31" i="43"/>
  <c r="APG31" i="43"/>
  <c r="APH31" i="43"/>
  <c r="B31" i="43"/>
  <c r="C31" i="43"/>
  <c r="D31" i="43"/>
  <c r="E31" i="43"/>
  <c r="F31" i="43"/>
  <c r="G31" i="43"/>
  <c r="H31" i="43"/>
  <c r="I31" i="43"/>
  <c r="J31" i="43"/>
  <c r="K31" i="43"/>
  <c r="L31" i="43"/>
  <c r="M31" i="43"/>
  <c r="APF7" i="43"/>
  <c r="APE7" i="43"/>
  <c r="APD7" i="43"/>
  <c r="APC7" i="43"/>
  <c r="APB7" i="43"/>
  <c r="APA7" i="43"/>
  <c r="AOX7" i="43"/>
  <c r="AOW7" i="43"/>
  <c r="AOV7" i="43"/>
  <c r="AOU7" i="43"/>
  <c r="AOT7" i="43"/>
  <c r="AOS7" i="43"/>
  <c r="AOP7" i="43"/>
  <c r="AOO7" i="43"/>
  <c r="AON7" i="43"/>
  <c r="AOM7" i="43"/>
  <c r="AOL7" i="43"/>
  <c r="AOK7" i="43"/>
  <c r="AOH7" i="43"/>
  <c r="AOG7" i="43"/>
  <c r="AOF7" i="43"/>
  <c r="AOE7" i="43"/>
  <c r="AOD7" i="43"/>
  <c r="AOC7" i="43"/>
  <c r="ANZ7" i="43"/>
  <c r="ANY7" i="43"/>
  <c r="ANX7" i="43"/>
  <c r="ANW7" i="43"/>
  <c r="ANV7" i="43"/>
  <c r="ANU7" i="43"/>
  <c r="ANR7" i="43"/>
  <c r="ANQ7" i="43"/>
  <c r="ANP7" i="43"/>
  <c r="ANO7" i="43"/>
  <c r="ANN7" i="43"/>
  <c r="ANM7" i="43"/>
  <c r="ANJ7" i="43"/>
  <c r="ANI7" i="43"/>
  <c r="ANH7" i="43"/>
  <c r="ANG7" i="43"/>
  <c r="ANF7" i="43"/>
  <c r="ANE7" i="43"/>
  <c r="ANB7" i="43"/>
  <c r="ANA7" i="43"/>
  <c r="AMZ7" i="43"/>
  <c r="AMY7" i="43"/>
  <c r="AMX7" i="43"/>
  <c r="AMW7" i="43"/>
  <c r="AMT7" i="43"/>
  <c r="AMS7" i="43"/>
  <c r="AMR7" i="43"/>
  <c r="AMQ7" i="43"/>
  <c r="AMP7" i="43"/>
  <c r="AMO7" i="43"/>
  <c r="AML7" i="43"/>
  <c r="AMK7" i="43"/>
  <c r="AMJ7" i="43"/>
  <c r="AMI7" i="43"/>
  <c r="AMH7" i="43"/>
  <c r="AMG7" i="43"/>
  <c r="AMD7" i="43"/>
  <c r="AMC7" i="43"/>
  <c r="AMB7" i="43"/>
  <c r="AMA7" i="43"/>
  <c r="ALZ7" i="43"/>
  <c r="ALY7" i="43"/>
  <c r="ALV7" i="43"/>
  <c r="ALU7" i="43"/>
  <c r="ALT7" i="43"/>
  <c r="ALS7" i="43"/>
  <c r="ALR7" i="43"/>
  <c r="ALQ7" i="43"/>
  <c r="ALN7" i="43"/>
  <c r="ALM7" i="43"/>
  <c r="ALL7" i="43"/>
  <c r="ALK7" i="43"/>
  <c r="ALJ7" i="43"/>
  <c r="ALI7" i="43"/>
  <c r="ALF7" i="43"/>
  <c r="ALE7" i="43"/>
  <c r="ALD7" i="43"/>
  <c r="ALC7" i="43"/>
  <c r="ALB7" i="43"/>
  <c r="ALA7" i="43"/>
  <c r="AKX7" i="43"/>
  <c r="AKW7" i="43"/>
  <c r="AKV7" i="43"/>
  <c r="AKU7" i="43"/>
  <c r="AKT7" i="43"/>
  <c r="AKS7" i="43"/>
  <c r="ALB23" i="43" l="1"/>
  <c r="ALC23" i="43"/>
  <c r="ALK23" i="43" s="1"/>
  <c r="ALS23" i="43" s="1"/>
  <c r="AMA23" i="43" s="1"/>
  <c r="AMI23" i="43" s="1"/>
  <c r="AMQ23" i="43" s="1"/>
  <c r="AMY23" i="43" s="1"/>
  <c r="ANG23" i="43" s="1"/>
  <c r="ANO23" i="43" s="1"/>
  <c r="ANW23" i="43" s="1"/>
  <c r="AOE23" i="43" s="1"/>
  <c r="AOM23" i="43" s="1"/>
  <c r="AOU23" i="43" s="1"/>
  <c r="APC23" i="43" s="1"/>
  <c r="ALD23" i="43"/>
  <c r="ALL23" i="43" s="1"/>
  <c r="ALT23" i="43" s="1"/>
  <c r="AMB23" i="43" s="1"/>
  <c r="AMJ23" i="43" s="1"/>
  <c r="AMR23" i="43" s="1"/>
  <c r="AMZ23" i="43" s="1"/>
  <c r="ANH23" i="43" s="1"/>
  <c r="ANP23" i="43" s="1"/>
  <c r="ANX23" i="43" s="1"/>
  <c r="AOF23" i="43" s="1"/>
  <c r="AON23" i="43" s="1"/>
  <c r="AOV23" i="43" s="1"/>
  <c r="APD23" i="43" s="1"/>
  <c r="ALE23" i="43"/>
  <c r="ALM23" i="43" s="1"/>
  <c r="ALU23" i="43" s="1"/>
  <c r="AMC23" i="43" s="1"/>
  <c r="AMK23" i="43" s="1"/>
  <c r="AMS23" i="43" s="1"/>
  <c r="ANA23" i="43" s="1"/>
  <c r="ANI23" i="43" s="1"/>
  <c r="ANQ23" i="43" s="1"/>
  <c r="ANY23" i="43" s="1"/>
  <c r="AOG23" i="43" s="1"/>
  <c r="AOO23" i="43" s="1"/>
  <c r="AOW23" i="43" s="1"/>
  <c r="APE23" i="43" s="1"/>
  <c r="ALF23" i="43"/>
  <c r="ALN23" i="43" s="1"/>
  <c r="ALV23" i="43" s="1"/>
  <c r="AMD23" i="43" s="1"/>
  <c r="AML23" i="43" s="1"/>
  <c r="AMT23" i="43" s="1"/>
  <c r="ANB23" i="43" s="1"/>
  <c r="ANJ23" i="43" s="1"/>
  <c r="ANR23" i="43" s="1"/>
  <c r="ANZ23" i="43" s="1"/>
  <c r="AOH23" i="43" s="1"/>
  <c r="AOP23" i="43" s="1"/>
  <c r="AOX23" i="43" s="1"/>
  <c r="APF23" i="43" s="1"/>
  <c r="ALG23" i="43"/>
  <c r="ALO23" i="43" s="1"/>
  <c r="ALW23" i="43" s="1"/>
  <c r="AME23" i="43" s="1"/>
  <c r="AMM23" i="43" s="1"/>
  <c r="AMU23" i="43" s="1"/>
  <c r="ANC23" i="43" s="1"/>
  <c r="ANK23" i="43" s="1"/>
  <c r="ANS23" i="43" s="1"/>
  <c r="AOA23" i="43" s="1"/>
  <c r="AOI23" i="43" s="1"/>
  <c r="AOQ23" i="43" s="1"/>
  <c r="AOY23" i="43" s="1"/>
  <c r="APG23" i="43" s="1"/>
  <c r="ALH23" i="43"/>
  <c r="ALP23" i="43" s="1"/>
  <c r="ALX23" i="43" s="1"/>
  <c r="AMF23" i="43" s="1"/>
  <c r="AMN23" i="43" s="1"/>
  <c r="AMV23" i="43" s="1"/>
  <c r="AND23" i="43" s="1"/>
  <c r="ANL23" i="43" s="1"/>
  <c r="ANT23" i="43" s="1"/>
  <c r="AOB23" i="43" s="1"/>
  <c r="AOJ23" i="43" s="1"/>
  <c r="AOR23" i="43" s="1"/>
  <c r="AOZ23" i="43" s="1"/>
  <c r="APH23" i="43" s="1"/>
  <c r="ALJ23" i="43"/>
  <c r="ALR23" i="43" s="1"/>
  <c r="ALZ23" i="43" s="1"/>
  <c r="AMH23" i="43" s="1"/>
  <c r="AMP23" i="43" s="1"/>
  <c r="AMX23" i="43" s="1"/>
  <c r="ANF23" i="43" s="1"/>
  <c r="ANN23" i="43" s="1"/>
  <c r="ANV23" i="43" s="1"/>
  <c r="AOD23" i="43" s="1"/>
  <c r="AOL23" i="43" s="1"/>
  <c r="AOT23" i="43" s="1"/>
  <c r="APB23" i="43" s="1"/>
  <c r="ALB25" i="43"/>
  <c r="ALJ25" i="43" s="1"/>
  <c r="ALR25" i="43" s="1"/>
  <c r="ALZ25" i="43" s="1"/>
  <c r="AMH25" i="43" s="1"/>
  <c r="AMP25" i="43" s="1"/>
  <c r="AMX25" i="43" s="1"/>
  <c r="ANF25" i="43" s="1"/>
  <c r="ANN25" i="43" s="1"/>
  <c r="ANV25" i="43" s="1"/>
  <c r="AOD25" i="43" s="1"/>
  <c r="AOL25" i="43" s="1"/>
  <c r="AOT25" i="43" s="1"/>
  <c r="APB25" i="43" s="1"/>
  <c r="ALC25" i="43"/>
  <c r="ALK25" i="43" s="1"/>
  <c r="ALS25" i="43" s="1"/>
  <c r="AMA25" i="43" s="1"/>
  <c r="ALD25" i="43"/>
  <c r="ALL25" i="43" s="1"/>
  <c r="ALT25" i="43" s="1"/>
  <c r="AMB25" i="43" s="1"/>
  <c r="AMJ25" i="43" s="1"/>
  <c r="AMR25" i="43" s="1"/>
  <c r="AMZ25" i="43" s="1"/>
  <c r="ANH25" i="43" s="1"/>
  <c r="ANP25" i="43" s="1"/>
  <c r="ANX25" i="43" s="1"/>
  <c r="AOF25" i="43" s="1"/>
  <c r="AON25" i="43" s="1"/>
  <c r="AOV25" i="43" s="1"/>
  <c r="APD25" i="43" s="1"/>
  <c r="ALE25" i="43"/>
  <c r="ALM25" i="43" s="1"/>
  <c r="ALU25" i="43" s="1"/>
  <c r="AMC25" i="43" s="1"/>
  <c r="AMK25" i="43" s="1"/>
  <c r="AMS25" i="43" s="1"/>
  <c r="ANA25" i="43" s="1"/>
  <c r="ANI25" i="43" s="1"/>
  <c r="ANQ25" i="43" s="1"/>
  <c r="ANY25" i="43" s="1"/>
  <c r="AOG25" i="43" s="1"/>
  <c r="AOO25" i="43" s="1"/>
  <c r="AOW25" i="43" s="1"/>
  <c r="APE25" i="43" s="1"/>
  <c r="ALF25" i="43"/>
  <c r="ALN25" i="43" s="1"/>
  <c r="ALV25" i="43" s="1"/>
  <c r="AMD25" i="43" s="1"/>
  <c r="AML25" i="43" s="1"/>
  <c r="AMT25" i="43" s="1"/>
  <c r="ANB25" i="43" s="1"/>
  <c r="ANJ25" i="43" s="1"/>
  <c r="ANR25" i="43" s="1"/>
  <c r="ANZ25" i="43" s="1"/>
  <c r="AOH25" i="43" s="1"/>
  <c r="AOP25" i="43" s="1"/>
  <c r="AOX25" i="43" s="1"/>
  <c r="APF25" i="43" s="1"/>
  <c r="ALG25" i="43"/>
  <c r="ALO25" i="43" s="1"/>
  <c r="ALW25" i="43" s="1"/>
  <c r="AME25" i="43" s="1"/>
  <c r="AMM25" i="43" s="1"/>
  <c r="AMU25" i="43" s="1"/>
  <c r="ANC25" i="43" s="1"/>
  <c r="ANK25" i="43" s="1"/>
  <c r="ANS25" i="43" s="1"/>
  <c r="AOA25" i="43" s="1"/>
  <c r="AOI25" i="43" s="1"/>
  <c r="AOQ25" i="43" s="1"/>
  <c r="AOY25" i="43" s="1"/>
  <c r="APG25" i="43" s="1"/>
  <c r="ALH25" i="43"/>
  <c r="ALP25" i="43" s="1"/>
  <c r="ALX25" i="43" s="1"/>
  <c r="AMF25" i="43" s="1"/>
  <c r="AMN25" i="43" s="1"/>
  <c r="AMV25" i="43" s="1"/>
  <c r="AND25" i="43" s="1"/>
  <c r="ANL25" i="43" s="1"/>
  <c r="ANT25" i="43" s="1"/>
  <c r="AOB25" i="43" s="1"/>
  <c r="AOJ25" i="43" s="1"/>
  <c r="AOR25" i="43" s="1"/>
  <c r="AOZ25" i="43" s="1"/>
  <c r="APH25" i="43" s="1"/>
  <c r="ALB27" i="43"/>
  <c r="ALJ27" i="43" s="1"/>
  <c r="ALR27" i="43" s="1"/>
  <c r="ALZ27" i="43" s="1"/>
  <c r="AMH27" i="43" s="1"/>
  <c r="AMP27" i="43" s="1"/>
  <c r="AMX27" i="43" s="1"/>
  <c r="ANF27" i="43" s="1"/>
  <c r="ANN27" i="43" s="1"/>
  <c r="ANV27" i="43" s="1"/>
  <c r="AOD27" i="43" s="1"/>
  <c r="AOL27" i="43" s="1"/>
  <c r="AOT27" i="43" s="1"/>
  <c r="APB27" i="43" s="1"/>
  <c r="ALC27" i="43"/>
  <c r="ALK27" i="43" s="1"/>
  <c r="ALS27" i="43" s="1"/>
  <c r="AMA27" i="43" s="1"/>
  <c r="AMI27" i="43" s="1"/>
  <c r="AMQ27" i="43" s="1"/>
  <c r="AMY27" i="43" s="1"/>
  <c r="ANG27" i="43" s="1"/>
  <c r="ANO27" i="43" s="1"/>
  <c r="ANW27" i="43" s="1"/>
  <c r="AOE27" i="43" s="1"/>
  <c r="AOM27" i="43" s="1"/>
  <c r="AOU27" i="43" s="1"/>
  <c r="APC27" i="43" s="1"/>
  <c r="ALD27" i="43"/>
  <c r="ALL27" i="43" s="1"/>
  <c r="ALT27" i="43" s="1"/>
  <c r="AMB27" i="43" s="1"/>
  <c r="AMJ27" i="43" s="1"/>
  <c r="AMR27" i="43" s="1"/>
  <c r="AMZ27" i="43" s="1"/>
  <c r="ANH27" i="43" s="1"/>
  <c r="ANP27" i="43" s="1"/>
  <c r="ANX27" i="43" s="1"/>
  <c r="AOF27" i="43" s="1"/>
  <c r="AON27" i="43" s="1"/>
  <c r="AOV27" i="43" s="1"/>
  <c r="APD27" i="43" s="1"/>
  <c r="ALE27" i="43"/>
  <c r="ALM27" i="43" s="1"/>
  <c r="ALF27" i="43"/>
  <c r="ALN27" i="43" s="1"/>
  <c r="ALV27" i="43" s="1"/>
  <c r="AMD27" i="43" s="1"/>
  <c r="AML27" i="43" s="1"/>
  <c r="AMT27" i="43" s="1"/>
  <c r="ANB27" i="43" s="1"/>
  <c r="ANJ27" i="43" s="1"/>
  <c r="ANR27" i="43" s="1"/>
  <c r="ANZ27" i="43" s="1"/>
  <c r="AOH27" i="43" s="1"/>
  <c r="AOP27" i="43" s="1"/>
  <c r="AOX27" i="43" s="1"/>
  <c r="APF27" i="43" s="1"/>
  <c r="ALG27" i="43"/>
  <c r="ALO27" i="43" s="1"/>
  <c r="ALW27" i="43" s="1"/>
  <c r="AME27" i="43" s="1"/>
  <c r="AMM27" i="43" s="1"/>
  <c r="AMU27" i="43" s="1"/>
  <c r="ANC27" i="43" s="1"/>
  <c r="ANK27" i="43" s="1"/>
  <c r="ANS27" i="43" s="1"/>
  <c r="AOA27" i="43" s="1"/>
  <c r="AOI27" i="43" s="1"/>
  <c r="AOQ27" i="43" s="1"/>
  <c r="AOY27" i="43" s="1"/>
  <c r="APG27" i="43" s="1"/>
  <c r="ALH27" i="43"/>
  <c r="ALP27" i="43" s="1"/>
  <c r="ALX27" i="43" s="1"/>
  <c r="AMF27" i="43" s="1"/>
  <c r="AMN27" i="43" s="1"/>
  <c r="AMV27" i="43" s="1"/>
  <c r="AND27" i="43" s="1"/>
  <c r="ANL27" i="43" s="1"/>
  <c r="ANT27" i="43" s="1"/>
  <c r="AOB27" i="43" s="1"/>
  <c r="AOJ27" i="43" s="1"/>
  <c r="AOR27" i="43" s="1"/>
  <c r="AOZ27" i="43" s="1"/>
  <c r="APH27" i="43" s="1"/>
  <c r="ALB28" i="43"/>
  <c r="ALJ28" i="43" s="1"/>
  <c r="ALR28" i="43" s="1"/>
  <c r="ALZ28" i="43" s="1"/>
  <c r="AMH28" i="43" s="1"/>
  <c r="AMP28" i="43" s="1"/>
  <c r="AMX28" i="43" s="1"/>
  <c r="ALC28" i="43"/>
  <c r="ALK28" i="43" s="1"/>
  <c r="ALS28" i="43" s="1"/>
  <c r="AMA28" i="43" s="1"/>
  <c r="AMI28" i="43" s="1"/>
  <c r="AMQ28" i="43" s="1"/>
  <c r="AMY28" i="43" s="1"/>
  <c r="ANG28" i="43" s="1"/>
  <c r="ANO28" i="43" s="1"/>
  <c r="ANW28" i="43" s="1"/>
  <c r="AOE28" i="43" s="1"/>
  <c r="AOM28" i="43" s="1"/>
  <c r="AOU28" i="43" s="1"/>
  <c r="APC28" i="43" s="1"/>
  <c r="ALD28" i="43"/>
  <c r="ALL28" i="43" s="1"/>
  <c r="ALT28" i="43" s="1"/>
  <c r="AMB28" i="43" s="1"/>
  <c r="AMJ28" i="43" s="1"/>
  <c r="AMR28" i="43" s="1"/>
  <c r="AMZ28" i="43" s="1"/>
  <c r="ANH28" i="43" s="1"/>
  <c r="ANP28" i="43" s="1"/>
  <c r="ANX28" i="43" s="1"/>
  <c r="AOF28" i="43" s="1"/>
  <c r="AON28" i="43" s="1"/>
  <c r="AOV28" i="43" s="1"/>
  <c r="APD28" i="43" s="1"/>
  <c r="ALE28" i="43"/>
  <c r="ALM28" i="43" s="1"/>
  <c r="ALU28" i="43" s="1"/>
  <c r="AMC28" i="43" s="1"/>
  <c r="AMK28" i="43" s="1"/>
  <c r="AMS28" i="43" s="1"/>
  <c r="ANA28" i="43" s="1"/>
  <c r="ANI28" i="43" s="1"/>
  <c r="ANQ28" i="43" s="1"/>
  <c r="ANY28" i="43" s="1"/>
  <c r="AOG28" i="43" s="1"/>
  <c r="AOO28" i="43" s="1"/>
  <c r="AOW28" i="43" s="1"/>
  <c r="APE28" i="43" s="1"/>
  <c r="ALF28" i="43"/>
  <c r="ALN28" i="43" s="1"/>
  <c r="ALG28" i="43"/>
  <c r="ALO28" i="43" s="1"/>
  <c r="ALW28" i="43" s="1"/>
  <c r="AME28" i="43" s="1"/>
  <c r="AMM28" i="43" s="1"/>
  <c r="AMU28" i="43" s="1"/>
  <c r="ANC28" i="43" s="1"/>
  <c r="ANK28" i="43" s="1"/>
  <c r="ANS28" i="43" s="1"/>
  <c r="AOA28" i="43" s="1"/>
  <c r="AOI28" i="43" s="1"/>
  <c r="AOQ28" i="43" s="1"/>
  <c r="AOY28" i="43" s="1"/>
  <c r="APG28" i="43" s="1"/>
  <c r="ALH28" i="43"/>
  <c r="ALP28" i="43" s="1"/>
  <c r="ALX28" i="43" s="1"/>
  <c r="AMF28" i="43" s="1"/>
  <c r="AMN28" i="43" s="1"/>
  <c r="AMV28" i="43" s="1"/>
  <c r="AND28" i="43" s="1"/>
  <c r="ANL28" i="43" s="1"/>
  <c r="ANT28" i="43" s="1"/>
  <c r="AOB28" i="43" s="1"/>
  <c r="AOJ28" i="43" s="1"/>
  <c r="AOR28" i="43" s="1"/>
  <c r="AOZ28" i="43" s="1"/>
  <c r="APH28" i="43" s="1"/>
  <c r="ALA28" i="43"/>
  <c r="ALI28" i="43" s="1"/>
  <c r="ALQ28" i="43" s="1"/>
  <c r="ALY28" i="43" s="1"/>
  <c r="AMG28" i="43" s="1"/>
  <c r="AMO28" i="43" s="1"/>
  <c r="AMW28" i="43" s="1"/>
  <c r="ANE28" i="43" s="1"/>
  <c r="ANM28" i="43" s="1"/>
  <c r="ANU28" i="43" s="1"/>
  <c r="AOC28" i="43" s="1"/>
  <c r="AOK28" i="43" s="1"/>
  <c r="AOS28" i="43" s="1"/>
  <c r="APA28" i="43" s="1"/>
  <c r="ALA27" i="43"/>
  <c r="ALI27" i="43" s="1"/>
  <c r="ALQ27" i="43" s="1"/>
  <c r="ALY27" i="43" s="1"/>
  <c r="AMG27" i="43" s="1"/>
  <c r="AMO27" i="43" s="1"/>
  <c r="AMW27" i="43" s="1"/>
  <c r="ANE27" i="43" s="1"/>
  <c r="ANM27" i="43" s="1"/>
  <c r="ANU27" i="43" s="1"/>
  <c r="AOC27" i="43" s="1"/>
  <c r="AOK27" i="43" s="1"/>
  <c r="AOS27" i="43" s="1"/>
  <c r="APA27" i="43" s="1"/>
  <c r="ALA25" i="43"/>
  <c r="ALI25" i="43" s="1"/>
  <c r="ALQ25" i="43" s="1"/>
  <c r="ALY25" i="43" s="1"/>
  <c r="AMG25" i="43" s="1"/>
  <c r="AMO25" i="43" s="1"/>
  <c r="AMW25" i="43" s="1"/>
  <c r="ANE25" i="43" s="1"/>
  <c r="ANM25" i="43" s="1"/>
  <c r="ANU25" i="43" s="1"/>
  <c r="AOC25" i="43" s="1"/>
  <c r="ALA23" i="43"/>
  <c r="ALI23" i="43" s="1"/>
  <c r="ALQ23" i="43" s="1"/>
  <c r="ALY23" i="43" s="1"/>
  <c r="AMG23" i="43" s="1"/>
  <c r="AMO23" i="43" s="1"/>
  <c r="AMW23" i="43" s="1"/>
  <c r="ANE23" i="43" s="1"/>
  <c r="ANM23" i="43" s="1"/>
  <c r="ANU23" i="43" s="1"/>
  <c r="AOC23" i="43" s="1"/>
  <c r="AOK23" i="43" s="1"/>
  <c r="AOS23" i="43" s="1"/>
  <c r="APA23" i="43" s="1"/>
  <c r="ALA22" i="43"/>
  <c r="ALB22" i="43"/>
  <c r="ALC22" i="43"/>
  <c r="ALD22" i="43"/>
  <c r="ALE22" i="43"/>
  <c r="ALF22" i="43"/>
  <c r="ALG22" i="43"/>
  <c r="ALH22" i="43"/>
  <c r="ALI22" i="43"/>
  <c r="ALJ22" i="43"/>
  <c r="ALK22" i="43"/>
  <c r="ALL22" i="43"/>
  <c r="ALM22" i="43"/>
  <c r="ALN22" i="43"/>
  <c r="ALO22" i="43"/>
  <c r="ALP22" i="43"/>
  <c r="ALQ22" i="43"/>
  <c r="ALR22" i="43"/>
  <c r="ALS22" i="43"/>
  <c r="ALT22" i="43"/>
  <c r="ALU22" i="43"/>
  <c r="ALV22" i="43"/>
  <c r="ALW22" i="43"/>
  <c r="ALX22" i="43"/>
  <c r="ALY22" i="43"/>
  <c r="ALZ22" i="43"/>
  <c r="AMA22" i="43"/>
  <c r="AMB22" i="43"/>
  <c r="AMC22" i="43"/>
  <c r="AMD22" i="43"/>
  <c r="AME22" i="43"/>
  <c r="AMF22" i="43"/>
  <c r="AMG22" i="43"/>
  <c r="AMH22" i="43"/>
  <c r="AMI22" i="43"/>
  <c r="AMJ22" i="43"/>
  <c r="AMK22" i="43"/>
  <c r="AMK26" i="43" s="1"/>
  <c r="AML22" i="43"/>
  <c r="AMM22" i="43"/>
  <c r="AMN22" i="43"/>
  <c r="AMO22" i="43"/>
  <c r="AMP22" i="43"/>
  <c r="AMQ22" i="43"/>
  <c r="AMQ26" i="43" s="1"/>
  <c r="AMR22" i="43"/>
  <c r="AMS22" i="43"/>
  <c r="AMS26" i="43" s="1"/>
  <c r="AMT22" i="43"/>
  <c r="AMU22" i="43"/>
  <c r="AMV22" i="43"/>
  <c r="AMW22" i="43"/>
  <c r="AMX22" i="43"/>
  <c r="AMY22" i="43"/>
  <c r="AMY26" i="43" s="1"/>
  <c r="AMZ22" i="43"/>
  <c r="ANA22" i="43"/>
  <c r="ANA26" i="43" s="1"/>
  <c r="ANB22" i="43"/>
  <c r="ANC22" i="43"/>
  <c r="AND22" i="43"/>
  <c r="ANE22" i="43"/>
  <c r="ANF22" i="43"/>
  <c r="ANG22" i="43"/>
  <c r="ANH22" i="43"/>
  <c r="ANI22" i="43"/>
  <c r="ANJ22" i="43"/>
  <c r="ANK22" i="43"/>
  <c r="ANL22" i="43"/>
  <c r="ANM22" i="43"/>
  <c r="ANN22" i="43"/>
  <c r="ANO22" i="43"/>
  <c r="ANP22" i="43"/>
  <c r="ANQ22" i="43"/>
  <c r="ANQ26" i="43" s="1"/>
  <c r="ANR22" i="43"/>
  <c r="ANS22" i="43"/>
  <c r="ANT22" i="43"/>
  <c r="ANU22" i="43"/>
  <c r="ANV22" i="43"/>
  <c r="ANW22" i="43"/>
  <c r="ANW26" i="43" s="1"/>
  <c r="ANX22" i="43"/>
  <c r="ANY22" i="43"/>
  <c r="ANY26" i="43" s="1"/>
  <c r="ANZ22" i="43"/>
  <c r="AOA22" i="43"/>
  <c r="AOB22" i="43"/>
  <c r="AOC22" i="43"/>
  <c r="AOD22" i="43"/>
  <c r="AOE22" i="43"/>
  <c r="AOE26" i="43" s="1"/>
  <c r="AOF22" i="43"/>
  <c r="AOG22" i="43"/>
  <c r="AOG26" i="43" s="1"/>
  <c r="AOH22" i="43"/>
  <c r="AOI22" i="43"/>
  <c r="AOJ22" i="43"/>
  <c r="AOK22" i="43"/>
  <c r="AOL22" i="43"/>
  <c r="AOM22" i="43"/>
  <c r="AON22" i="43"/>
  <c r="AOO22" i="43"/>
  <c r="AOP22" i="43"/>
  <c r="AOQ22" i="43"/>
  <c r="AOR22" i="43"/>
  <c r="AOS22" i="43"/>
  <c r="AOT22" i="43"/>
  <c r="AOU22" i="43"/>
  <c r="AOU26" i="43" s="1"/>
  <c r="AOV22" i="43"/>
  <c r="AOW22" i="43"/>
  <c r="AOW26" i="43" s="1"/>
  <c r="AOX22" i="43"/>
  <c r="AOY22" i="43"/>
  <c r="AOZ22" i="43"/>
  <c r="APA22" i="43"/>
  <c r="APB22" i="43"/>
  <c r="APC22" i="43"/>
  <c r="APC26" i="43" s="1"/>
  <c r="APD22" i="43"/>
  <c r="APE22" i="43"/>
  <c r="APE26" i="43" s="1"/>
  <c r="APF22" i="43"/>
  <c r="APG22" i="43"/>
  <c r="AKY7" i="43"/>
  <c r="AKS22" i="43"/>
  <c r="AKS24" i="43" s="1"/>
  <c r="AKT22" i="43"/>
  <c r="AKU22" i="43"/>
  <c r="AKV22" i="43"/>
  <c r="AKW22" i="43"/>
  <c r="AKX22" i="43"/>
  <c r="AKY22" i="43"/>
  <c r="AKZ22" i="43"/>
  <c r="AKS26" i="43"/>
  <c r="AKS29" i="43" s="1"/>
  <c r="AKN7" i="43"/>
  <c r="AKM7" i="43"/>
  <c r="AKL7" i="43"/>
  <c r="AKK7" i="43"/>
  <c r="AKJ7" i="43"/>
  <c r="AKI7" i="43"/>
  <c r="AKH7" i="43"/>
  <c r="AKC7" i="43"/>
  <c r="AKB7" i="43"/>
  <c r="AKA7" i="43"/>
  <c r="AJZ7" i="43"/>
  <c r="AJY7" i="43"/>
  <c r="AJX7" i="43"/>
  <c r="AJW7" i="43"/>
  <c r="AJR7" i="43"/>
  <c r="AJQ7" i="43"/>
  <c r="AJP7" i="43"/>
  <c r="AJO7" i="43"/>
  <c r="AJN7" i="43"/>
  <c r="AJM7" i="43"/>
  <c r="AJL7" i="43"/>
  <c r="AJG7" i="43"/>
  <c r="AJF7" i="43"/>
  <c r="AJE7" i="43"/>
  <c r="AJD7" i="43"/>
  <c r="AJC7" i="43"/>
  <c r="AJB7" i="43"/>
  <c r="AJA7" i="43"/>
  <c r="AIV7" i="43"/>
  <c r="AIU7" i="43"/>
  <c r="AIT7" i="43"/>
  <c r="AIS7" i="43"/>
  <c r="AIR7" i="43"/>
  <c r="AIQ7" i="43"/>
  <c r="AIP7" i="43"/>
  <c r="AIK7" i="43"/>
  <c r="AIJ7" i="43"/>
  <c r="AII7" i="43"/>
  <c r="AIH7" i="43"/>
  <c r="AIG7" i="43"/>
  <c r="AIF7" i="43"/>
  <c r="AIE7" i="43"/>
  <c r="AHV7" i="43"/>
  <c r="AHU7" i="43"/>
  <c r="AHT7" i="43"/>
  <c r="AHS7" i="43"/>
  <c r="AHR7" i="43"/>
  <c r="AHJ7" i="43"/>
  <c r="AHI7" i="43"/>
  <c r="AHH7" i="43"/>
  <c r="AHG7" i="43"/>
  <c r="AHF7" i="43"/>
  <c r="AHE7" i="43"/>
  <c r="AGW7" i="43"/>
  <c r="AGV7" i="43"/>
  <c r="AGU7" i="43"/>
  <c r="AGT7" i="43"/>
  <c r="AGS7" i="43"/>
  <c r="AGR7" i="43"/>
  <c r="AGJ7" i="43"/>
  <c r="AGI7" i="43"/>
  <c r="AGH7" i="43"/>
  <c r="AGG7" i="43"/>
  <c r="AGF7" i="43"/>
  <c r="AGE7" i="43"/>
  <c r="AFV7" i="43"/>
  <c r="AFU7" i="43"/>
  <c r="AFT7" i="43"/>
  <c r="AFS7" i="43"/>
  <c r="AFR7" i="43"/>
  <c r="AFG7" i="43"/>
  <c r="AFE7" i="43"/>
  <c r="AFD7" i="43"/>
  <c r="AFA7" i="43"/>
  <c r="AEZ7" i="43"/>
  <c r="AEY7" i="43"/>
  <c r="AEN7" i="43"/>
  <c r="AEL7" i="43"/>
  <c r="AEK7" i="43"/>
  <c r="AEH7" i="43"/>
  <c r="AEG7" i="43"/>
  <c r="AEF7" i="43"/>
  <c r="ADU7" i="43"/>
  <c r="ADS7" i="43"/>
  <c r="ADR7" i="43"/>
  <c r="ADO7" i="43"/>
  <c r="ADN7" i="43"/>
  <c r="ADM7" i="43"/>
  <c r="ADB7" i="43"/>
  <c r="ACZ7" i="43"/>
  <c r="ACY7" i="43"/>
  <c r="ACV7" i="43"/>
  <c r="ACU7" i="43"/>
  <c r="ACT7" i="43"/>
  <c r="ACI7" i="43"/>
  <c r="ACG7" i="43"/>
  <c r="ACF7" i="43"/>
  <c r="ACC7" i="43"/>
  <c r="ACB7" i="43"/>
  <c r="ACA7" i="43"/>
  <c r="ABS7" i="43"/>
  <c r="ABQ7" i="43"/>
  <c r="ABP7" i="43"/>
  <c r="ABM7" i="43"/>
  <c r="ABL7" i="43"/>
  <c r="ABK7" i="43"/>
  <c r="ABC7" i="43"/>
  <c r="ABA7" i="43"/>
  <c r="AAZ7" i="43"/>
  <c r="AAW7" i="43"/>
  <c r="AAV7" i="43"/>
  <c r="AAU7" i="43"/>
  <c r="AAM7" i="43"/>
  <c r="AAK7" i="43"/>
  <c r="AAJ7" i="43"/>
  <c r="AAG7" i="43"/>
  <c r="AAF7" i="43"/>
  <c r="AAE7" i="43"/>
  <c r="ZW7" i="43"/>
  <c r="ZU7" i="43"/>
  <c r="ZT7" i="43"/>
  <c r="ZQ7" i="43"/>
  <c r="ZP7" i="43"/>
  <c r="ZO7" i="43"/>
  <c r="ZG7" i="43"/>
  <c r="ZE7" i="43"/>
  <c r="ZD7" i="43"/>
  <c r="ZA7" i="43"/>
  <c r="YZ7" i="43"/>
  <c r="YY7" i="43"/>
  <c r="YQ7" i="43"/>
  <c r="YO7" i="43"/>
  <c r="YN7" i="43"/>
  <c r="YK7" i="43"/>
  <c r="YJ7" i="43"/>
  <c r="YI7" i="43"/>
  <c r="YA7" i="43"/>
  <c r="XY7" i="43"/>
  <c r="XX7" i="43"/>
  <c r="XU7" i="43"/>
  <c r="XT7" i="43"/>
  <c r="XS7" i="43"/>
  <c r="XK7" i="43"/>
  <c r="XI7" i="43"/>
  <c r="XH7" i="43"/>
  <c r="XE7" i="43"/>
  <c r="XD7" i="43"/>
  <c r="XC7" i="43"/>
  <c r="WU7" i="43"/>
  <c r="WS7" i="43"/>
  <c r="WR7" i="43"/>
  <c r="WO7" i="43"/>
  <c r="WN7" i="43"/>
  <c r="WM7" i="43"/>
  <c r="WE7" i="43"/>
  <c r="WC7" i="43"/>
  <c r="WB7" i="43"/>
  <c r="VY7" i="43"/>
  <c r="VX7" i="43"/>
  <c r="VW7" i="43"/>
  <c r="VL7" i="43"/>
  <c r="VJ7" i="43"/>
  <c r="VI7" i="43"/>
  <c r="VF7" i="43"/>
  <c r="VE7" i="43"/>
  <c r="VD7" i="43"/>
  <c r="US7" i="43"/>
  <c r="UQ7" i="43"/>
  <c r="UP7" i="43"/>
  <c r="UM7" i="43"/>
  <c r="UL7" i="43"/>
  <c r="UK7" i="43"/>
  <c r="TZ7" i="43"/>
  <c r="TX7" i="43"/>
  <c r="TW7" i="43"/>
  <c r="TT7" i="43"/>
  <c r="TS7" i="43"/>
  <c r="TR7" i="43"/>
  <c r="TG7" i="43"/>
  <c r="TE7" i="43"/>
  <c r="TD7" i="43"/>
  <c r="TA7" i="43"/>
  <c r="SZ7" i="43"/>
  <c r="SY7" i="43"/>
  <c r="SN7" i="43"/>
  <c r="SL7" i="43"/>
  <c r="SK7" i="43"/>
  <c r="SH7" i="43"/>
  <c r="SG7" i="43"/>
  <c r="SF7" i="43"/>
  <c r="RU7" i="43"/>
  <c r="RS7" i="43"/>
  <c r="RR7" i="43"/>
  <c r="RO7" i="43"/>
  <c r="RN7" i="43"/>
  <c r="RM7" i="43"/>
  <c r="RB7" i="43"/>
  <c r="QZ7" i="43"/>
  <c r="QY7" i="43"/>
  <c r="QV7" i="43"/>
  <c r="QU7" i="43"/>
  <c r="QT7" i="43"/>
  <c r="QI7" i="43"/>
  <c r="QG7" i="43"/>
  <c r="QF7" i="43"/>
  <c r="QC7" i="43"/>
  <c r="QB7" i="43"/>
  <c r="QA7" i="43"/>
  <c r="PP7" i="43"/>
  <c r="PN7" i="43"/>
  <c r="PM7" i="43"/>
  <c r="PJ7" i="43"/>
  <c r="PI7" i="43"/>
  <c r="PH7" i="43"/>
  <c r="OW7" i="43"/>
  <c r="OU7" i="43"/>
  <c r="OT7" i="43"/>
  <c r="OQ7" i="43"/>
  <c r="OP7" i="43"/>
  <c r="OO7" i="43"/>
  <c r="OD7" i="43"/>
  <c r="OB7" i="43"/>
  <c r="OA7" i="43"/>
  <c r="NX7" i="43"/>
  <c r="NW7" i="43"/>
  <c r="NV7" i="43"/>
  <c r="NK7" i="43"/>
  <c r="NI7" i="43"/>
  <c r="NH7" i="43"/>
  <c r="NE7" i="43"/>
  <c r="ND7" i="43"/>
  <c r="NC7" i="43"/>
  <c r="MR7" i="43"/>
  <c r="MP7" i="43"/>
  <c r="MO7" i="43"/>
  <c r="ML7" i="43"/>
  <c r="MK7" i="43"/>
  <c r="MJ7" i="43"/>
  <c r="LY7" i="43"/>
  <c r="LW7" i="43"/>
  <c r="LV7" i="43"/>
  <c r="LS7" i="43"/>
  <c r="LR7" i="43"/>
  <c r="LQ7" i="43"/>
  <c r="LF7" i="43"/>
  <c r="LD7" i="43"/>
  <c r="LC7" i="43"/>
  <c r="KZ7" i="43"/>
  <c r="KY7" i="43"/>
  <c r="KX7" i="43"/>
  <c r="KP7" i="43"/>
  <c r="KO7" i="43"/>
  <c r="KK7" i="43"/>
  <c r="KJ7" i="43"/>
  <c r="KF7" i="43"/>
  <c r="KE7" i="43"/>
  <c r="KA7" i="43"/>
  <c r="JZ7" i="43"/>
  <c r="JV7" i="43"/>
  <c r="JU7" i="43"/>
  <c r="JQ7" i="43"/>
  <c r="JP7" i="43"/>
  <c r="JL7" i="43"/>
  <c r="JK7" i="43"/>
  <c r="JG7" i="43"/>
  <c r="JF7" i="43"/>
  <c r="JB7" i="43"/>
  <c r="JA7" i="43"/>
  <c r="IW7" i="43"/>
  <c r="IV7" i="43"/>
  <c r="IR7" i="43"/>
  <c r="IQ7" i="43"/>
  <c r="IM7" i="43"/>
  <c r="IL7" i="43"/>
  <c r="IH7" i="43"/>
  <c r="IG7" i="43"/>
  <c r="IF7" i="43"/>
  <c r="IB7" i="43"/>
  <c r="IA7" i="43"/>
  <c r="HW7" i="43"/>
  <c r="HV7" i="43"/>
  <c r="HR7" i="43"/>
  <c r="HQ7" i="43"/>
  <c r="HM7" i="43"/>
  <c r="HL7" i="43"/>
  <c r="HH7" i="43"/>
  <c r="HG7" i="43"/>
  <c r="HC7" i="43"/>
  <c r="HB7" i="43"/>
  <c r="GX7" i="43"/>
  <c r="GW7" i="43"/>
  <c r="GS7" i="43"/>
  <c r="GR7" i="43"/>
  <c r="GO7" i="43"/>
  <c r="GN7" i="43"/>
  <c r="GK7" i="43"/>
  <c r="GJ7" i="43"/>
  <c r="GG7" i="43"/>
  <c r="GD7" i="43"/>
  <c r="GC7" i="43"/>
  <c r="FY7" i="43"/>
  <c r="FP7" i="43"/>
  <c r="FO7" i="43"/>
  <c r="FK7" i="43"/>
  <c r="FJ7" i="43"/>
  <c r="FF7" i="43"/>
  <c r="FE7" i="43"/>
  <c r="FA7" i="43"/>
  <c r="EZ7" i="43"/>
  <c r="EV7" i="43"/>
  <c r="EU7" i="43"/>
  <c r="EQ7" i="43"/>
  <c r="EP7" i="43"/>
  <c r="EL7" i="43"/>
  <c r="EH7" i="43"/>
  <c r="ED7" i="43"/>
  <c r="DZ7" i="43"/>
  <c r="DY7" i="43"/>
  <c r="DU7" i="43"/>
  <c r="DS7" i="43"/>
  <c r="DO7" i="43"/>
  <c r="DN7" i="43"/>
  <c r="DM7" i="43"/>
  <c r="DK7" i="43"/>
  <c r="DG7" i="43"/>
  <c r="DF7" i="43"/>
  <c r="DE7" i="43"/>
  <c r="DC7" i="43"/>
  <c r="CV7" i="43"/>
  <c r="CU7" i="43"/>
  <c r="CT7" i="43"/>
  <c r="CP7" i="43"/>
  <c r="CM7" i="43"/>
  <c r="CL7" i="43"/>
  <c r="CK7" i="43"/>
  <c r="CJ7" i="43"/>
  <c r="CI7" i="43"/>
  <c r="CH7" i="43"/>
  <c r="CG7" i="43"/>
  <c r="CF7" i="43"/>
  <c r="CE7" i="43"/>
  <c r="CD7" i="43"/>
  <c r="CC7" i="43"/>
  <c r="CB7" i="43"/>
  <c r="CA7" i="43"/>
  <c r="BZ7" i="43"/>
  <c r="BY7" i="43"/>
  <c r="BX7" i="43"/>
  <c r="BW7" i="43"/>
  <c r="BT7" i="43"/>
  <c r="BS7" i="43"/>
  <c r="BR7" i="43"/>
  <c r="BQ7" i="43"/>
  <c r="BP7" i="43"/>
  <c r="BO7" i="43"/>
  <c r="BJ7" i="43"/>
  <c r="BI7" i="43"/>
  <c r="O7" i="43"/>
  <c r="LR3" i="43"/>
  <c r="LQ3" i="43"/>
  <c r="BU3" i="43"/>
  <c r="AV3" i="43"/>
  <c r="AU3" i="43"/>
  <c r="AT3" i="43"/>
  <c r="AS3" i="43"/>
  <c r="AR3" i="43"/>
  <c r="AQ3" i="43"/>
  <c r="AP3" i="43"/>
  <c r="AO3" i="43"/>
  <c r="AN3" i="43"/>
  <c r="AM3" i="43"/>
  <c r="AL3" i="43"/>
  <c r="AK3" i="43"/>
  <c r="AJ3" i="43"/>
  <c r="AI3" i="43"/>
  <c r="AH3" i="43"/>
  <c r="AG3" i="43"/>
  <c r="AF3" i="43"/>
  <c r="AE3" i="43"/>
  <c r="AD3" i="43"/>
  <c r="AC3" i="43"/>
  <c r="AB3" i="43"/>
  <c r="Z3" i="43"/>
  <c r="Y3" i="43"/>
  <c r="X3" i="43"/>
  <c r="W3" i="43"/>
  <c r="V3" i="43"/>
  <c r="U3" i="43"/>
  <c r="T3" i="43"/>
  <c r="S3" i="43"/>
  <c r="R3" i="43"/>
  <c r="Q3" i="43"/>
  <c r="P3" i="43"/>
  <c r="O3" i="43"/>
  <c r="N3" i="43"/>
  <c r="M3" i="43"/>
  <c r="L3" i="43"/>
  <c r="K3" i="43"/>
  <c r="J3" i="43"/>
  <c r="I3" i="43"/>
  <c r="H3" i="43"/>
  <c r="F3" i="43"/>
  <c r="E3" i="43"/>
  <c r="AIQ13" i="43"/>
  <c r="AJB13" i="43" s="1"/>
  <c r="AIR13" i="43"/>
  <c r="AJC13" i="43" s="1"/>
  <c r="AIS13" i="43"/>
  <c r="AJD13" i="43" s="1"/>
  <c r="AJO13" i="43" s="1"/>
  <c r="AJZ13" i="43" s="1"/>
  <c r="AIT13" i="43"/>
  <c r="AJE13" i="43" s="1"/>
  <c r="AJP13" i="43" s="1"/>
  <c r="AIU13" i="43"/>
  <c r="AJF13" i="43" s="1"/>
  <c r="AIV13" i="43"/>
  <c r="AJG13" i="43" s="1"/>
  <c r="AJR13" i="43" s="1"/>
  <c r="AIW13" i="43"/>
  <c r="AJH13" i="43" s="1"/>
  <c r="AIX13" i="43"/>
  <c r="AJI13" i="43" s="1"/>
  <c r="AJT13" i="43" s="1"/>
  <c r="AKE13" i="43" s="1"/>
  <c r="AKP13" i="43" s="1"/>
  <c r="AIY13" i="43"/>
  <c r="AJJ13" i="43" s="1"/>
  <c r="AIZ13" i="43"/>
  <c r="AJK13" i="43" s="1"/>
  <c r="AIQ16" i="43"/>
  <c r="AJB16" i="43" s="1"/>
  <c r="AIR16" i="43"/>
  <c r="AJC16" i="43" s="1"/>
  <c r="AJN16" i="43" s="1"/>
  <c r="AIS16" i="43"/>
  <c r="AJD16" i="43" s="1"/>
  <c r="AJO16" i="43" s="1"/>
  <c r="AIT16" i="43"/>
  <c r="AJE16" i="43" s="1"/>
  <c r="AJP16" i="43" s="1"/>
  <c r="AIU16" i="43"/>
  <c r="AJF16" i="43" s="1"/>
  <c r="AIV16" i="43"/>
  <c r="AJG16" i="43" s="1"/>
  <c r="AIW16" i="43"/>
  <c r="AJH16" i="43" s="1"/>
  <c r="AJS16" i="43" s="1"/>
  <c r="AKD16" i="43" s="1"/>
  <c r="AIX16" i="43"/>
  <c r="AJI16" i="43" s="1"/>
  <c r="AIY16" i="43"/>
  <c r="AJJ16" i="43" s="1"/>
  <c r="AIZ16" i="43"/>
  <c r="AJK16" i="43" s="1"/>
  <c r="AJV16" i="43" s="1"/>
  <c r="AIP16" i="43"/>
  <c r="AJA16" i="43" s="1"/>
  <c r="AIP13" i="43"/>
  <c r="AJA13" i="43" s="1"/>
  <c r="AJL13" i="43" s="1"/>
  <c r="AIQ11" i="43"/>
  <c r="AIR11" i="43"/>
  <c r="AIR17" i="43" s="1"/>
  <c r="AIS11" i="43"/>
  <c r="AIT11" i="43"/>
  <c r="AIT17" i="43" s="1"/>
  <c r="AIU11" i="43"/>
  <c r="AIU17" i="43" s="1"/>
  <c r="AIV11" i="43"/>
  <c r="AIV17" i="43" s="1"/>
  <c r="AIW11" i="43"/>
  <c r="AIW17" i="43" s="1"/>
  <c r="AIX11" i="43"/>
  <c r="AIY11" i="43"/>
  <c r="AIZ11" i="43"/>
  <c r="AIZ17" i="43" s="1"/>
  <c r="AJA11" i="43"/>
  <c r="AJB11" i="43"/>
  <c r="AJB17" i="43" s="1"/>
  <c r="AJC11" i="43"/>
  <c r="AJC17" i="43" s="1"/>
  <c r="AJD11" i="43"/>
  <c r="AJE11" i="43"/>
  <c r="AJE17" i="43" s="1"/>
  <c r="AJF11" i="43"/>
  <c r="AJF17" i="43" s="1"/>
  <c r="AJG11" i="43"/>
  <c r="AJH11" i="43"/>
  <c r="AJH17" i="43" s="1"/>
  <c r="AJI11" i="43"/>
  <c r="AJJ11" i="43"/>
  <c r="AJJ17" i="43" s="1"/>
  <c r="AJK11" i="43"/>
  <c r="AJK17" i="43" s="1"/>
  <c r="AJL11" i="43"/>
  <c r="AJL17" i="43" s="1"/>
  <c r="AJM11" i="43"/>
  <c r="AJM17" i="43" s="1"/>
  <c r="AJN11" i="43"/>
  <c r="AJN17" i="43" s="1"/>
  <c r="AJO11" i="43"/>
  <c r="AJP11" i="43"/>
  <c r="AJP17" i="43" s="1"/>
  <c r="AJQ11" i="43"/>
  <c r="AJR11" i="43"/>
  <c r="AJR17" i="43" s="1"/>
  <c r="AJS11" i="43"/>
  <c r="AJS17" i="43" s="1"/>
  <c r="AJT11" i="43"/>
  <c r="AJT17" i="43" s="1"/>
  <c r="AJU11" i="43"/>
  <c r="AJU17" i="43" s="1"/>
  <c r="AJV11" i="43"/>
  <c r="AJV17" i="43" s="1"/>
  <c r="AJW11" i="43"/>
  <c r="AJX11" i="43"/>
  <c r="AJX17" i="43" s="1"/>
  <c r="AJY11" i="43"/>
  <c r="AJZ11" i="43"/>
  <c r="AJZ17" i="43" s="1"/>
  <c r="AKA11" i="43"/>
  <c r="AKA17" i="43" s="1"/>
  <c r="AKB11" i="43"/>
  <c r="AKB17" i="43" s="1"/>
  <c r="AKC11" i="43"/>
  <c r="AKC17" i="43" s="1"/>
  <c r="AKD11" i="43"/>
  <c r="AKD17" i="43" s="1"/>
  <c r="AKE11" i="43"/>
  <c r="AKF11" i="43"/>
  <c r="AKF17" i="43" s="1"/>
  <c r="AKG11" i="43"/>
  <c r="AKH11" i="43"/>
  <c r="AKH17" i="43" s="1"/>
  <c r="AKI11" i="43"/>
  <c r="AKI17" i="43" s="1"/>
  <c r="AKJ11" i="43"/>
  <c r="AKJ17" i="43" s="1"/>
  <c r="AKK11" i="43"/>
  <c r="AKK17" i="43" s="1"/>
  <c r="AKL11" i="43"/>
  <c r="AKL17" i="43" s="1"/>
  <c r="AKM11" i="43"/>
  <c r="AKN11" i="43"/>
  <c r="AKN17" i="43" s="1"/>
  <c r="AKO11" i="43"/>
  <c r="AKP11" i="43"/>
  <c r="AKP17" i="43" s="1"/>
  <c r="AKQ11" i="43"/>
  <c r="AKQ17" i="43" s="1"/>
  <c r="AKR11" i="43"/>
  <c r="AKR17" i="43" s="1"/>
  <c r="AIK11" i="43"/>
  <c r="AIK17" i="43" s="1"/>
  <c r="AIK19" i="43" s="1"/>
  <c r="AIO11" i="43"/>
  <c r="AIO17" i="43" s="1"/>
  <c r="AIO19" i="43" s="1"/>
  <c r="AIP11" i="43"/>
  <c r="AIE11" i="43"/>
  <c r="AIE14" i="43" s="1"/>
  <c r="AIF11" i="43"/>
  <c r="AIF14" i="43" s="1"/>
  <c r="AIG11" i="43"/>
  <c r="AIG17" i="43" s="1"/>
  <c r="AIG19" i="43" s="1"/>
  <c r="AIH11" i="43"/>
  <c r="AIH14" i="43" s="1"/>
  <c r="AII11" i="43"/>
  <c r="AII17" i="43" s="1"/>
  <c r="AII19" i="43" s="1"/>
  <c r="AIJ11" i="43"/>
  <c r="AIJ17" i="43" s="1"/>
  <c r="AIJ19" i="43" s="1"/>
  <c r="AIL11" i="43"/>
  <c r="AIL17" i="43" s="1"/>
  <c r="AIL19" i="43" s="1"/>
  <c r="AIM11" i="43"/>
  <c r="AIM17" i="43" s="1"/>
  <c r="AIM19" i="43" s="1"/>
  <c r="AIN11" i="43"/>
  <c r="AIN14" i="43" s="1"/>
  <c r="AGF23" i="43"/>
  <c r="AGG23" i="43"/>
  <c r="AGT23" i="43" s="1"/>
  <c r="AGH23" i="43"/>
  <c r="AGU23" i="43" s="1"/>
  <c r="AHH23" i="43" s="1"/>
  <c r="AGI23" i="43"/>
  <c r="AGJ23" i="43"/>
  <c r="AGW23" i="43" s="1"/>
  <c r="AHJ23" i="43" s="1"/>
  <c r="AHW23" i="43" s="1"/>
  <c r="AGK23" i="43"/>
  <c r="AGX23" i="43" s="1"/>
  <c r="AHK23" i="43" s="1"/>
  <c r="AGL23" i="43"/>
  <c r="AGY23" i="43" s="1"/>
  <c r="AHL23" i="43" s="1"/>
  <c r="AGM23" i="43"/>
  <c r="AGN23" i="43"/>
  <c r="AHA23" i="43" s="1"/>
  <c r="AHN23" i="43" s="1"/>
  <c r="AGO23" i="43"/>
  <c r="AHB23" i="43" s="1"/>
  <c r="AGP23" i="43"/>
  <c r="AHC23" i="43" s="1"/>
  <c r="AHP23" i="43" s="1"/>
  <c r="AIC23" i="43" s="1"/>
  <c r="AGQ23" i="43"/>
  <c r="AHD23" i="43" s="1"/>
  <c r="AGF25" i="43"/>
  <c r="AGG25" i="43"/>
  <c r="AGT25" i="43" s="1"/>
  <c r="AGH25" i="43"/>
  <c r="AGU25" i="43" s="1"/>
  <c r="AGI25" i="43"/>
  <c r="AGJ25" i="43"/>
  <c r="AGW25" i="43" s="1"/>
  <c r="AGK25" i="43"/>
  <c r="AGX25" i="43" s="1"/>
  <c r="AHK25" i="43" s="1"/>
  <c r="AGL25" i="43"/>
  <c r="AGY25" i="43" s="1"/>
  <c r="AGM25" i="43"/>
  <c r="AGN25" i="43"/>
  <c r="AHA25" i="43" s="1"/>
  <c r="AGO25" i="43"/>
  <c r="AHB25" i="43" s="1"/>
  <c r="AGP25" i="43"/>
  <c r="AHC25" i="43" s="1"/>
  <c r="AHP25" i="43" s="1"/>
  <c r="AGQ25" i="43"/>
  <c r="AHD25" i="43" s="1"/>
  <c r="AHQ25" i="43" s="1"/>
  <c r="AID25" i="43" s="1"/>
  <c r="AGE25" i="43"/>
  <c r="AGE23" i="43"/>
  <c r="AGR23" i="43" s="1"/>
  <c r="AFS22" i="43"/>
  <c r="AFS26" i="43" s="1"/>
  <c r="AFS27" i="43" s="1"/>
  <c r="AFT22" i="43"/>
  <c r="AFT26" i="43" s="1"/>
  <c r="AFT27" i="43" s="1"/>
  <c r="AFU22" i="43"/>
  <c r="AFU24" i="43" s="1"/>
  <c r="AFV22" i="43"/>
  <c r="AFV24" i="43" s="1"/>
  <c r="AFW22" i="43"/>
  <c r="AFW24" i="43" s="1"/>
  <c r="AFX22" i="43"/>
  <c r="AFX24" i="43" s="1"/>
  <c r="AFY22" i="43"/>
  <c r="AFY26" i="43" s="1"/>
  <c r="AFY27" i="43" s="1"/>
  <c r="AFZ22" i="43"/>
  <c r="AFZ24" i="43" s="1"/>
  <c r="AGA22" i="43"/>
  <c r="AGA24" i="43" s="1"/>
  <c r="AGB22" i="43"/>
  <c r="AGB24" i="43" s="1"/>
  <c r="AGC22" i="43"/>
  <c r="AGC24" i="43" s="1"/>
  <c r="AGD22" i="43"/>
  <c r="AGD24" i="43" s="1"/>
  <c r="AGE22" i="43"/>
  <c r="AGF22" i="43"/>
  <c r="AGF26" i="43" s="1"/>
  <c r="AGG22" i="43"/>
  <c r="AGG26" i="43" s="1"/>
  <c r="AGH22" i="43"/>
  <c r="AGI22" i="43"/>
  <c r="AGI26" i="43" s="1"/>
  <c r="AGJ22" i="43"/>
  <c r="AGJ26" i="43" s="1"/>
  <c r="AGK22" i="43"/>
  <c r="AGK26" i="43" s="1"/>
  <c r="AGL22" i="43"/>
  <c r="AGM22" i="43"/>
  <c r="AGM26" i="43" s="1"/>
  <c r="AGN22" i="43"/>
  <c r="AGN26" i="43" s="1"/>
  <c r="AGO22" i="43"/>
  <c r="AGP22" i="43"/>
  <c r="AGP26" i="43" s="1"/>
  <c r="AGQ22" i="43"/>
  <c r="AGQ26" i="43" s="1"/>
  <c r="AGR22" i="43"/>
  <c r="AGR26" i="43" s="1"/>
  <c r="AGS22" i="43"/>
  <c r="AGS26" i="43" s="1"/>
  <c r="AGT22" i="43"/>
  <c r="AGT26" i="43" s="1"/>
  <c r="AGU22" i="43"/>
  <c r="AGU26" i="43" s="1"/>
  <c r="AGV22" i="43"/>
  <c r="AGW22" i="43"/>
  <c r="AGX22" i="43"/>
  <c r="AGX26" i="43" s="1"/>
  <c r="AGY22" i="43"/>
  <c r="AGY26" i="43" s="1"/>
  <c r="AGZ22" i="43"/>
  <c r="AGZ26" i="43" s="1"/>
  <c r="AHA22" i="43"/>
  <c r="AHA26" i="43" s="1"/>
  <c r="AHB22" i="43"/>
  <c r="AHB26" i="43" s="1"/>
  <c r="AHC22" i="43"/>
  <c r="AHD22" i="43"/>
  <c r="AHD26" i="43" s="1"/>
  <c r="AHE22" i="43"/>
  <c r="AHE26" i="43" s="1"/>
  <c r="AHF22" i="43"/>
  <c r="AHF26" i="43" s="1"/>
  <c r="AHG22" i="43"/>
  <c r="AHG26" i="43" s="1"/>
  <c r="AHH22" i="43"/>
  <c r="AHH26" i="43" s="1"/>
  <c r="AHI22" i="43"/>
  <c r="AHI26" i="43" s="1"/>
  <c r="AHJ22" i="43"/>
  <c r="AHK22" i="43"/>
  <c r="AHK26" i="43" s="1"/>
  <c r="AHL22" i="43"/>
  <c r="AHL26" i="43" s="1"/>
  <c r="AHM22" i="43"/>
  <c r="AHM26" i="43" s="1"/>
  <c r="AHN22" i="43"/>
  <c r="AHN26" i="43" s="1"/>
  <c r="AHO22" i="43"/>
  <c r="AHO26" i="43" s="1"/>
  <c r="AHP22" i="43"/>
  <c r="AHQ22" i="43"/>
  <c r="AHQ26" i="43" s="1"/>
  <c r="AHR22" i="43"/>
  <c r="AHR26" i="43" s="1"/>
  <c r="AHS22" i="43"/>
  <c r="AHS26" i="43" s="1"/>
  <c r="AHT22" i="43"/>
  <c r="AHT26" i="43" s="1"/>
  <c r="AHU22" i="43"/>
  <c r="AHU26" i="43" s="1"/>
  <c r="AHV22" i="43"/>
  <c r="AHV26" i="43" s="1"/>
  <c r="AHW22" i="43"/>
  <c r="AHW26" i="43" s="1"/>
  <c r="AHX22" i="43"/>
  <c r="AHY22" i="43"/>
  <c r="AHY26" i="43" s="1"/>
  <c r="AHZ22" i="43"/>
  <c r="AHZ26" i="43" s="1"/>
  <c r="AIA22" i="43"/>
  <c r="AIA26" i="43" s="1"/>
  <c r="AIB22" i="43"/>
  <c r="AIB26" i="43" s="1"/>
  <c r="AIC22" i="43"/>
  <c r="AIC26" i="43" s="1"/>
  <c r="AID22" i="43"/>
  <c r="AID26" i="43" s="1"/>
  <c r="AFR22" i="43"/>
  <c r="AFR26" i="43" s="1"/>
  <c r="AFR27" i="43" s="1"/>
  <c r="ALE24" i="43" l="1"/>
  <c r="AGG27" i="43"/>
  <c r="AGN27" i="43"/>
  <c r="AGB26" i="43"/>
  <c r="AGB27" i="43" s="1"/>
  <c r="AHH24" i="43"/>
  <c r="AJD14" i="43"/>
  <c r="AGC26" i="43"/>
  <c r="AGC27" i="43" s="1"/>
  <c r="AIP14" i="43"/>
  <c r="AJO14" i="43"/>
  <c r="AFZ26" i="43"/>
  <c r="AFZ27" i="43" s="1"/>
  <c r="AFW26" i="43"/>
  <c r="AFW27" i="43" s="1"/>
  <c r="AFS24" i="43"/>
  <c r="ALM24" i="43"/>
  <c r="AKP14" i="43"/>
  <c r="AIS14" i="43"/>
  <c r="AGK27" i="43"/>
  <c r="ALU24" i="43"/>
  <c r="AGX27" i="43"/>
  <c r="AGP27" i="43"/>
  <c r="AGJ27" i="43"/>
  <c r="AIX14" i="43"/>
  <c r="AIY14" i="43"/>
  <c r="AIQ14" i="43"/>
  <c r="AIC24" i="43"/>
  <c r="AJR14" i="43"/>
  <c r="ALS24" i="43"/>
  <c r="ALK24" i="43"/>
  <c r="ALC24" i="43"/>
  <c r="ALU26" i="43"/>
  <c r="AGQ27" i="43"/>
  <c r="AGH24" i="43"/>
  <c r="AGP24" i="43"/>
  <c r="AIT14" i="43"/>
  <c r="AMI25" i="43"/>
  <c r="AOT26" i="43"/>
  <c r="AOT24" i="43"/>
  <c r="ANF26" i="43"/>
  <c r="ANF24" i="43"/>
  <c r="ALZ26" i="43"/>
  <c r="ALZ29" i="43" s="1"/>
  <c r="ALZ24" i="43"/>
  <c r="AKU26" i="43"/>
  <c r="AKU29" i="43" s="1"/>
  <c r="AKU24" i="43"/>
  <c r="APA26" i="43"/>
  <c r="APA24" i="43"/>
  <c r="AOS26" i="43"/>
  <c r="AOS24" i="43"/>
  <c r="AOK26" i="43"/>
  <c r="AOK24" i="43"/>
  <c r="AOC26" i="43"/>
  <c r="AOC29" i="43" s="1"/>
  <c r="AOC24" i="43"/>
  <c r="ANU26" i="43"/>
  <c r="ANU24" i="43"/>
  <c r="ANM26" i="43"/>
  <c r="ANM29" i="43" s="1"/>
  <c r="ANM24" i="43"/>
  <c r="ANE26" i="43"/>
  <c r="ANE29" i="43" s="1"/>
  <c r="ANE24" i="43"/>
  <c r="AMW26" i="43"/>
  <c r="AMW24" i="43"/>
  <c r="AMO26" i="43"/>
  <c r="AMO29" i="43" s="1"/>
  <c r="AMO24" i="43"/>
  <c r="AMG26" i="43"/>
  <c r="AMG29" i="43" s="1"/>
  <c r="AMG24" i="43"/>
  <c r="ALY26" i="43"/>
  <c r="ALY29" i="43" s="1"/>
  <c r="ALY24" i="43"/>
  <c r="ALQ26" i="43"/>
  <c r="ALQ29" i="43" s="1"/>
  <c r="ALQ24" i="43"/>
  <c r="ALI26" i="43"/>
  <c r="ALI29" i="43" s="1"/>
  <c r="ALI24" i="43"/>
  <c r="ALA26" i="43"/>
  <c r="ALA29" i="43" s="1"/>
  <c r="ALA24" i="43"/>
  <c r="ALU27" i="43"/>
  <c r="ALM26" i="43"/>
  <c r="ALM29" i="43" s="1"/>
  <c r="AKW26" i="43"/>
  <c r="AKW29" i="43" s="1"/>
  <c r="AKW24" i="43"/>
  <c r="ANO24" i="43"/>
  <c r="AKV26" i="43"/>
  <c r="AKV29" i="43" s="1"/>
  <c r="AKV24" i="43"/>
  <c r="AOD26" i="43"/>
  <c r="AOD24" i="43"/>
  <c r="AMP26" i="43"/>
  <c r="AMP29" i="43" s="1"/>
  <c r="AMP24" i="43"/>
  <c r="ALB26" i="43"/>
  <c r="ALB29" i="43" s="1"/>
  <c r="ALB24" i="43"/>
  <c r="AIW19" i="43"/>
  <c r="AKT26" i="43"/>
  <c r="AKT29" i="43" s="1"/>
  <c r="AKT24" i="43"/>
  <c r="APH26" i="43"/>
  <c r="APH29" i="43" s="1"/>
  <c r="APH24" i="43"/>
  <c r="AOZ26" i="43"/>
  <c r="AOZ29" i="43" s="1"/>
  <c r="AOZ24" i="43"/>
  <c r="AOR26" i="43"/>
  <c r="AOR29" i="43" s="1"/>
  <c r="AOR24" i="43"/>
  <c r="AOJ26" i="43"/>
  <c r="AOJ29" i="43" s="1"/>
  <c r="AOJ24" i="43"/>
  <c r="AOB26" i="43"/>
  <c r="AOB29" i="43" s="1"/>
  <c r="AOB24" i="43"/>
  <c r="ANT26" i="43"/>
  <c r="ANT29" i="43" s="1"/>
  <c r="ANT24" i="43"/>
  <c r="ANL26" i="43"/>
  <c r="ANL29" i="43" s="1"/>
  <c r="ANL24" i="43"/>
  <c r="AND26" i="43"/>
  <c r="AND29" i="43" s="1"/>
  <c r="AND24" i="43"/>
  <c r="AMV26" i="43"/>
  <c r="AMV29" i="43" s="1"/>
  <c r="AMV24" i="43"/>
  <c r="AMN26" i="43"/>
  <c r="AMN29" i="43" s="1"/>
  <c r="AMN24" i="43"/>
  <c r="AMF26" i="43"/>
  <c r="AMF29" i="43" s="1"/>
  <c r="AMF24" i="43"/>
  <c r="ALX26" i="43"/>
  <c r="ALX29" i="43" s="1"/>
  <c r="ALX24" i="43"/>
  <c r="ALP26" i="43"/>
  <c r="ALP29" i="43" s="1"/>
  <c r="ALP24" i="43"/>
  <c r="ALH26" i="43"/>
  <c r="ALH29" i="43" s="1"/>
  <c r="ALH24" i="43"/>
  <c r="ALK26" i="43"/>
  <c r="ALK29" i="43" s="1"/>
  <c r="APG26" i="43"/>
  <c r="APG29" i="43" s="1"/>
  <c r="APG24" i="43"/>
  <c r="AOY26" i="43"/>
  <c r="AOY29" i="43" s="1"/>
  <c r="AOY24" i="43"/>
  <c r="AOQ26" i="43"/>
  <c r="AOQ29" i="43" s="1"/>
  <c r="AOQ24" i="43"/>
  <c r="AOI26" i="43"/>
  <c r="AOI29" i="43" s="1"/>
  <c r="AOI24" i="43"/>
  <c r="AOA26" i="43"/>
  <c r="AOA29" i="43" s="1"/>
  <c r="AOA24" i="43"/>
  <c r="ANS26" i="43"/>
  <c r="ANS29" i="43" s="1"/>
  <c r="ANS24" i="43"/>
  <c r="ANK26" i="43"/>
  <c r="ANK29" i="43" s="1"/>
  <c r="ANK24" i="43"/>
  <c r="ANC26" i="43"/>
  <c r="ANC29" i="43" s="1"/>
  <c r="ANC24" i="43"/>
  <c r="AMU26" i="43"/>
  <c r="AMU29" i="43" s="1"/>
  <c r="AMU24" i="43"/>
  <c r="AMM26" i="43"/>
  <c r="AMM29" i="43" s="1"/>
  <c r="AMM24" i="43"/>
  <c r="AME26" i="43"/>
  <c r="AME29" i="43" s="1"/>
  <c r="AME24" i="43"/>
  <c r="ALW26" i="43"/>
  <c r="ALW29" i="43" s="1"/>
  <c r="ALW24" i="43"/>
  <c r="ALO26" i="43"/>
  <c r="ALO29" i="43" s="1"/>
  <c r="ALO24" i="43"/>
  <c r="ALG26" i="43"/>
  <c r="ALG29" i="43" s="1"/>
  <c r="ALG24" i="43"/>
  <c r="ALE26" i="43"/>
  <c r="ALE29" i="43" s="1"/>
  <c r="APC24" i="43"/>
  <c r="AOM24" i="43"/>
  <c r="ANW24" i="43"/>
  <c r="AMY24" i="43"/>
  <c r="AMI24" i="43"/>
  <c r="AMA24" i="43"/>
  <c r="APB26" i="43"/>
  <c r="APB24" i="43"/>
  <c r="ANN26" i="43"/>
  <c r="ANN24" i="43"/>
  <c r="ALR26" i="43"/>
  <c r="ALR29" i="43" s="1"/>
  <c r="ALR24" i="43"/>
  <c r="AKZ26" i="43"/>
  <c r="AKZ29" i="43" s="1"/>
  <c r="AKZ24" i="43"/>
  <c r="APF26" i="43"/>
  <c r="APF24" i="43"/>
  <c r="AOX26" i="43"/>
  <c r="AOX24" i="43"/>
  <c r="AOP26" i="43"/>
  <c r="AOP24" i="43"/>
  <c r="AOH26" i="43"/>
  <c r="AOH24" i="43"/>
  <c r="ANZ26" i="43"/>
  <c r="ANZ24" i="43"/>
  <c r="ANR26" i="43"/>
  <c r="ANR24" i="43"/>
  <c r="ANJ26" i="43"/>
  <c r="ANJ24" i="43"/>
  <c r="ANB26" i="43"/>
  <c r="ANB24" i="43"/>
  <c r="AMT26" i="43"/>
  <c r="AMT24" i="43"/>
  <c r="AML26" i="43"/>
  <c r="AML24" i="43"/>
  <c r="AMD26" i="43"/>
  <c r="AMD24" i="43"/>
  <c r="ALV26" i="43"/>
  <c r="ALV24" i="43"/>
  <c r="ALN26" i="43"/>
  <c r="ALN29" i="43" s="1"/>
  <c r="ALN24" i="43"/>
  <c r="ALF26" i="43"/>
  <c r="ALF29" i="43" s="1"/>
  <c r="ALF24" i="43"/>
  <c r="ANO26" i="43"/>
  <c r="AMI26" i="43"/>
  <c r="ALC26" i="43"/>
  <c r="ALC29" i="43" s="1"/>
  <c r="AMQ24" i="43"/>
  <c r="AOL26" i="43"/>
  <c r="AOL24" i="43"/>
  <c r="AMH26" i="43"/>
  <c r="AMH29" i="43" s="1"/>
  <c r="AMH24" i="43"/>
  <c r="AJD17" i="43"/>
  <c r="AJD19" i="43" s="1"/>
  <c r="AKY26" i="43"/>
  <c r="AKY29" i="43" s="1"/>
  <c r="AKY24" i="43"/>
  <c r="APE24" i="43"/>
  <c r="AOW24" i="43"/>
  <c r="AOO24" i="43"/>
  <c r="AOG24" i="43"/>
  <c r="ANY24" i="43"/>
  <c r="ANQ24" i="43"/>
  <c r="ANI24" i="43"/>
  <c r="ANA24" i="43"/>
  <c r="AMS24" i="43"/>
  <c r="AMK24" i="43"/>
  <c r="AMC24" i="43"/>
  <c r="AOO26" i="43"/>
  <c r="ANI26" i="43"/>
  <c r="AMC26" i="43"/>
  <c r="AJH19" i="43"/>
  <c r="AOU24" i="43"/>
  <c r="AOE24" i="43"/>
  <c r="ANG24" i="43"/>
  <c r="ANV26" i="43"/>
  <c r="ANV24" i="43"/>
  <c r="AMX26" i="43"/>
  <c r="AMX29" i="43" s="1"/>
  <c r="AMX24" i="43"/>
  <c r="ALJ26" i="43"/>
  <c r="ALJ29" i="43" s="1"/>
  <c r="ALJ24" i="43"/>
  <c r="ALS26" i="43"/>
  <c r="ALS29" i="43" s="1"/>
  <c r="AHD27" i="43"/>
  <c r="AHC24" i="43"/>
  <c r="AGO24" i="43"/>
  <c r="AIX17" i="43"/>
  <c r="AIX19" i="43" s="1"/>
  <c r="AKX26" i="43"/>
  <c r="AKX29" i="43" s="1"/>
  <c r="AKX24" i="43"/>
  <c r="APD26" i="43"/>
  <c r="APD29" i="43" s="1"/>
  <c r="APD24" i="43"/>
  <c r="AOV26" i="43"/>
  <c r="AOV29" i="43" s="1"/>
  <c r="AOV24" i="43"/>
  <c r="AON26" i="43"/>
  <c r="AON29" i="43" s="1"/>
  <c r="AON24" i="43"/>
  <c r="AOF26" i="43"/>
  <c r="AOF29" i="43" s="1"/>
  <c r="AOF24" i="43"/>
  <c r="ANX26" i="43"/>
  <c r="ANX29" i="43" s="1"/>
  <c r="ANX24" i="43"/>
  <c r="ANP26" i="43"/>
  <c r="ANP29" i="43" s="1"/>
  <c r="ANP24" i="43"/>
  <c r="ANH26" i="43"/>
  <c r="ANH29" i="43" s="1"/>
  <c r="ANH24" i="43"/>
  <c r="AMZ26" i="43"/>
  <c r="AMZ29" i="43" s="1"/>
  <c r="AMZ24" i="43"/>
  <c r="AMR26" i="43"/>
  <c r="AMR29" i="43" s="1"/>
  <c r="AMR24" i="43"/>
  <c r="AMJ26" i="43"/>
  <c r="AMJ29" i="43" s="1"/>
  <c r="AMJ24" i="43"/>
  <c r="AMB26" i="43"/>
  <c r="AMB29" i="43" s="1"/>
  <c r="AMB24" i="43"/>
  <c r="ALT26" i="43"/>
  <c r="ALT29" i="43" s="1"/>
  <c r="ALT24" i="43"/>
  <c r="ALL26" i="43"/>
  <c r="ALL29" i="43" s="1"/>
  <c r="ALL24" i="43"/>
  <c r="ALD26" i="43"/>
  <c r="ALD29" i="43" s="1"/>
  <c r="ALD24" i="43"/>
  <c r="AOM26" i="43"/>
  <c r="ANG26" i="43"/>
  <c r="AMA26" i="43"/>
  <c r="AMA29" i="43" s="1"/>
  <c r="AGW24" i="43"/>
  <c r="AHJ24" i="43"/>
  <c r="AOK25" i="43"/>
  <c r="AJH14" i="43"/>
  <c r="AGA26" i="43"/>
  <c r="AGA27" i="43" s="1"/>
  <c r="AKE14" i="43"/>
  <c r="AJG14" i="43"/>
  <c r="AMW29" i="43"/>
  <c r="AHP24" i="43"/>
  <c r="AHW24" i="43"/>
  <c r="AIN17" i="43"/>
  <c r="AIN19" i="43" s="1"/>
  <c r="AGW26" i="43"/>
  <c r="AGW27" i="43" s="1"/>
  <c r="AGN24" i="43"/>
  <c r="AIZ14" i="43"/>
  <c r="AGR24" i="43"/>
  <c r="AGO26" i="43"/>
  <c r="AGI24" i="43"/>
  <c r="AIE17" i="43"/>
  <c r="AIE19" i="43" s="1"/>
  <c r="AJE19" i="43"/>
  <c r="ANU29" i="43"/>
  <c r="AGL24" i="43"/>
  <c r="AGE24" i="43"/>
  <c r="AGL26" i="43"/>
  <c r="AGL27" i="43" s="1"/>
  <c r="AJT14" i="43"/>
  <c r="AJL14" i="43"/>
  <c r="AIV14" i="43"/>
  <c r="AJZ14" i="43"/>
  <c r="AIR14" i="43"/>
  <c r="CW7" i="43"/>
  <c r="AFV26" i="43"/>
  <c r="AFV27" i="43" s="1"/>
  <c r="AHC26" i="43"/>
  <c r="AIP17" i="43"/>
  <c r="AIP19" i="43" s="1"/>
  <c r="AIT19" i="43"/>
  <c r="AFU26" i="43"/>
  <c r="AFU27" i="43" s="1"/>
  <c r="AGQ24" i="43"/>
  <c r="AGK24" i="43"/>
  <c r="AJJ14" i="43"/>
  <c r="AJB14" i="43"/>
  <c r="AIJ14" i="43"/>
  <c r="AJI14" i="43"/>
  <c r="AJA14" i="43"/>
  <c r="ALV28" i="43"/>
  <c r="ANF28" i="43"/>
  <c r="AHD24" i="43"/>
  <c r="AHQ23" i="43"/>
  <c r="AID23" i="43" s="1"/>
  <c r="AID24" i="43" s="1"/>
  <c r="AJQ13" i="43"/>
  <c r="AKB13" i="43" s="1"/>
  <c r="AKM13" i="43" s="1"/>
  <c r="AKM14" i="43" s="1"/>
  <c r="AJF14" i="43"/>
  <c r="AHO23" i="43"/>
  <c r="AIB23" i="43" s="1"/>
  <c r="AIB24" i="43" s="1"/>
  <c r="AHB24" i="43"/>
  <c r="AJL16" i="43"/>
  <c r="AJW16" i="43" s="1"/>
  <c r="AJP19" i="43"/>
  <c r="AKA16" i="43"/>
  <c r="AKL16" i="43" s="1"/>
  <c r="AKL19" i="43" s="1"/>
  <c r="AKA13" i="43"/>
  <c r="AKA14" i="43" s="1"/>
  <c r="AJP14" i="43"/>
  <c r="AHX23" i="43"/>
  <c r="AHX24" i="43" s="1"/>
  <c r="AHK24" i="43"/>
  <c r="AGE26" i="43"/>
  <c r="AGE27" i="43" s="1"/>
  <c r="AHX26" i="43"/>
  <c r="AHP26" i="43"/>
  <c r="AHP27" i="43" s="1"/>
  <c r="AHJ26" i="43"/>
  <c r="AGV26" i="43"/>
  <c r="AGH26" i="43"/>
  <c r="AGH27" i="43" s="1"/>
  <c r="AGR25" i="43"/>
  <c r="AGY24" i="43"/>
  <c r="AIH17" i="43"/>
  <c r="AIH19" i="43" s="1"/>
  <c r="AIZ19" i="43"/>
  <c r="AKO17" i="43"/>
  <c r="AKG17" i="43"/>
  <c r="AJY17" i="43"/>
  <c r="AJQ17" i="43"/>
  <c r="AJI17" i="43"/>
  <c r="AJI19" i="43" s="1"/>
  <c r="AJA17" i="43"/>
  <c r="AJA19" i="43" s="1"/>
  <c r="AIS17" i="43"/>
  <c r="AIS19" i="43" s="1"/>
  <c r="AJE14" i="43"/>
  <c r="AIW14" i="43"/>
  <c r="AIO14" i="43"/>
  <c r="AHK27" i="43"/>
  <c r="AGX24" i="43"/>
  <c r="AGV23" i="43"/>
  <c r="AHI23" i="43" s="1"/>
  <c r="AGG24" i="43"/>
  <c r="AIM14" i="43"/>
  <c r="AGJ24" i="43"/>
  <c r="AGU24" i="43"/>
  <c r="AGM24" i="43"/>
  <c r="AGF24" i="43"/>
  <c r="AKM17" i="43"/>
  <c r="AKE17" i="43"/>
  <c r="AJW17" i="43"/>
  <c r="AJO17" i="43"/>
  <c r="AJO19" i="43" s="1"/>
  <c r="AJG17" i="43"/>
  <c r="AJG19" i="43" s="1"/>
  <c r="AIY17" i="43"/>
  <c r="AIY19" i="43" s="1"/>
  <c r="AIQ17" i="43"/>
  <c r="AIQ19" i="43" s="1"/>
  <c r="AJK14" i="43"/>
  <c r="AJC14" i="43"/>
  <c r="AIU14" i="43"/>
  <c r="AIK14" i="43"/>
  <c r="AGI27" i="43"/>
  <c r="AGT24" i="43"/>
  <c r="AIR19" i="43"/>
  <c r="AJT16" i="43"/>
  <c r="AKE16" i="43" s="1"/>
  <c r="AIG14" i="43"/>
  <c r="CN7" i="43"/>
  <c r="AGT27" i="43"/>
  <c r="AFR24" i="43"/>
  <c r="AID27" i="43"/>
  <c r="AGM27" i="43"/>
  <c r="AGF27" i="43"/>
  <c r="AII14" i="43"/>
  <c r="AIF17" i="43"/>
  <c r="AIF19" i="43" s="1"/>
  <c r="AIL14" i="43"/>
  <c r="AJR16" i="43"/>
  <c r="AKC13" i="43"/>
  <c r="AKC14" i="43" s="1"/>
  <c r="AJS13" i="43"/>
  <c r="AJS14" i="43" s="1"/>
  <c r="AJZ16" i="43"/>
  <c r="AJQ16" i="43"/>
  <c r="AJF19" i="43"/>
  <c r="AKO16" i="43"/>
  <c r="AKD19" i="43"/>
  <c r="AJY16" i="43"/>
  <c r="AJN19" i="43"/>
  <c r="AJW13" i="43"/>
  <c r="AJW14" i="43" s="1"/>
  <c r="AKG16" i="43"/>
  <c r="AJV19" i="43"/>
  <c r="AJU16" i="43"/>
  <c r="AJJ19" i="43"/>
  <c r="AJM16" i="43"/>
  <c r="AJB19" i="43"/>
  <c r="AJV13" i="43"/>
  <c r="AJV14" i="43" s="1"/>
  <c r="AJN13" i="43"/>
  <c r="AJN14" i="43" s="1"/>
  <c r="AKK13" i="43"/>
  <c r="AKK14" i="43" s="1"/>
  <c r="AJU13" i="43"/>
  <c r="AJU14" i="43" s="1"/>
  <c r="AJM13" i="43"/>
  <c r="AJM14" i="43" s="1"/>
  <c r="AIV19" i="43"/>
  <c r="AJS19" i="43"/>
  <c r="AJK19" i="43"/>
  <c r="AJC19" i="43"/>
  <c r="AIU19" i="43"/>
  <c r="AHA27" i="43"/>
  <c r="AHN25" i="43"/>
  <c r="AGU27" i="43"/>
  <c r="AHH25" i="43"/>
  <c r="AHN24" i="43"/>
  <c r="AIA23" i="43"/>
  <c r="AIA24" i="43" s="1"/>
  <c r="AHY23" i="43"/>
  <c r="AHY24" i="43" s="1"/>
  <c r="AHL24" i="43"/>
  <c r="AGY27" i="43"/>
  <c r="AHL25" i="43"/>
  <c r="AHB27" i="43"/>
  <c r="AHO25" i="43"/>
  <c r="AIC25" i="43"/>
  <c r="AIC27" i="43" s="1"/>
  <c r="AHX25" i="43"/>
  <c r="AHJ25" i="43"/>
  <c r="AGV25" i="43"/>
  <c r="AHQ27" i="43"/>
  <c r="AHC27" i="43"/>
  <c r="AGO27" i="43"/>
  <c r="AHU23" i="43"/>
  <c r="AHU24" i="43" s="1"/>
  <c r="AHG23" i="43"/>
  <c r="AGZ23" i="43"/>
  <c r="AGS23" i="43"/>
  <c r="AHG25" i="43"/>
  <c r="AGZ25" i="43"/>
  <c r="AGS25" i="43"/>
  <c r="AHE23" i="43"/>
  <c r="AHA24" i="43"/>
  <c r="AGD26" i="43"/>
  <c r="AGD27" i="43" s="1"/>
  <c r="AFX26" i="43"/>
  <c r="AFX27" i="43" s="1"/>
  <c r="AFT24" i="43"/>
  <c r="AFY24" i="43"/>
  <c r="ACU13" i="43"/>
  <c r="ADN13" i="43" s="1"/>
  <c r="AEG13" i="43" s="1"/>
  <c r="ACV13" i="43"/>
  <c r="ADO13" i="43" s="1"/>
  <c r="ACW13" i="43"/>
  <c r="ADP13" i="43" s="1"/>
  <c r="AEI13" i="43" s="1"/>
  <c r="ACX13" i="43"/>
  <c r="ADQ13" i="43" s="1"/>
  <c r="ACY13" i="43"/>
  <c r="ADR13" i="43" s="1"/>
  <c r="AEK13" i="43" s="1"/>
  <c r="ACZ13" i="43"/>
  <c r="ADS13" i="43" s="1"/>
  <c r="ADA13" i="43"/>
  <c r="ADB13" i="43"/>
  <c r="ADU13" i="43" s="1"/>
  <c r="ADC13" i="43"/>
  <c r="ADV13" i="43" s="1"/>
  <c r="AEO13" i="43" s="1"/>
  <c r="ADD13" i="43"/>
  <c r="ADW13" i="43" s="1"/>
  <c r="ADE13" i="43"/>
  <c r="ADX13" i="43" s="1"/>
  <c r="AEQ13" i="43" s="1"/>
  <c r="ADF13" i="43"/>
  <c r="ADY13" i="43" s="1"/>
  <c r="ADG13" i="43"/>
  <c r="ADZ13" i="43" s="1"/>
  <c r="AES13" i="43" s="1"/>
  <c r="ADH13" i="43"/>
  <c r="AEA13" i="43" s="1"/>
  <c r="ADI13" i="43"/>
  <c r="AEB13" i="43" s="1"/>
  <c r="AEU13" i="43" s="1"/>
  <c r="ADJ13" i="43"/>
  <c r="AEC13" i="43" s="1"/>
  <c r="ADK13" i="43"/>
  <c r="AED13" i="43" s="1"/>
  <c r="AEW13" i="43" s="1"/>
  <c r="ADL13" i="43"/>
  <c r="AEE13" i="43" s="1"/>
  <c r="ACU16" i="43"/>
  <c r="ADN16" i="43" s="1"/>
  <c r="AEG16" i="43" s="1"/>
  <c r="ACV16" i="43"/>
  <c r="ACW16" i="43"/>
  <c r="ADP16" i="43" s="1"/>
  <c r="ACX16" i="43"/>
  <c r="ADQ16" i="43" s="1"/>
  <c r="ACY16" i="43"/>
  <c r="ADR16" i="43" s="1"/>
  <c r="AEK16" i="43" s="1"/>
  <c r="ACZ16" i="43"/>
  <c r="ADA16" i="43"/>
  <c r="ADT16" i="43" s="1"/>
  <c r="ADB16" i="43"/>
  <c r="ADU16" i="43" s="1"/>
  <c r="ADC16" i="43"/>
  <c r="ADV16" i="43" s="1"/>
  <c r="AEO16" i="43" s="1"/>
  <c r="ADD16" i="43"/>
  <c r="ADE16" i="43"/>
  <c r="ADX16" i="43" s="1"/>
  <c r="ADF16" i="43"/>
  <c r="ADY16" i="43" s="1"/>
  <c r="ADG16" i="43"/>
  <c r="ADZ16" i="43" s="1"/>
  <c r="AES16" i="43" s="1"/>
  <c r="ADH16" i="43"/>
  <c r="ADI16" i="43"/>
  <c r="AEB16" i="43" s="1"/>
  <c r="ADJ16" i="43"/>
  <c r="AEC16" i="43" s="1"/>
  <c r="ADK16" i="43"/>
  <c r="AED16" i="43" s="1"/>
  <c r="AEW16" i="43" s="1"/>
  <c r="ADL16" i="43"/>
  <c r="ACT16" i="43"/>
  <c r="ADM16" i="43" s="1"/>
  <c r="AEF16" i="43" s="1"/>
  <c r="ACT13" i="43"/>
  <c r="ADM13" i="43" s="1"/>
  <c r="AEF13" i="43" s="1"/>
  <c r="AEY13" i="43" s="1"/>
  <c r="ACT11" i="43"/>
  <c r="ACT17" i="43" s="1"/>
  <c r="ACU11" i="43"/>
  <c r="ACU17" i="43" s="1"/>
  <c r="ACV11" i="43"/>
  <c r="ACV17" i="43" s="1"/>
  <c r="ACW11" i="43"/>
  <c r="ACW17" i="43" s="1"/>
  <c r="ACX11" i="43"/>
  <c r="ACX17" i="43" s="1"/>
  <c r="ACY11" i="43"/>
  <c r="ACY17" i="43" s="1"/>
  <c r="ACZ11" i="43"/>
  <c r="ACZ17" i="43" s="1"/>
  <c r="ADA11" i="43"/>
  <c r="ADA17" i="43" s="1"/>
  <c r="ADB11" i="43"/>
  <c r="ADB17" i="43" s="1"/>
  <c r="ADC11" i="43"/>
  <c r="ADD11" i="43"/>
  <c r="ADD17" i="43" s="1"/>
  <c r="ADE11" i="43"/>
  <c r="ADE17" i="43" s="1"/>
  <c r="ADF11" i="43"/>
  <c r="ADF17" i="43" s="1"/>
  <c r="ADG11" i="43"/>
  <c r="ADG17" i="43" s="1"/>
  <c r="ADH11" i="43"/>
  <c r="ADH17" i="43" s="1"/>
  <c r="ADI11" i="43"/>
  <c r="ADI17" i="43" s="1"/>
  <c r="ADJ11" i="43"/>
  <c r="ADJ17" i="43" s="1"/>
  <c r="ADK11" i="43"/>
  <c r="ADK17" i="43" s="1"/>
  <c r="ADL11" i="43"/>
  <c r="ADL17" i="43" s="1"/>
  <c r="ADM11" i="43"/>
  <c r="ADM17" i="43" s="1"/>
  <c r="ADN11" i="43"/>
  <c r="ADN17" i="43" s="1"/>
  <c r="ADO11" i="43"/>
  <c r="ADO17" i="43" s="1"/>
  <c r="ADP11" i="43"/>
  <c r="ADP17" i="43" s="1"/>
  <c r="ADQ11" i="43"/>
  <c r="ADQ17" i="43" s="1"/>
  <c r="ADR11" i="43"/>
  <c r="ADR17" i="43" s="1"/>
  <c r="ADS11" i="43"/>
  <c r="ADS17" i="43" s="1"/>
  <c r="ADT11" i="43"/>
  <c r="ADT17" i="43" s="1"/>
  <c r="ADU11" i="43"/>
  <c r="ADU17" i="43" s="1"/>
  <c r="ADV11" i="43"/>
  <c r="ADV17" i="43" s="1"/>
  <c r="ADW11" i="43"/>
  <c r="ADW17" i="43" s="1"/>
  <c r="ADX11" i="43"/>
  <c r="ADX17" i="43" s="1"/>
  <c r="ADY11" i="43"/>
  <c r="ADY17" i="43" s="1"/>
  <c r="ADZ11" i="43"/>
  <c r="ADZ17" i="43" s="1"/>
  <c r="AEA11" i="43"/>
  <c r="AEA17" i="43" s="1"/>
  <c r="AEB11" i="43"/>
  <c r="AEB17" i="43" s="1"/>
  <c r="AEC11" i="43"/>
  <c r="AEC17" i="43" s="1"/>
  <c r="AED11" i="43"/>
  <c r="AED17" i="43" s="1"/>
  <c r="AEE11" i="43"/>
  <c r="AEE17" i="43" s="1"/>
  <c r="AEF11" i="43"/>
  <c r="AEF17" i="43" s="1"/>
  <c r="AEG11" i="43"/>
  <c r="AEG17" i="43" s="1"/>
  <c r="AEH11" i="43"/>
  <c r="AEH17" i="43" s="1"/>
  <c r="AEI11" i="43"/>
  <c r="AEI17" i="43" s="1"/>
  <c r="AEJ11" i="43"/>
  <c r="AEJ17" i="43" s="1"/>
  <c r="AEK11" i="43"/>
  <c r="AEK17" i="43" s="1"/>
  <c r="AEL11" i="43"/>
  <c r="AEL17" i="43" s="1"/>
  <c r="AEM11" i="43"/>
  <c r="AEM17" i="43" s="1"/>
  <c r="AEN11" i="43"/>
  <c r="AEN17" i="43" s="1"/>
  <c r="AEO11" i="43"/>
  <c r="AEO17" i="43" s="1"/>
  <c r="AEP11" i="43"/>
  <c r="AEP17" i="43" s="1"/>
  <c r="AEQ11" i="43"/>
  <c r="AEQ17" i="43" s="1"/>
  <c r="AER11" i="43"/>
  <c r="AER17" i="43" s="1"/>
  <c r="AES11" i="43"/>
  <c r="AES17" i="43" s="1"/>
  <c r="AET11" i="43"/>
  <c r="AET17" i="43" s="1"/>
  <c r="AEU11" i="43"/>
  <c r="AEU17" i="43" s="1"/>
  <c r="AEV11" i="43"/>
  <c r="AEV17" i="43" s="1"/>
  <c r="AEW11" i="43"/>
  <c r="AEW17" i="43" s="1"/>
  <c r="AEX11" i="43"/>
  <c r="AEX17" i="43" s="1"/>
  <c r="AEY11" i="43"/>
  <c r="AEY17" i="43" s="1"/>
  <c r="AEZ11" i="43"/>
  <c r="AEZ17" i="43" s="1"/>
  <c r="AFA11" i="43"/>
  <c r="AFA17" i="43" s="1"/>
  <c r="AFB11" i="43"/>
  <c r="AFB17" i="43" s="1"/>
  <c r="AFC11" i="43"/>
  <c r="AFC17" i="43" s="1"/>
  <c r="AFD11" i="43"/>
  <c r="AFD17" i="43" s="1"/>
  <c r="AFE11" i="43"/>
  <c r="AFE17" i="43" s="1"/>
  <c r="AFF11" i="43"/>
  <c r="AFF17" i="43" s="1"/>
  <c r="AFG11" i="43"/>
  <c r="AFG17" i="43" s="1"/>
  <c r="AFH11" i="43"/>
  <c r="AFH17" i="43" s="1"/>
  <c r="AFI11" i="43"/>
  <c r="AFI17" i="43" s="1"/>
  <c r="AFJ11" i="43"/>
  <c r="AFJ17" i="43" s="1"/>
  <c r="AFK11" i="43"/>
  <c r="AFK17" i="43" s="1"/>
  <c r="AFL11" i="43"/>
  <c r="AFL17" i="43" s="1"/>
  <c r="AFM11" i="43"/>
  <c r="AFM17" i="43" s="1"/>
  <c r="AFN11" i="43"/>
  <c r="AFN17" i="43" s="1"/>
  <c r="AFO11" i="43"/>
  <c r="AFO17" i="43" s="1"/>
  <c r="AFP11" i="43"/>
  <c r="AFP17" i="43" s="1"/>
  <c r="AFQ11" i="43"/>
  <c r="AFQ17" i="43" s="1"/>
  <c r="ACS11" i="43"/>
  <c r="ACS17" i="43" s="1"/>
  <c r="ACS19" i="43" s="1"/>
  <c r="ACR11" i="43"/>
  <c r="ACR14" i="43" s="1"/>
  <c r="ACQ11" i="43"/>
  <c r="ACQ17" i="43" s="1"/>
  <c r="ACP11" i="43"/>
  <c r="ACO11" i="43"/>
  <c r="ACN11" i="43"/>
  <c r="ACN17" i="43" s="1"/>
  <c r="ACN19" i="43" s="1"/>
  <c r="ACM11" i="43"/>
  <c r="ACM17" i="43" s="1"/>
  <c r="ACL11" i="43"/>
  <c r="ACK11" i="43"/>
  <c r="ACJ11" i="43"/>
  <c r="ACJ17" i="43" s="1"/>
  <c r="ACJ19" i="43" s="1"/>
  <c r="ACI11" i="43"/>
  <c r="ACI17" i="43" s="1"/>
  <c r="ACH11" i="43"/>
  <c r="ACG11" i="43"/>
  <c r="ACF11" i="43"/>
  <c r="ACF14" i="43" s="1"/>
  <c r="ACE11" i="43"/>
  <c r="ACE17" i="43" s="1"/>
  <c r="ACD11" i="43"/>
  <c r="ACC11" i="43"/>
  <c r="ACB11" i="43"/>
  <c r="ACB17" i="43" s="1"/>
  <c r="ACB19" i="43" s="1"/>
  <c r="ACA11" i="43"/>
  <c r="ACA17" i="43" s="1"/>
  <c r="WN22" i="43"/>
  <c r="WN26" i="43" s="1"/>
  <c r="WO22" i="43"/>
  <c r="WP22" i="43"/>
  <c r="WQ22" i="43"/>
  <c r="WQ26" i="43" s="1"/>
  <c r="WR22" i="43"/>
  <c r="WR26" i="43" s="1"/>
  <c r="WS22" i="43"/>
  <c r="WS26" i="43" s="1"/>
  <c r="WT22" i="43"/>
  <c r="WU22" i="43"/>
  <c r="WU26" i="43" s="1"/>
  <c r="WV22" i="43"/>
  <c r="WV26" i="43" s="1"/>
  <c r="WW22" i="43"/>
  <c r="WX22" i="43"/>
  <c r="WY22" i="43"/>
  <c r="WY26" i="43" s="1"/>
  <c r="WZ22" i="43"/>
  <c r="WZ26" i="43" s="1"/>
  <c r="XA22" i="43"/>
  <c r="XA26" i="43" s="1"/>
  <c r="XB22" i="43"/>
  <c r="XC22" i="43"/>
  <c r="XC26" i="43" s="1"/>
  <c r="XD22" i="43"/>
  <c r="XD26" i="43" s="1"/>
  <c r="XE22" i="43"/>
  <c r="XF22" i="43"/>
  <c r="XG22" i="43"/>
  <c r="XG26" i="43" s="1"/>
  <c r="XH22" i="43"/>
  <c r="XH26" i="43" s="1"/>
  <c r="XI22" i="43"/>
  <c r="XI26" i="43" s="1"/>
  <c r="XJ22" i="43"/>
  <c r="XK22" i="43"/>
  <c r="XK26" i="43" s="1"/>
  <c r="XL22" i="43"/>
  <c r="XL26" i="43" s="1"/>
  <c r="XM22" i="43"/>
  <c r="XM26" i="43" s="1"/>
  <c r="XN22" i="43"/>
  <c r="XO22" i="43"/>
  <c r="XO26" i="43" s="1"/>
  <c r="XP22" i="43"/>
  <c r="XP26" i="43" s="1"/>
  <c r="XQ22" i="43"/>
  <c r="XQ26" i="43" s="1"/>
  <c r="XR22" i="43"/>
  <c r="XS22" i="43"/>
  <c r="XT22" i="43"/>
  <c r="XT26" i="43" s="1"/>
  <c r="XU22" i="43"/>
  <c r="XU26" i="43" s="1"/>
  <c r="XV22" i="43"/>
  <c r="XW22" i="43"/>
  <c r="XW26" i="43" s="1"/>
  <c r="XX22" i="43"/>
  <c r="XX26" i="43" s="1"/>
  <c r="XY22" i="43"/>
  <c r="XZ22" i="43"/>
  <c r="YA22" i="43"/>
  <c r="YA26" i="43" s="1"/>
  <c r="YB22" i="43"/>
  <c r="YB26" i="43" s="1"/>
  <c r="YC22" i="43"/>
  <c r="YC26" i="43" s="1"/>
  <c r="YD22" i="43"/>
  <c r="YE22" i="43"/>
  <c r="YE26" i="43" s="1"/>
  <c r="YF22" i="43"/>
  <c r="YF26" i="43" s="1"/>
  <c r="YG22" i="43"/>
  <c r="YG26" i="43" s="1"/>
  <c r="YH22" i="43"/>
  <c r="YI22" i="43"/>
  <c r="YI26" i="43" s="1"/>
  <c r="YJ22" i="43"/>
  <c r="YJ26" i="43" s="1"/>
  <c r="YK22" i="43"/>
  <c r="YK26" i="43" s="1"/>
  <c r="YL22" i="43"/>
  <c r="YM22" i="43"/>
  <c r="YM26" i="43" s="1"/>
  <c r="YN22" i="43"/>
  <c r="YN26" i="43" s="1"/>
  <c r="YO22" i="43"/>
  <c r="YP22" i="43"/>
  <c r="YQ22" i="43"/>
  <c r="YQ26" i="43" s="1"/>
  <c r="YR22" i="43"/>
  <c r="YR26" i="43" s="1"/>
  <c r="YS22" i="43"/>
  <c r="YT22" i="43"/>
  <c r="YU22" i="43"/>
  <c r="YU26" i="43" s="1"/>
  <c r="YV22" i="43"/>
  <c r="YV26" i="43" s="1"/>
  <c r="YW22" i="43"/>
  <c r="YW26" i="43" s="1"/>
  <c r="YX22" i="43"/>
  <c r="YY22" i="43"/>
  <c r="YY26" i="43" s="1"/>
  <c r="YZ22" i="43"/>
  <c r="YZ26" i="43" s="1"/>
  <c r="ZA22" i="43"/>
  <c r="ZB22" i="43"/>
  <c r="ZC22" i="43"/>
  <c r="ZD22" i="43"/>
  <c r="ZD26" i="43" s="1"/>
  <c r="ZE22" i="43"/>
  <c r="ZE26" i="43" s="1"/>
  <c r="ZF22" i="43"/>
  <c r="ZG22" i="43"/>
  <c r="ZG26" i="43" s="1"/>
  <c r="ZH22" i="43"/>
  <c r="ZH26" i="43" s="1"/>
  <c r="ZI22" i="43"/>
  <c r="ZJ22" i="43"/>
  <c r="ZK22" i="43"/>
  <c r="ZK26" i="43" s="1"/>
  <c r="ZL22" i="43"/>
  <c r="ZL26" i="43" s="1"/>
  <c r="ZM22" i="43"/>
  <c r="ZM26" i="43" s="1"/>
  <c r="ZN22" i="43"/>
  <c r="ZO22" i="43"/>
  <c r="ZO26" i="43" s="1"/>
  <c r="ZP22" i="43"/>
  <c r="ZP26" i="43" s="1"/>
  <c r="ZQ22" i="43"/>
  <c r="ZR22" i="43"/>
  <c r="ZS22" i="43"/>
  <c r="ZS26" i="43" s="1"/>
  <c r="ZT22" i="43"/>
  <c r="ZT26" i="43" s="1"/>
  <c r="ZU22" i="43"/>
  <c r="ZU26" i="43" s="1"/>
  <c r="ZV22" i="43"/>
  <c r="ZW22" i="43"/>
  <c r="ZW26" i="43" s="1"/>
  <c r="ZX22" i="43"/>
  <c r="ZX26" i="43" s="1"/>
  <c r="ZY22" i="43"/>
  <c r="ZY26" i="43" s="1"/>
  <c r="ZZ22" i="43"/>
  <c r="AAA22" i="43"/>
  <c r="AAA26" i="43" s="1"/>
  <c r="AAB22" i="43"/>
  <c r="AAB26" i="43" s="1"/>
  <c r="AAC22" i="43"/>
  <c r="AAC26" i="43" s="1"/>
  <c r="AAD22" i="43"/>
  <c r="AAE22" i="43"/>
  <c r="AAE26" i="43" s="1"/>
  <c r="AAF22" i="43"/>
  <c r="AAF26" i="43" s="1"/>
  <c r="AAG22" i="43"/>
  <c r="AAG26" i="43" s="1"/>
  <c r="AAH22" i="43"/>
  <c r="AAI22" i="43"/>
  <c r="AAI26" i="43" s="1"/>
  <c r="AAJ22" i="43"/>
  <c r="AAJ26" i="43" s="1"/>
  <c r="AAK22" i="43"/>
  <c r="AAL22" i="43"/>
  <c r="AAM22" i="43"/>
  <c r="AAM26" i="43" s="1"/>
  <c r="AAN22" i="43"/>
  <c r="AAN26" i="43" s="1"/>
  <c r="AAO22" i="43"/>
  <c r="AAO26" i="43" s="1"/>
  <c r="AAP22" i="43"/>
  <c r="AAQ22" i="43"/>
  <c r="AAQ26" i="43" s="1"/>
  <c r="AAR22" i="43"/>
  <c r="AAR26" i="43" s="1"/>
  <c r="AAS22" i="43"/>
  <c r="AAS26" i="43" s="1"/>
  <c r="AAT22" i="43"/>
  <c r="AAU22" i="43"/>
  <c r="AAU26" i="43" s="1"/>
  <c r="AAV22" i="43"/>
  <c r="AAV26" i="43" s="1"/>
  <c r="AAW22" i="43"/>
  <c r="AAW26" i="43" s="1"/>
  <c r="AAX22" i="43"/>
  <c r="AAY22" i="43"/>
  <c r="AAY26" i="43" s="1"/>
  <c r="AAZ22" i="43"/>
  <c r="AAZ26" i="43" s="1"/>
  <c r="ABA22" i="43"/>
  <c r="ABB22" i="43"/>
  <c r="ABC22" i="43"/>
  <c r="ABC26" i="43" s="1"/>
  <c r="ABD22" i="43"/>
  <c r="ABD26" i="43" s="1"/>
  <c r="ABE22" i="43"/>
  <c r="ABF22" i="43"/>
  <c r="ABG22" i="43"/>
  <c r="ABG26" i="43" s="1"/>
  <c r="ABH22" i="43"/>
  <c r="ABH26" i="43" s="1"/>
  <c r="ABI22" i="43"/>
  <c r="ABI26" i="43" s="1"/>
  <c r="ABJ22" i="43"/>
  <c r="ABK22" i="43"/>
  <c r="ABK26" i="43" s="1"/>
  <c r="ABL22" i="43"/>
  <c r="ABL26" i="43" s="1"/>
  <c r="ABM22" i="43"/>
  <c r="ABM26" i="43" s="1"/>
  <c r="ABN22" i="43"/>
  <c r="ABO22" i="43"/>
  <c r="ABO26" i="43" s="1"/>
  <c r="ABP22" i="43"/>
  <c r="ABP26" i="43" s="1"/>
  <c r="ABQ22" i="43"/>
  <c r="ABQ26" i="43" s="1"/>
  <c r="ABR22" i="43"/>
  <c r="ABS22" i="43"/>
  <c r="ABS26" i="43" s="1"/>
  <c r="ABT22" i="43"/>
  <c r="ABT26" i="43" s="1"/>
  <c r="ABU22" i="43"/>
  <c r="ABU26" i="43" s="1"/>
  <c r="ABV22" i="43"/>
  <c r="ABW22" i="43"/>
  <c r="ABW26" i="43" s="1"/>
  <c r="ABX22" i="43"/>
  <c r="ABX26" i="43" s="1"/>
  <c r="ABY22" i="43"/>
  <c r="ABY26" i="43" s="1"/>
  <c r="ABZ22" i="43"/>
  <c r="WN23" i="43"/>
  <c r="XD23" i="43" s="1"/>
  <c r="XT23" i="43" s="1"/>
  <c r="YJ23" i="43" s="1"/>
  <c r="YZ23" i="43" s="1"/>
  <c r="ZP23" i="43" s="1"/>
  <c r="AAF23" i="43" s="1"/>
  <c r="AAV23" i="43" s="1"/>
  <c r="ABL23" i="43" s="1"/>
  <c r="WO23" i="43"/>
  <c r="XE23" i="43" s="1"/>
  <c r="XU23" i="43" s="1"/>
  <c r="YK23" i="43" s="1"/>
  <c r="WP23" i="43"/>
  <c r="XF23" i="43" s="1"/>
  <c r="XV23" i="43" s="1"/>
  <c r="YL23" i="43" s="1"/>
  <c r="ZB23" i="43" s="1"/>
  <c r="ZR23" i="43" s="1"/>
  <c r="AAH23" i="43" s="1"/>
  <c r="AAX23" i="43" s="1"/>
  <c r="ABN23" i="43" s="1"/>
  <c r="WQ23" i="43"/>
  <c r="XG23" i="43" s="1"/>
  <c r="XW23" i="43" s="1"/>
  <c r="YM23" i="43" s="1"/>
  <c r="ZC23" i="43" s="1"/>
  <c r="ZS23" i="43" s="1"/>
  <c r="AAI23" i="43" s="1"/>
  <c r="AAY23" i="43" s="1"/>
  <c r="ABO23" i="43" s="1"/>
  <c r="WR23" i="43"/>
  <c r="XH23" i="43" s="1"/>
  <c r="XX23" i="43" s="1"/>
  <c r="YN23" i="43" s="1"/>
  <c r="ZD23" i="43" s="1"/>
  <c r="ZT23" i="43" s="1"/>
  <c r="AAJ23" i="43" s="1"/>
  <c r="AAZ23" i="43" s="1"/>
  <c r="ABP23" i="43" s="1"/>
  <c r="WS23" i="43"/>
  <c r="XI23" i="43" s="1"/>
  <c r="XY23" i="43" s="1"/>
  <c r="YO23" i="43" s="1"/>
  <c r="ZE23" i="43" s="1"/>
  <c r="ZU23" i="43" s="1"/>
  <c r="AAK23" i="43" s="1"/>
  <c r="ABA23" i="43" s="1"/>
  <c r="ABQ23" i="43" s="1"/>
  <c r="WT23" i="43"/>
  <c r="XJ23" i="43" s="1"/>
  <c r="XZ23" i="43" s="1"/>
  <c r="YP23" i="43" s="1"/>
  <c r="ZF23" i="43" s="1"/>
  <c r="ZV23" i="43" s="1"/>
  <c r="AAL23" i="43" s="1"/>
  <c r="ABB23" i="43" s="1"/>
  <c r="ABR23" i="43" s="1"/>
  <c r="WU23" i="43"/>
  <c r="XK23" i="43" s="1"/>
  <c r="YA23" i="43" s="1"/>
  <c r="YQ23" i="43" s="1"/>
  <c r="ZG23" i="43" s="1"/>
  <c r="ZW23" i="43" s="1"/>
  <c r="AAM23" i="43" s="1"/>
  <c r="ABC23" i="43" s="1"/>
  <c r="ABS23" i="43" s="1"/>
  <c r="WV23" i="43"/>
  <c r="XL23" i="43" s="1"/>
  <c r="YB23" i="43" s="1"/>
  <c r="YR23" i="43" s="1"/>
  <c r="ZH23" i="43" s="1"/>
  <c r="ZX23" i="43" s="1"/>
  <c r="AAN23" i="43" s="1"/>
  <c r="ABD23" i="43" s="1"/>
  <c r="ABT23" i="43" s="1"/>
  <c r="WW23" i="43"/>
  <c r="XM23" i="43" s="1"/>
  <c r="YC23" i="43" s="1"/>
  <c r="WX23" i="43"/>
  <c r="XN23" i="43" s="1"/>
  <c r="YD23" i="43" s="1"/>
  <c r="YT23" i="43" s="1"/>
  <c r="ZJ23" i="43" s="1"/>
  <c r="ZZ23" i="43" s="1"/>
  <c r="AAP23" i="43" s="1"/>
  <c r="ABF23" i="43" s="1"/>
  <c r="ABV23" i="43" s="1"/>
  <c r="WY23" i="43"/>
  <c r="XO23" i="43" s="1"/>
  <c r="YE23" i="43" s="1"/>
  <c r="YU23" i="43" s="1"/>
  <c r="ZK23" i="43" s="1"/>
  <c r="AAA23" i="43" s="1"/>
  <c r="AAQ23" i="43" s="1"/>
  <c r="ABG23" i="43" s="1"/>
  <c r="ABW23" i="43" s="1"/>
  <c r="WZ23" i="43"/>
  <c r="XP23" i="43" s="1"/>
  <c r="YF23" i="43" s="1"/>
  <c r="YV23" i="43" s="1"/>
  <c r="ZL23" i="43" s="1"/>
  <c r="AAB23" i="43" s="1"/>
  <c r="AAR23" i="43" s="1"/>
  <c r="ABH23" i="43" s="1"/>
  <c r="ABX23" i="43" s="1"/>
  <c r="XA23" i="43"/>
  <c r="XQ23" i="43" s="1"/>
  <c r="YG23" i="43" s="1"/>
  <c r="YW23" i="43" s="1"/>
  <c r="ZM23" i="43" s="1"/>
  <c r="AAC23" i="43" s="1"/>
  <c r="AAS23" i="43" s="1"/>
  <c r="ABI23" i="43" s="1"/>
  <c r="XB23" i="43"/>
  <c r="XR23" i="43" s="1"/>
  <c r="YH23" i="43" s="1"/>
  <c r="YX23" i="43" s="1"/>
  <c r="ZN23" i="43" s="1"/>
  <c r="AAD23" i="43" s="1"/>
  <c r="AAT23" i="43" s="1"/>
  <c r="ABJ23" i="43" s="1"/>
  <c r="ABZ23" i="43" s="1"/>
  <c r="WN25" i="43"/>
  <c r="WO25" i="43"/>
  <c r="WP25" i="43"/>
  <c r="XF25" i="43" s="1"/>
  <c r="XV25" i="43" s="1"/>
  <c r="YL25" i="43" s="1"/>
  <c r="ZB25" i="43" s="1"/>
  <c r="ZR25" i="43" s="1"/>
  <c r="AAH25" i="43" s="1"/>
  <c r="AAX25" i="43" s="1"/>
  <c r="ABN25" i="43" s="1"/>
  <c r="WQ25" i="43"/>
  <c r="WR25" i="43"/>
  <c r="WS25" i="43"/>
  <c r="XI25" i="43" s="1"/>
  <c r="WT25" i="43"/>
  <c r="XJ25" i="43" s="1"/>
  <c r="XZ25" i="43" s="1"/>
  <c r="WU25" i="43"/>
  <c r="WV25" i="43"/>
  <c r="WW25" i="43"/>
  <c r="WX25" i="43"/>
  <c r="XN25" i="43" s="1"/>
  <c r="YD25" i="43" s="1"/>
  <c r="YT25" i="43" s="1"/>
  <c r="ZJ25" i="43" s="1"/>
  <c r="ZZ25" i="43" s="1"/>
  <c r="AAP25" i="43" s="1"/>
  <c r="ABF25" i="43" s="1"/>
  <c r="ABV25" i="43" s="1"/>
  <c r="WY25" i="43"/>
  <c r="WZ25" i="43"/>
  <c r="XA25" i="43"/>
  <c r="XQ25" i="43" s="1"/>
  <c r="XB25" i="43"/>
  <c r="XR25" i="43" s="1"/>
  <c r="YH25" i="43" s="1"/>
  <c r="WO26" i="43"/>
  <c r="XS26" i="43"/>
  <c r="ZA26" i="43"/>
  <c r="ZC26" i="43"/>
  <c r="WM25" i="43"/>
  <c r="VW22" i="43"/>
  <c r="VW24" i="43" s="1"/>
  <c r="VX22" i="43"/>
  <c r="VY22" i="43"/>
  <c r="VY26" i="43" s="1"/>
  <c r="VY27" i="43" s="1"/>
  <c r="VZ22" i="43"/>
  <c r="VZ26" i="43" s="1"/>
  <c r="VZ27" i="43" s="1"/>
  <c r="WA22" i="43"/>
  <c r="WB22" i="43"/>
  <c r="WC22" i="43"/>
  <c r="WC26" i="43" s="1"/>
  <c r="WC27" i="43" s="1"/>
  <c r="WD22" i="43"/>
  <c r="WD26" i="43" s="1"/>
  <c r="WD27" i="43" s="1"/>
  <c r="WE22" i="43"/>
  <c r="WF22" i="43"/>
  <c r="WG22" i="43"/>
  <c r="WG26" i="43" s="1"/>
  <c r="WG27" i="43" s="1"/>
  <c r="WH22" i="43"/>
  <c r="WH26" i="43" s="1"/>
  <c r="WH27" i="43" s="1"/>
  <c r="WI22" i="43"/>
  <c r="WI24" i="43" s="1"/>
  <c r="WJ22" i="43"/>
  <c r="WK22" i="43"/>
  <c r="WK26" i="43" s="1"/>
  <c r="WK27" i="43" s="1"/>
  <c r="WL22" i="43"/>
  <c r="WL26" i="43" s="1"/>
  <c r="WL27" i="43" s="1"/>
  <c r="WM22" i="43"/>
  <c r="WM26" i="43" s="1"/>
  <c r="WM23" i="43"/>
  <c r="XC23" i="43" s="1"/>
  <c r="XS23" i="43" s="1"/>
  <c r="YI23" i="43" s="1"/>
  <c r="YY23" i="43" s="1"/>
  <c r="ZO23" i="43" s="1"/>
  <c r="AAE23" i="43" s="1"/>
  <c r="AAU23" i="43" s="1"/>
  <c r="ABK23" i="43" s="1"/>
  <c r="KX11" i="43"/>
  <c r="KY11" i="43"/>
  <c r="KY17" i="43" s="1"/>
  <c r="KY19" i="43" s="1"/>
  <c r="KZ11" i="43"/>
  <c r="KZ17" i="43" s="1"/>
  <c r="KZ19" i="43" s="1"/>
  <c r="LA11" i="43"/>
  <c r="LA17" i="43" s="1"/>
  <c r="LA19" i="43" s="1"/>
  <c r="LB11" i="43"/>
  <c r="LC11" i="43"/>
  <c r="LD11" i="43"/>
  <c r="LD17" i="43" s="1"/>
  <c r="LD19" i="43" s="1"/>
  <c r="LE11" i="43"/>
  <c r="LE17" i="43" s="1"/>
  <c r="LE19" i="43" s="1"/>
  <c r="LF11" i="43"/>
  <c r="LG11" i="43"/>
  <c r="LG17" i="43" s="1"/>
  <c r="LG19" i="43" s="1"/>
  <c r="LH11" i="43"/>
  <c r="LI11" i="43"/>
  <c r="LI14" i="43" s="1"/>
  <c r="LJ11" i="43"/>
  <c r="LK11" i="43"/>
  <c r="LK17" i="43" s="1"/>
  <c r="LK19" i="43" s="1"/>
  <c r="LL11" i="43"/>
  <c r="LL17" i="43" s="1"/>
  <c r="LL19" i="43" s="1"/>
  <c r="LM11" i="43"/>
  <c r="LN11" i="43"/>
  <c r="LO11" i="43"/>
  <c r="LO17" i="43" s="1"/>
  <c r="LO19" i="43" s="1"/>
  <c r="LP11" i="43"/>
  <c r="LP14" i="43" s="1"/>
  <c r="LQ11" i="43"/>
  <c r="LQ17" i="43" s="1"/>
  <c r="LR11" i="43"/>
  <c r="LS11" i="43"/>
  <c r="LT11" i="43"/>
  <c r="LT17" i="43" s="1"/>
  <c r="LU11" i="43"/>
  <c r="LV11" i="43"/>
  <c r="LW11" i="43"/>
  <c r="LW17" i="43" s="1"/>
  <c r="LX11" i="43"/>
  <c r="LY11" i="43"/>
  <c r="LY17" i="43" s="1"/>
  <c r="LZ11" i="43"/>
  <c r="MA11" i="43"/>
  <c r="MA17" i="43" s="1"/>
  <c r="MB11" i="43"/>
  <c r="MB17" i="43" s="1"/>
  <c r="MC11" i="43"/>
  <c r="MD11" i="43"/>
  <c r="ME11" i="43"/>
  <c r="ME17" i="43" s="1"/>
  <c r="MF11" i="43"/>
  <c r="MF17" i="43" s="1"/>
  <c r="MG11" i="43"/>
  <c r="MG17" i="43" s="1"/>
  <c r="MH11" i="43"/>
  <c r="MI11" i="43"/>
  <c r="MJ11" i="43"/>
  <c r="MJ17" i="43" s="1"/>
  <c r="MK11" i="43"/>
  <c r="ML11" i="43"/>
  <c r="MM11" i="43"/>
  <c r="MM17" i="43" s="1"/>
  <c r="MN11" i="43"/>
  <c r="MO11" i="43"/>
  <c r="MO17" i="43" s="1"/>
  <c r="MP11" i="43"/>
  <c r="MQ11" i="43"/>
  <c r="MR11" i="43"/>
  <c r="MR17" i="43" s="1"/>
  <c r="MS11" i="43"/>
  <c r="MT11" i="43"/>
  <c r="MU11" i="43"/>
  <c r="MU17" i="43" s="1"/>
  <c r="MV11" i="43"/>
  <c r="MW11" i="43"/>
  <c r="MX11" i="43"/>
  <c r="MX17" i="43" s="1"/>
  <c r="MY11" i="43"/>
  <c r="MZ11" i="43"/>
  <c r="MZ17" i="43" s="1"/>
  <c r="NA11" i="43"/>
  <c r="NB11" i="43"/>
  <c r="NC11" i="43"/>
  <c r="NC17" i="43" s="1"/>
  <c r="ND11" i="43"/>
  <c r="NE11" i="43"/>
  <c r="NE17" i="43" s="1"/>
  <c r="NF11" i="43"/>
  <c r="NG11" i="43"/>
  <c r="NH11" i="43"/>
  <c r="NH17" i="43" s="1"/>
  <c r="NI11" i="43"/>
  <c r="NJ11" i="43"/>
  <c r="NK11" i="43"/>
  <c r="NK17" i="43" s="1"/>
  <c r="NL11" i="43"/>
  <c r="NM11" i="43"/>
  <c r="NN11" i="43"/>
  <c r="NO11" i="43"/>
  <c r="NP11" i="43"/>
  <c r="NP17" i="43" s="1"/>
  <c r="NQ11" i="43"/>
  <c r="NR11" i="43"/>
  <c r="NS11" i="43"/>
  <c r="NS17" i="43" s="1"/>
  <c r="NT11" i="43"/>
  <c r="NU11" i="43"/>
  <c r="NU17" i="43" s="1"/>
  <c r="NV11" i="43"/>
  <c r="NW11" i="43"/>
  <c r="NX11" i="43"/>
  <c r="NX17" i="43" s="1"/>
  <c r="NY11" i="43"/>
  <c r="NZ11" i="43"/>
  <c r="OA11" i="43"/>
  <c r="OA17" i="43" s="1"/>
  <c r="OB11" i="43"/>
  <c r="OC11" i="43"/>
  <c r="OC17" i="43" s="1"/>
  <c r="OD11" i="43"/>
  <c r="OE11" i="43"/>
  <c r="OF11" i="43"/>
  <c r="OF17" i="43" s="1"/>
  <c r="OG11" i="43"/>
  <c r="OH11" i="43"/>
  <c r="OI11" i="43"/>
  <c r="OI17" i="43" s="1"/>
  <c r="OJ11" i="43"/>
  <c r="OK11" i="43"/>
  <c r="OK17" i="43" s="1"/>
  <c r="OL11" i="43"/>
  <c r="OM11" i="43"/>
  <c r="ON11" i="43"/>
  <c r="ON17" i="43" s="1"/>
  <c r="OO11" i="43"/>
  <c r="OP11" i="43"/>
  <c r="OQ11" i="43"/>
  <c r="OQ17" i="43" s="1"/>
  <c r="OR11" i="43"/>
  <c r="OS11" i="43"/>
  <c r="OS17" i="43" s="1"/>
  <c r="OT11" i="43"/>
  <c r="OU11" i="43"/>
  <c r="OV11" i="43"/>
  <c r="OV17" i="43" s="1"/>
  <c r="OW11" i="43"/>
  <c r="OX11" i="43"/>
  <c r="OY11" i="43"/>
  <c r="OY17" i="43" s="1"/>
  <c r="OZ11" i="43"/>
  <c r="PA11" i="43"/>
  <c r="PA17" i="43" s="1"/>
  <c r="PB11" i="43"/>
  <c r="PC11" i="43"/>
  <c r="PD11" i="43"/>
  <c r="PD17" i="43" s="1"/>
  <c r="PE11" i="43"/>
  <c r="PF11" i="43"/>
  <c r="PG11" i="43"/>
  <c r="PG17" i="43" s="1"/>
  <c r="PH11" i="43"/>
  <c r="PI11" i="43"/>
  <c r="PI17" i="43" s="1"/>
  <c r="PJ11" i="43"/>
  <c r="PK11" i="43"/>
  <c r="PL11" i="43"/>
  <c r="PL17" i="43" s="1"/>
  <c r="PM11" i="43"/>
  <c r="PN11" i="43"/>
  <c r="PO11" i="43"/>
  <c r="PO17" i="43" s="1"/>
  <c r="PP11" i="43"/>
  <c r="PQ11" i="43"/>
  <c r="PQ17" i="43" s="1"/>
  <c r="PR11" i="43"/>
  <c r="PR17" i="43" s="1"/>
  <c r="PS11" i="43"/>
  <c r="PT11" i="43"/>
  <c r="PT17" i="43" s="1"/>
  <c r="PU11" i="43"/>
  <c r="PV11" i="43"/>
  <c r="PW11" i="43"/>
  <c r="PW17" i="43" s="1"/>
  <c r="PX11" i="43"/>
  <c r="PY11" i="43"/>
  <c r="PY17" i="43" s="1"/>
  <c r="PZ11" i="43"/>
  <c r="QA11" i="43"/>
  <c r="QB11" i="43"/>
  <c r="QB17" i="43" s="1"/>
  <c r="QC11" i="43"/>
  <c r="QD11" i="43"/>
  <c r="QE11" i="43"/>
  <c r="QE17" i="43" s="1"/>
  <c r="QF11" i="43"/>
  <c r="QG11" i="43"/>
  <c r="QG17" i="43" s="1"/>
  <c r="QH11" i="43"/>
  <c r="QI11" i="43"/>
  <c r="QJ11" i="43"/>
  <c r="QJ17" i="43" s="1"/>
  <c r="QK11" i="43"/>
  <c r="QL11" i="43"/>
  <c r="QM11" i="43"/>
  <c r="QM17" i="43" s="1"/>
  <c r="QN11" i="43"/>
  <c r="QO11" i="43"/>
  <c r="QO17" i="43" s="1"/>
  <c r="QP11" i="43"/>
  <c r="QQ11" i="43"/>
  <c r="QR11" i="43"/>
  <c r="QR17" i="43" s="1"/>
  <c r="QS11" i="43"/>
  <c r="QT11" i="43"/>
  <c r="QU11" i="43"/>
  <c r="QU17" i="43" s="1"/>
  <c r="QV11" i="43"/>
  <c r="QW11" i="43"/>
  <c r="QW17" i="43" s="1"/>
  <c r="QX11" i="43"/>
  <c r="QY11" i="43"/>
  <c r="QZ11" i="43"/>
  <c r="QZ17" i="43" s="1"/>
  <c r="RA11" i="43"/>
  <c r="RB11" i="43"/>
  <c r="RC11" i="43"/>
  <c r="RC17" i="43" s="1"/>
  <c r="RD11" i="43"/>
  <c r="RE11" i="43"/>
  <c r="RE17" i="43" s="1"/>
  <c r="RF11" i="43"/>
  <c r="RG11" i="43"/>
  <c r="RH11" i="43"/>
  <c r="RH17" i="43" s="1"/>
  <c r="RI11" i="43"/>
  <c r="RJ11" i="43"/>
  <c r="RK11" i="43"/>
  <c r="RK17" i="43" s="1"/>
  <c r="RL11" i="43"/>
  <c r="RM11" i="43"/>
  <c r="RM17" i="43" s="1"/>
  <c r="RN11" i="43"/>
  <c r="RO11" i="43"/>
  <c r="RP11" i="43"/>
  <c r="RP17" i="43" s="1"/>
  <c r="RQ11" i="43"/>
  <c r="RR11" i="43"/>
  <c r="RS11" i="43"/>
  <c r="RS17" i="43" s="1"/>
  <c r="RT11" i="43"/>
  <c r="RU11" i="43"/>
  <c r="RU17" i="43" s="1"/>
  <c r="RV11" i="43"/>
  <c r="RW11" i="43"/>
  <c r="RX11" i="43"/>
  <c r="RX17" i="43" s="1"/>
  <c r="RY11" i="43"/>
  <c r="RZ11" i="43"/>
  <c r="SA11" i="43"/>
  <c r="SA17" i="43" s="1"/>
  <c r="SB11" i="43"/>
  <c r="SC11" i="43"/>
  <c r="SC17" i="43" s="1"/>
  <c r="SD11" i="43"/>
  <c r="SE11" i="43"/>
  <c r="SF11" i="43"/>
  <c r="SF17" i="43" s="1"/>
  <c r="SG11" i="43"/>
  <c r="SH11" i="43"/>
  <c r="SI11" i="43"/>
  <c r="SI17" i="43" s="1"/>
  <c r="SJ11" i="43"/>
  <c r="SK11" i="43"/>
  <c r="SK17" i="43" s="1"/>
  <c r="SL11" i="43"/>
  <c r="SM11" i="43"/>
  <c r="SN11" i="43"/>
  <c r="SN17" i="43" s="1"/>
  <c r="SO11" i="43"/>
  <c r="SP11" i="43"/>
  <c r="SQ11" i="43"/>
  <c r="SQ17" i="43" s="1"/>
  <c r="SR11" i="43"/>
  <c r="SS11" i="43"/>
  <c r="SS17" i="43" s="1"/>
  <c r="ST11" i="43"/>
  <c r="SU11" i="43"/>
  <c r="SV11" i="43"/>
  <c r="SV17" i="43" s="1"/>
  <c r="SW11" i="43"/>
  <c r="SX11" i="43"/>
  <c r="SY11" i="43"/>
  <c r="SY17" i="43" s="1"/>
  <c r="SZ11" i="43"/>
  <c r="TA11" i="43"/>
  <c r="TA17" i="43" s="1"/>
  <c r="TB11" i="43"/>
  <c r="TC11" i="43"/>
  <c r="TD11" i="43"/>
  <c r="TD17" i="43" s="1"/>
  <c r="TE11" i="43"/>
  <c r="TF11" i="43"/>
  <c r="TG11" i="43"/>
  <c r="TG17" i="43" s="1"/>
  <c r="TH11" i="43"/>
  <c r="TI11" i="43"/>
  <c r="TI17" i="43" s="1"/>
  <c r="TJ11" i="43"/>
  <c r="TK11" i="43"/>
  <c r="TL11" i="43"/>
  <c r="TL17" i="43" s="1"/>
  <c r="TM11" i="43"/>
  <c r="TM17" i="43" s="1"/>
  <c r="TN11" i="43"/>
  <c r="TO11" i="43"/>
  <c r="TO17" i="43" s="1"/>
  <c r="TP11" i="43"/>
  <c r="TQ11" i="43"/>
  <c r="TQ17" i="43" s="1"/>
  <c r="TR11" i="43"/>
  <c r="TS11" i="43"/>
  <c r="TT11" i="43"/>
  <c r="TT17" i="43" s="1"/>
  <c r="TU11" i="43"/>
  <c r="TV11" i="43"/>
  <c r="TW11" i="43"/>
  <c r="TW17" i="43" s="1"/>
  <c r="TX11" i="43"/>
  <c r="TY11" i="43"/>
  <c r="TY17" i="43" s="1"/>
  <c r="TZ11" i="43"/>
  <c r="UA11" i="43"/>
  <c r="UB11" i="43"/>
  <c r="UB17" i="43" s="1"/>
  <c r="UC11" i="43"/>
  <c r="UD11" i="43"/>
  <c r="UE11" i="43"/>
  <c r="UE17" i="43" s="1"/>
  <c r="UF11" i="43"/>
  <c r="UG11" i="43"/>
  <c r="UG17" i="43" s="1"/>
  <c r="UH11" i="43"/>
  <c r="UI11" i="43"/>
  <c r="UJ11" i="43"/>
  <c r="UJ17" i="43" s="1"/>
  <c r="UK11" i="43"/>
  <c r="UL11" i="43"/>
  <c r="UM11" i="43"/>
  <c r="UM17" i="43" s="1"/>
  <c r="UN11" i="43"/>
  <c r="UO11" i="43"/>
  <c r="UO17" i="43" s="1"/>
  <c r="UP11" i="43"/>
  <c r="UQ11" i="43"/>
  <c r="UR11" i="43"/>
  <c r="UR17" i="43" s="1"/>
  <c r="US11" i="43"/>
  <c r="UT11" i="43"/>
  <c r="UU11" i="43"/>
  <c r="UU17" i="43" s="1"/>
  <c r="UV11" i="43"/>
  <c r="UW11" i="43"/>
  <c r="UW17" i="43" s="1"/>
  <c r="UX11" i="43"/>
  <c r="UY11" i="43"/>
  <c r="UZ11" i="43"/>
  <c r="UZ17" i="43" s="1"/>
  <c r="VA11" i="43"/>
  <c r="VB11" i="43"/>
  <c r="VC11" i="43"/>
  <c r="VC17" i="43" s="1"/>
  <c r="VD11" i="43"/>
  <c r="VE11" i="43"/>
  <c r="VE17" i="43" s="1"/>
  <c r="VF11" i="43"/>
  <c r="VG11" i="43"/>
  <c r="VH11" i="43"/>
  <c r="VH17" i="43" s="1"/>
  <c r="VI11" i="43"/>
  <c r="VJ11" i="43"/>
  <c r="VK11" i="43"/>
  <c r="VK17" i="43" s="1"/>
  <c r="VL11" i="43"/>
  <c r="VM11" i="43"/>
  <c r="VM17" i="43" s="1"/>
  <c r="VN11" i="43"/>
  <c r="VO11" i="43"/>
  <c r="VP11" i="43"/>
  <c r="VP17" i="43" s="1"/>
  <c r="VQ11" i="43"/>
  <c r="VR11" i="43"/>
  <c r="VS11" i="43"/>
  <c r="VS17" i="43" s="1"/>
  <c r="VT11" i="43"/>
  <c r="VU11" i="43"/>
  <c r="VU17" i="43" s="1"/>
  <c r="VV11" i="43"/>
  <c r="MI16" i="43"/>
  <c r="NB16" i="43" s="1"/>
  <c r="NU16" i="43" s="1"/>
  <c r="MH16" i="43"/>
  <c r="NA16" i="43" s="1"/>
  <c r="NT16" i="43" s="1"/>
  <c r="MG16" i="43"/>
  <c r="MF16" i="43"/>
  <c r="ME16" i="43"/>
  <c r="MX16" i="43" s="1"/>
  <c r="MD16" i="43"/>
  <c r="MC16" i="43"/>
  <c r="MB16" i="43"/>
  <c r="MA16" i="43"/>
  <c r="MT16" i="43" s="1"/>
  <c r="LZ16" i="43"/>
  <c r="MS16" i="43" s="1"/>
  <c r="LY16" i="43"/>
  <c r="LX16" i="43"/>
  <c r="LW16" i="43"/>
  <c r="MP16" i="43" s="1"/>
  <c r="NI16" i="43" s="1"/>
  <c r="LV16" i="43"/>
  <c r="MO16" i="43" s="1"/>
  <c r="LU16" i="43"/>
  <c r="LT16" i="43"/>
  <c r="LS16" i="43"/>
  <c r="ML16" i="43" s="1"/>
  <c r="NE16" i="43" s="1"/>
  <c r="LR16" i="43"/>
  <c r="MK16" i="43" s="1"/>
  <c r="ND16" i="43" s="1"/>
  <c r="NW16" i="43" s="1"/>
  <c r="LQ16" i="43"/>
  <c r="A31" i="43"/>
  <c r="MI13" i="43"/>
  <c r="NB13" i="43" s="1"/>
  <c r="NU13" i="43" s="1"/>
  <c r="ON13" i="43" s="1"/>
  <c r="MH13" i="43"/>
  <c r="NA13" i="43" s="1"/>
  <c r="NT13" i="43" s="1"/>
  <c r="OM13" i="43" s="1"/>
  <c r="PF13" i="43" s="1"/>
  <c r="PY13" i="43" s="1"/>
  <c r="QR13" i="43" s="1"/>
  <c r="RK13" i="43" s="1"/>
  <c r="MG13" i="43"/>
  <c r="MZ13" i="43" s="1"/>
  <c r="NS13" i="43" s="1"/>
  <c r="MF13" i="43"/>
  <c r="MY13" i="43" s="1"/>
  <c r="NR13" i="43" s="1"/>
  <c r="OK13" i="43" s="1"/>
  <c r="PD13" i="43" s="1"/>
  <c r="PW13" i="43" s="1"/>
  <c r="QP13" i="43" s="1"/>
  <c r="RI13" i="43" s="1"/>
  <c r="SB13" i="43" s="1"/>
  <c r="SU13" i="43" s="1"/>
  <c r="TN13" i="43" s="1"/>
  <c r="UG13" i="43" s="1"/>
  <c r="ME13" i="43"/>
  <c r="MD13" i="43"/>
  <c r="MW13" i="43" s="1"/>
  <c r="NP13" i="43" s="1"/>
  <c r="OI13" i="43" s="1"/>
  <c r="PB13" i="43" s="1"/>
  <c r="PU13" i="43" s="1"/>
  <c r="QN13" i="43" s="1"/>
  <c r="RG13" i="43" s="1"/>
  <c r="RZ13" i="43" s="1"/>
  <c r="SS13" i="43" s="1"/>
  <c r="TL13" i="43" s="1"/>
  <c r="MC13" i="43"/>
  <c r="MV13" i="43" s="1"/>
  <c r="NO13" i="43" s="1"/>
  <c r="OH13" i="43" s="1"/>
  <c r="PA13" i="43" s="1"/>
  <c r="PT13" i="43" s="1"/>
  <c r="MB13" i="43"/>
  <c r="MU13" i="43" s="1"/>
  <c r="NN13" i="43" s="1"/>
  <c r="OG13" i="43" s="1"/>
  <c r="OZ13" i="43" s="1"/>
  <c r="PS13" i="43" s="1"/>
  <c r="QL13" i="43" s="1"/>
  <c r="RE13" i="43" s="1"/>
  <c r="RX13" i="43" s="1"/>
  <c r="SQ13" i="43" s="1"/>
  <c r="MA13" i="43"/>
  <c r="MT13" i="43" s="1"/>
  <c r="NM13" i="43" s="1"/>
  <c r="OF13" i="43" s="1"/>
  <c r="OY13" i="43" s="1"/>
  <c r="LZ13" i="43"/>
  <c r="MS13" i="43" s="1"/>
  <c r="NL13" i="43" s="1"/>
  <c r="OE13" i="43" s="1"/>
  <c r="OX13" i="43" s="1"/>
  <c r="PQ13" i="43" s="1"/>
  <c r="QJ13" i="43" s="1"/>
  <c r="RC13" i="43" s="1"/>
  <c r="RV13" i="43" s="1"/>
  <c r="SO13" i="43" s="1"/>
  <c r="TH13" i="43" s="1"/>
  <c r="UA13" i="43" s="1"/>
  <c r="UT13" i="43" s="1"/>
  <c r="VM13" i="43" s="1"/>
  <c r="LY13" i="43"/>
  <c r="MR13" i="43" s="1"/>
  <c r="NK13" i="43" s="1"/>
  <c r="OD13" i="43" s="1"/>
  <c r="OW13" i="43" s="1"/>
  <c r="PP13" i="43" s="1"/>
  <c r="QI13" i="43" s="1"/>
  <c r="RB13" i="43" s="1"/>
  <c r="RU13" i="43" s="1"/>
  <c r="LX13" i="43"/>
  <c r="MQ13" i="43" s="1"/>
  <c r="NJ13" i="43" s="1"/>
  <c r="OC13" i="43" s="1"/>
  <c r="LW13" i="43"/>
  <c r="MP13" i="43" s="1"/>
  <c r="NI13" i="43" s="1"/>
  <c r="OB13" i="43" s="1"/>
  <c r="OU13" i="43" s="1"/>
  <c r="PN13" i="43" s="1"/>
  <c r="QG13" i="43" s="1"/>
  <c r="QZ13" i="43" s="1"/>
  <c r="LV13" i="43"/>
  <c r="MO13" i="43" s="1"/>
  <c r="NH13" i="43" s="1"/>
  <c r="LU13" i="43"/>
  <c r="LT13" i="43"/>
  <c r="MM13" i="43" s="1"/>
  <c r="LS13" i="43"/>
  <c r="ML13" i="43" s="1"/>
  <c r="NE13" i="43" s="1"/>
  <c r="NX13" i="43" s="1"/>
  <c r="OQ13" i="43" s="1"/>
  <c r="PJ13" i="43" s="1"/>
  <c r="QC13" i="43" s="1"/>
  <c r="QV13" i="43" s="1"/>
  <c r="RO13" i="43" s="1"/>
  <c r="SH13" i="43" s="1"/>
  <c r="TA13" i="43" s="1"/>
  <c r="LR13" i="43"/>
  <c r="MK13" i="43" s="1"/>
  <c r="ND13" i="43" s="1"/>
  <c r="NW13" i="43" s="1"/>
  <c r="OP13" i="43" s="1"/>
  <c r="PI13" i="43" s="1"/>
  <c r="LQ13" i="43"/>
  <c r="MJ13" i="43" s="1"/>
  <c r="NC13" i="43" s="1"/>
  <c r="NV13" i="43" s="1"/>
  <c r="OO13" i="43" s="1"/>
  <c r="PH13" i="43" s="1"/>
  <c r="QA13" i="43" s="1"/>
  <c r="QT13" i="43" s="1"/>
  <c r="RM13" i="43" s="1"/>
  <c r="SF13" i="43" s="1"/>
  <c r="ADK19" i="43" l="1"/>
  <c r="ACU19" i="43"/>
  <c r="AKE19" i="43"/>
  <c r="ACY19" i="43"/>
  <c r="ADG19" i="43"/>
  <c r="AHO24" i="43"/>
  <c r="ADC14" i="43"/>
  <c r="AHQ24" i="43"/>
  <c r="AJW19" i="43"/>
  <c r="ACT19" i="43"/>
  <c r="AKO19" i="43"/>
  <c r="ADM14" i="43"/>
  <c r="ACR17" i="43"/>
  <c r="ACR19" i="43" s="1"/>
  <c r="AEF19" i="43"/>
  <c r="AMI29" i="43"/>
  <c r="AMQ25" i="43"/>
  <c r="ACM14" i="43"/>
  <c r="ACT14" i="43"/>
  <c r="ACE14" i="43"/>
  <c r="ADA14" i="43"/>
  <c r="AKH16" i="43"/>
  <c r="AKH19" i="43" s="1"/>
  <c r="ALU29" i="43"/>
  <c r="AMC27" i="43"/>
  <c r="WC24" i="43"/>
  <c r="AJL19" i="43"/>
  <c r="WS24" i="43"/>
  <c r="WK24" i="43"/>
  <c r="ACB14" i="43"/>
  <c r="ADF19" i="43"/>
  <c r="ADE14" i="43"/>
  <c r="AKL13" i="43"/>
  <c r="AKL14" i="43" s="1"/>
  <c r="ACW14" i="43"/>
  <c r="AOK29" i="43"/>
  <c r="AOS25" i="43"/>
  <c r="AEY14" i="43"/>
  <c r="WO24" i="43"/>
  <c r="ADZ19" i="43"/>
  <c r="ADR19" i="43"/>
  <c r="ADX19" i="43"/>
  <c r="ADP19" i="43"/>
  <c r="AKB14" i="43"/>
  <c r="ADI14" i="43"/>
  <c r="AHX27" i="43"/>
  <c r="AJQ14" i="43"/>
  <c r="ANN28" i="43"/>
  <c r="ANF29" i="43"/>
  <c r="ALV29" i="43"/>
  <c r="AMD28" i="43"/>
  <c r="YC24" i="43"/>
  <c r="YS23" i="43"/>
  <c r="ZI23" i="43" s="1"/>
  <c r="ZY23" i="43" s="1"/>
  <c r="AAO23" i="43" s="1"/>
  <c r="ZA23" i="43"/>
  <c r="ZQ23" i="43" s="1"/>
  <c r="AAG23" i="43" s="1"/>
  <c r="AAW23" i="43" s="1"/>
  <c r="ABM23" i="43" s="1"/>
  <c r="ABM24" i="43" s="1"/>
  <c r="YK24" i="43"/>
  <c r="XI24" i="43"/>
  <c r="WH24" i="43"/>
  <c r="ACN14" i="43"/>
  <c r="AED19" i="43"/>
  <c r="ACX19" i="43"/>
  <c r="ACY14" i="43"/>
  <c r="ADT13" i="43"/>
  <c r="AEM13" i="43" s="1"/>
  <c r="AEM14" i="43" s="1"/>
  <c r="AHI24" i="43"/>
  <c r="AHV23" i="43"/>
  <c r="AHV24" i="43" s="1"/>
  <c r="XA27" i="43"/>
  <c r="WS27" i="43"/>
  <c r="VZ24" i="43"/>
  <c r="ACJ14" i="43"/>
  <c r="ADV19" i="43"/>
  <c r="ADT19" i="43"/>
  <c r="ADI19" i="43"/>
  <c r="ADA19" i="43"/>
  <c r="ADK14" i="43"/>
  <c r="ACU14" i="43"/>
  <c r="AKA19" i="43"/>
  <c r="ZE24" i="43"/>
  <c r="ACI14" i="43"/>
  <c r="ADC17" i="43"/>
  <c r="ADC19" i="43" s="1"/>
  <c r="ADH19" i="43"/>
  <c r="ACZ19" i="43"/>
  <c r="ACF17" i="43"/>
  <c r="ACF19" i="43" s="1"/>
  <c r="ADN19" i="43"/>
  <c r="ADG14" i="43"/>
  <c r="XU24" i="43"/>
  <c r="XE24" i="43"/>
  <c r="ADJ19" i="43"/>
  <c r="AGR27" i="43"/>
  <c r="AHE25" i="43"/>
  <c r="AGV24" i="43"/>
  <c r="WI26" i="43"/>
  <c r="WI27" i="43" s="1"/>
  <c r="WO27" i="43"/>
  <c r="AEB19" i="43"/>
  <c r="ADM19" i="43"/>
  <c r="ADE19" i="43"/>
  <c r="ACW19" i="43"/>
  <c r="AJT19" i="43"/>
  <c r="AKP16" i="43"/>
  <c r="AKP19" i="43" s="1"/>
  <c r="ZQ26" i="43"/>
  <c r="XE26" i="43"/>
  <c r="XM24" i="43"/>
  <c r="ACQ14" i="43"/>
  <c r="ADB19" i="43"/>
  <c r="ADL19" i="43"/>
  <c r="ADD19" i="43"/>
  <c r="ACV19" i="43"/>
  <c r="AJU19" i="43"/>
  <c r="AKF16" i="43"/>
  <c r="AKJ16" i="43"/>
  <c r="AKJ19" i="43" s="1"/>
  <c r="AJY19" i="43"/>
  <c r="AJX13" i="43"/>
  <c r="AJX14" i="43" s="1"/>
  <c r="AKG13" i="43"/>
  <c r="AKG14" i="43" s="1"/>
  <c r="AKR16" i="43"/>
  <c r="AKR19" i="43" s="1"/>
  <c r="AKG19" i="43"/>
  <c r="AKD13" i="43"/>
  <c r="AKD14" i="43" s="1"/>
  <c r="AJY13" i="43"/>
  <c r="AJY14" i="43" s="1"/>
  <c r="AKF13" i="43"/>
  <c r="AKF14" i="43" s="1"/>
  <c r="AKH13" i="43"/>
  <c r="AKH14" i="43" s="1"/>
  <c r="AKN13" i="43"/>
  <c r="AKN14" i="43" s="1"/>
  <c r="AKB16" i="43"/>
  <c r="AJQ19" i="43"/>
  <c r="AKK16" i="43"/>
  <c r="AKK19" i="43" s="1"/>
  <c r="AJZ19" i="43"/>
  <c r="AKC16" i="43"/>
  <c r="AJR19" i="43"/>
  <c r="AJM19" i="43"/>
  <c r="AJX16" i="43"/>
  <c r="AHG24" i="43"/>
  <c r="AHT23" i="43"/>
  <c r="AHT24" i="43" s="1"/>
  <c r="AGZ24" i="43"/>
  <c r="AHM23" i="43"/>
  <c r="AHE24" i="43"/>
  <c r="AHR23" i="43"/>
  <c r="AHR24" i="43" s="1"/>
  <c r="AGS27" i="43"/>
  <c r="AHF25" i="43"/>
  <c r="AGZ27" i="43"/>
  <c r="AHM25" i="43"/>
  <c r="AHO27" i="43"/>
  <c r="AIB25" i="43"/>
  <c r="AIB27" i="43" s="1"/>
  <c r="AHH27" i="43"/>
  <c r="AHU25" i="43"/>
  <c r="AHU27" i="43" s="1"/>
  <c r="AHJ27" i="43"/>
  <c r="AHW25" i="43"/>
  <c r="AHW27" i="43" s="1"/>
  <c r="AHG27" i="43"/>
  <c r="AHT25" i="43"/>
  <c r="AHT27" i="43" s="1"/>
  <c r="AHY25" i="43"/>
  <c r="AHY27" i="43" s="1"/>
  <c r="AHL27" i="43"/>
  <c r="AHN27" i="43"/>
  <c r="AIA25" i="43"/>
  <c r="AIA27" i="43" s="1"/>
  <c r="AGS24" i="43"/>
  <c r="AHF23" i="43"/>
  <c r="AGV27" i="43"/>
  <c r="AHI25" i="43"/>
  <c r="AFP13" i="43"/>
  <c r="AFP14" i="43" s="1"/>
  <c r="AEW14" i="43"/>
  <c r="AFH13" i="43"/>
  <c r="AFH14" i="43" s="1"/>
  <c r="AEO14" i="43"/>
  <c r="AEZ13" i="43"/>
  <c r="AEZ14" i="43" s="1"/>
  <c r="AEG14" i="43"/>
  <c r="AEV13" i="43"/>
  <c r="AEC14" i="43"/>
  <c r="AER13" i="43"/>
  <c r="ADY14" i="43"/>
  <c r="AEN13" i="43"/>
  <c r="ADU14" i="43"/>
  <c r="AEJ13" i="43"/>
  <c r="ADQ14" i="43"/>
  <c r="AEW19" i="43"/>
  <c r="AFP16" i="43"/>
  <c r="AFP19" i="43" s="1"/>
  <c r="AEO19" i="43"/>
  <c r="AFH16" i="43"/>
  <c r="AFH19" i="43" s="1"/>
  <c r="AEZ16" i="43"/>
  <c r="AEZ19" i="43" s="1"/>
  <c r="AEG19" i="43"/>
  <c r="AEV16" i="43"/>
  <c r="AEC19" i="43"/>
  <c r="ADY19" i="43"/>
  <c r="AER16" i="43"/>
  <c r="AEN16" i="43"/>
  <c r="ADU19" i="43"/>
  <c r="AEJ16" i="43"/>
  <c r="ADQ19" i="43"/>
  <c r="AFN13" i="43"/>
  <c r="AFN14" i="43" s="1"/>
  <c r="AEU14" i="43"/>
  <c r="AFL13" i="43"/>
  <c r="AFL14" i="43" s="1"/>
  <c r="AES14" i="43"/>
  <c r="AFD13" i="43"/>
  <c r="AFD14" i="43" s="1"/>
  <c r="AEK14" i="43"/>
  <c r="AEX13" i="43"/>
  <c r="AEE14" i="43"/>
  <c r="AEA14" i="43"/>
  <c r="AET13" i="43"/>
  <c r="ADW14" i="43"/>
  <c r="AEP13" i="43"/>
  <c r="ADS14" i="43"/>
  <c r="AEL13" i="43"/>
  <c r="ADO14" i="43"/>
  <c r="AEH13" i="43"/>
  <c r="AFL16" i="43"/>
  <c r="AFL19" i="43" s="1"/>
  <c r="AES19" i="43"/>
  <c r="AFD16" i="43"/>
  <c r="AFD19" i="43" s="1"/>
  <c r="AEK19" i="43"/>
  <c r="AEQ14" i="43"/>
  <c r="AFJ13" i="43"/>
  <c r="AFJ14" i="43" s="1"/>
  <c r="AEI14" i="43"/>
  <c r="AFB13" i="43"/>
  <c r="AFB14" i="43" s="1"/>
  <c r="AEY16" i="43"/>
  <c r="AEY19" i="43" s="1"/>
  <c r="AEU16" i="43"/>
  <c r="AEQ16" i="43"/>
  <c r="AEM16" i="43"/>
  <c r="AEI16" i="43"/>
  <c r="AEE16" i="43"/>
  <c r="AEA16" i="43"/>
  <c r="ADW16" i="43"/>
  <c r="ADS16" i="43"/>
  <c r="ADO16" i="43"/>
  <c r="AED14" i="43"/>
  <c r="ADZ14" i="43"/>
  <c r="ADV14" i="43"/>
  <c r="ADR14" i="43"/>
  <c r="ADN14" i="43"/>
  <c r="ADJ14" i="43"/>
  <c r="ADF14" i="43"/>
  <c r="ADB14" i="43"/>
  <c r="ACX14" i="43"/>
  <c r="AEF14" i="43"/>
  <c r="AEB14" i="43"/>
  <c r="ADX14" i="43"/>
  <c r="ADP14" i="43"/>
  <c r="ADL14" i="43"/>
  <c r="ADH14" i="43"/>
  <c r="ADD14" i="43"/>
  <c r="ACZ14" i="43"/>
  <c r="ACV14" i="43"/>
  <c r="WJ26" i="43"/>
  <c r="WJ27" i="43" s="1"/>
  <c r="WJ24" i="43"/>
  <c r="VX26" i="43"/>
  <c r="VX27" i="43" s="1"/>
  <c r="VX24" i="43"/>
  <c r="WE26" i="43"/>
  <c r="WE27" i="43" s="1"/>
  <c r="WE24" i="43"/>
  <c r="WA24" i="43"/>
  <c r="WA26" i="43"/>
  <c r="WA27" i="43" s="1"/>
  <c r="WZ27" i="43"/>
  <c r="XP25" i="43"/>
  <c r="WV27" i="43"/>
  <c r="XL25" i="43"/>
  <c r="WR27" i="43"/>
  <c r="XH25" i="43"/>
  <c r="WN27" i="43"/>
  <c r="XD25" i="43"/>
  <c r="ZU24" i="43"/>
  <c r="WF26" i="43"/>
  <c r="WF27" i="43" s="1"/>
  <c r="WF24" i="43"/>
  <c r="YX25" i="43"/>
  <c r="XQ27" i="43"/>
  <c r="YG25" i="43"/>
  <c r="MX13" i="43"/>
  <c r="NQ13" i="43" s="1"/>
  <c r="OJ13" i="43" s="1"/>
  <c r="PC13" i="43" s="1"/>
  <c r="PV13" i="43" s="1"/>
  <c r="QO13" i="43" s="1"/>
  <c r="RH13" i="43" s="1"/>
  <c r="SA13" i="43" s="1"/>
  <c r="ST13" i="43" s="1"/>
  <c r="TM13" i="43" s="1"/>
  <c r="UF13" i="43" s="1"/>
  <c r="UY13" i="43" s="1"/>
  <c r="VR13" i="43" s="1"/>
  <c r="VR14" i="43" s="1"/>
  <c r="ME14" i="43"/>
  <c r="XM25" i="43"/>
  <c r="XE25" i="43"/>
  <c r="ABE26" i="43"/>
  <c r="ABA24" i="43"/>
  <c r="ABA26" i="43"/>
  <c r="AAK24" i="43"/>
  <c r="AAK26" i="43"/>
  <c r="ZI26" i="43"/>
  <c r="YS26" i="43"/>
  <c r="YO24" i="43"/>
  <c r="YO26" i="43"/>
  <c r="XY24" i="43"/>
  <c r="XY26" i="43"/>
  <c r="WW24" i="43"/>
  <c r="WW26" i="43"/>
  <c r="WW27" i="43" s="1"/>
  <c r="WB26" i="43"/>
  <c r="WB27" i="43" s="1"/>
  <c r="WB24" i="43"/>
  <c r="YP25" i="43"/>
  <c r="XI27" i="43"/>
  <c r="XY25" i="43"/>
  <c r="ACD17" i="43"/>
  <c r="ACD19" i="43" s="1"/>
  <c r="ACD14" i="43"/>
  <c r="ACH17" i="43"/>
  <c r="ACH19" i="43" s="1"/>
  <c r="ACH14" i="43"/>
  <c r="ACL17" i="43"/>
  <c r="ACL19" i="43" s="1"/>
  <c r="ACL14" i="43"/>
  <c r="ACP17" i="43"/>
  <c r="ACP19" i="43" s="1"/>
  <c r="ACP14" i="43"/>
  <c r="LU14" i="43"/>
  <c r="XC25" i="43"/>
  <c r="WM27" i="43"/>
  <c r="WY27" i="43"/>
  <c r="WU27" i="43"/>
  <c r="WQ27" i="43"/>
  <c r="ABI24" i="43"/>
  <c r="AAS24" i="43"/>
  <c r="AAC24" i="43"/>
  <c r="ZM24" i="43"/>
  <c r="YW24" i="43"/>
  <c r="YG24" i="43"/>
  <c r="XQ24" i="43"/>
  <c r="XA24" i="43"/>
  <c r="WG24" i="43"/>
  <c r="VY24" i="43"/>
  <c r="XO25" i="43"/>
  <c r="XK25" i="43"/>
  <c r="XG25" i="43"/>
  <c r="ABY23" i="43"/>
  <c r="ABY24" i="43" s="1"/>
  <c r="WL24" i="43"/>
  <c r="WD24" i="43"/>
  <c r="ACC17" i="43"/>
  <c r="ACC19" i="43" s="1"/>
  <c r="ACC14" i="43"/>
  <c r="ACG17" i="43"/>
  <c r="ACG19" i="43" s="1"/>
  <c r="ACG14" i="43"/>
  <c r="ACK17" i="43"/>
  <c r="ACK19" i="43" s="1"/>
  <c r="ACK14" i="43"/>
  <c r="ACO17" i="43"/>
  <c r="ACO19" i="43" s="1"/>
  <c r="ACO14" i="43"/>
  <c r="ABH24" i="43"/>
  <c r="ABD24" i="43"/>
  <c r="AAZ24" i="43"/>
  <c r="AAV24" i="43"/>
  <c r="AAR24" i="43"/>
  <c r="AAN24" i="43"/>
  <c r="AAJ24" i="43"/>
  <c r="AAF24" i="43"/>
  <c r="AAB24" i="43"/>
  <c r="ZX24" i="43"/>
  <c r="ZT24" i="43"/>
  <c r="ZP24" i="43"/>
  <c r="ZL24" i="43"/>
  <c r="ZH24" i="43"/>
  <c r="ZD24" i="43"/>
  <c r="YZ24" i="43"/>
  <c r="YV24" i="43"/>
  <c r="YR24" i="43"/>
  <c r="YN24" i="43"/>
  <c r="YJ24" i="43"/>
  <c r="YF24" i="43"/>
  <c r="YB24" i="43"/>
  <c r="XX24" i="43"/>
  <c r="XT24" i="43"/>
  <c r="XP24" i="43"/>
  <c r="XL24" i="43"/>
  <c r="XH24" i="43"/>
  <c r="XD24" i="43"/>
  <c r="WZ24" i="43"/>
  <c r="WV24" i="43"/>
  <c r="WR24" i="43"/>
  <c r="WN24" i="43"/>
  <c r="ACA14" i="43"/>
  <c r="ABV24" i="43"/>
  <c r="ABR24" i="43"/>
  <c r="ABJ24" i="43"/>
  <c r="ABF24" i="43"/>
  <c r="ABB24" i="43"/>
  <c r="AAX24" i="43"/>
  <c r="AAT24" i="43"/>
  <c r="AAP24" i="43"/>
  <c r="AAL24" i="43"/>
  <c r="AAH24" i="43"/>
  <c r="AAD24" i="43"/>
  <c r="ZZ24" i="43"/>
  <c r="ZV24" i="43"/>
  <c r="ZR24" i="43"/>
  <c r="ZN24" i="43"/>
  <c r="ZJ24" i="43"/>
  <c r="ZF24" i="43"/>
  <c r="ZB24" i="43"/>
  <c r="YX24" i="43"/>
  <c r="YT24" i="43"/>
  <c r="YP24" i="43"/>
  <c r="YL24" i="43"/>
  <c r="YH24" i="43"/>
  <c r="YD24" i="43"/>
  <c r="XZ24" i="43"/>
  <c r="XV24" i="43"/>
  <c r="XR24" i="43"/>
  <c r="XN24" i="43"/>
  <c r="XJ24" i="43"/>
  <c r="XF24" i="43"/>
  <c r="XB24" i="43"/>
  <c r="WX24" i="43"/>
  <c r="WT24" i="43"/>
  <c r="WP24" i="43"/>
  <c r="ACS14" i="43"/>
  <c r="ABQ24" i="43"/>
  <c r="ACA19" i="43"/>
  <c r="ACE19" i="43"/>
  <c r="ACI19" i="43"/>
  <c r="ACM19" i="43"/>
  <c r="ACQ19" i="43"/>
  <c r="ABN24" i="43"/>
  <c r="ABT24" i="43"/>
  <c r="ABL24" i="43"/>
  <c r="ABX24" i="43"/>
  <c r="ABZ24" i="43"/>
  <c r="ABP24" i="43"/>
  <c r="WM24" i="43"/>
  <c r="VW26" i="43"/>
  <c r="VW27" i="43" s="1"/>
  <c r="ABZ26" i="43"/>
  <c r="ABV26" i="43"/>
  <c r="ABV27" i="43" s="1"/>
  <c r="ABR26" i="43"/>
  <c r="ABN26" i="43"/>
  <c r="ABN27" i="43" s="1"/>
  <c r="ABJ26" i="43"/>
  <c r="ABF26" i="43"/>
  <c r="ABF27" i="43" s="1"/>
  <c r="ABB26" i="43"/>
  <c r="AAX26" i="43"/>
  <c r="AAX27" i="43" s="1"/>
  <c r="AAT26" i="43"/>
  <c r="AAP26" i="43"/>
  <c r="AAP27" i="43" s="1"/>
  <c r="AAL26" i="43"/>
  <c r="AAH26" i="43"/>
  <c r="AAH27" i="43" s="1"/>
  <c r="AAD26" i="43"/>
  <c r="ZZ26" i="43"/>
  <c r="ZZ27" i="43" s="1"/>
  <c r="ZV26" i="43"/>
  <c r="ZR26" i="43"/>
  <c r="ZR27" i="43" s="1"/>
  <c r="ZN26" i="43"/>
  <c r="ZJ26" i="43"/>
  <c r="ZJ27" i="43" s="1"/>
  <c r="ZF26" i="43"/>
  <c r="ZB26" i="43"/>
  <c r="ZB27" i="43" s="1"/>
  <c r="YX26" i="43"/>
  <c r="YT26" i="43"/>
  <c r="YT27" i="43" s="1"/>
  <c r="YP26" i="43"/>
  <c r="YL26" i="43"/>
  <c r="YL27" i="43" s="1"/>
  <c r="YH26" i="43"/>
  <c r="YH27" i="43" s="1"/>
  <c r="YD26" i="43"/>
  <c r="YD27" i="43" s="1"/>
  <c r="XZ26" i="43"/>
  <c r="XZ27" i="43" s="1"/>
  <c r="XV26" i="43"/>
  <c r="XV27" i="43" s="1"/>
  <c r="XR26" i="43"/>
  <c r="XR27" i="43" s="1"/>
  <c r="XN26" i="43"/>
  <c r="XN27" i="43" s="1"/>
  <c r="XJ26" i="43"/>
  <c r="XJ27" i="43" s="1"/>
  <c r="XF26" i="43"/>
  <c r="XF27" i="43" s="1"/>
  <c r="XB26" i="43"/>
  <c r="XB27" i="43" s="1"/>
  <c r="WX26" i="43"/>
  <c r="WX27" i="43" s="1"/>
  <c r="WT26" i="43"/>
  <c r="WT27" i="43" s="1"/>
  <c r="WP26" i="43"/>
  <c r="WP27" i="43" s="1"/>
  <c r="ABW24" i="43"/>
  <c r="ABS24" i="43"/>
  <c r="ABO24" i="43"/>
  <c r="ABK24" i="43"/>
  <c r="ABG24" i="43"/>
  <c r="ABC24" i="43"/>
  <c r="AAY24" i="43"/>
  <c r="AAU24" i="43"/>
  <c r="AAQ24" i="43"/>
  <c r="AAM24" i="43"/>
  <c r="AAI24" i="43"/>
  <c r="AAE24" i="43"/>
  <c r="AAA24" i="43"/>
  <c r="ZW24" i="43"/>
  <c r="ZS24" i="43"/>
  <c r="ZO24" i="43"/>
  <c r="ZK24" i="43"/>
  <c r="ZG24" i="43"/>
  <c r="ZC24" i="43"/>
  <c r="YY24" i="43"/>
  <c r="YU24" i="43"/>
  <c r="YQ24" i="43"/>
  <c r="YM24" i="43"/>
  <c r="YI24" i="43"/>
  <c r="YE24" i="43"/>
  <c r="YA24" i="43"/>
  <c r="XW24" i="43"/>
  <c r="XS24" i="43"/>
  <c r="XO24" i="43"/>
  <c r="XK24" i="43"/>
  <c r="XG24" i="43"/>
  <c r="XC24" i="43"/>
  <c r="WY24" i="43"/>
  <c r="WU24" i="43"/>
  <c r="WQ24" i="43"/>
  <c r="VM14" i="43"/>
  <c r="LP17" i="43"/>
  <c r="LP19" i="43" s="1"/>
  <c r="MN13" i="43"/>
  <c r="NG13" i="43" s="1"/>
  <c r="NZ13" i="43" s="1"/>
  <c r="OS13" i="43" s="1"/>
  <c r="PL13" i="43" s="1"/>
  <c r="QE13" i="43" s="1"/>
  <c r="QE14" i="43" s="1"/>
  <c r="LW14" i="43"/>
  <c r="NM14" i="43"/>
  <c r="MW14" i="43"/>
  <c r="MK14" i="43"/>
  <c r="LD14" i="43"/>
  <c r="MW17" i="43"/>
  <c r="LA14" i="43"/>
  <c r="LI17" i="43"/>
  <c r="LI19" i="43" s="1"/>
  <c r="NH14" i="43"/>
  <c r="SD13" i="43"/>
  <c r="SW13" i="43" s="1"/>
  <c r="TP13" i="43" s="1"/>
  <c r="UI13" i="43" s="1"/>
  <c r="VB13" i="43" s="1"/>
  <c r="VU13" i="43" s="1"/>
  <c r="RK14" i="43"/>
  <c r="TL14" i="43"/>
  <c r="UE13" i="43"/>
  <c r="UX13" i="43" s="1"/>
  <c r="VQ13" i="43" s="1"/>
  <c r="VQ14" i="43" s="1"/>
  <c r="QM13" i="43"/>
  <c r="RF13" i="43" s="1"/>
  <c r="RY13" i="43" s="1"/>
  <c r="SR13" i="43" s="1"/>
  <c r="TK13" i="43" s="1"/>
  <c r="UD13" i="43" s="1"/>
  <c r="UW13" i="43" s="1"/>
  <c r="VP13" i="43" s="1"/>
  <c r="VP14" i="43" s="1"/>
  <c r="PT14" i="43"/>
  <c r="QB13" i="43"/>
  <c r="QU13" i="43" s="1"/>
  <c r="RN13" i="43" s="1"/>
  <c r="SG13" i="43" s="1"/>
  <c r="SZ13" i="43" s="1"/>
  <c r="TS13" i="43" s="1"/>
  <c r="UL13" i="43" s="1"/>
  <c r="VE13" i="43" s="1"/>
  <c r="VE14" i="43" s="1"/>
  <c r="PI14" i="43"/>
  <c r="NF13" i="43"/>
  <c r="NY13" i="43" s="1"/>
  <c r="OR13" i="43" s="1"/>
  <c r="PK13" i="43" s="1"/>
  <c r="QD13" i="43" s="1"/>
  <c r="QW13" i="43" s="1"/>
  <c r="RP13" i="43" s="1"/>
  <c r="SI13" i="43" s="1"/>
  <c r="TB13" i="43" s="1"/>
  <c r="TU13" i="43" s="1"/>
  <c r="UN13" i="43" s="1"/>
  <c r="VG13" i="43" s="1"/>
  <c r="VG14" i="43" s="1"/>
  <c r="MM14" i="43"/>
  <c r="OV13" i="43"/>
  <c r="PO13" i="43" s="1"/>
  <c r="QH13" i="43" s="1"/>
  <c r="RA13" i="43" s="1"/>
  <c r="RT13" i="43" s="1"/>
  <c r="SM13" i="43" s="1"/>
  <c r="TF13" i="43" s="1"/>
  <c r="TY13" i="43" s="1"/>
  <c r="UR13" i="43" s="1"/>
  <c r="OC14" i="43"/>
  <c r="SQ14" i="43"/>
  <c r="TJ13" i="43"/>
  <c r="UC13" i="43" s="1"/>
  <c r="UV13" i="43" s="1"/>
  <c r="VO13" i="43" s="1"/>
  <c r="UZ13" i="43"/>
  <c r="VS13" i="43" s="1"/>
  <c r="UG14" i="43"/>
  <c r="SY13" i="43"/>
  <c r="TR13" i="43" s="1"/>
  <c r="UK13" i="43" s="1"/>
  <c r="VD13" i="43" s="1"/>
  <c r="VD14" i="43" s="1"/>
  <c r="SF14" i="43"/>
  <c r="RU14" i="43"/>
  <c r="SN13" i="43"/>
  <c r="TG13" i="43" s="1"/>
  <c r="TZ13" i="43" s="1"/>
  <c r="US13" i="43" s="1"/>
  <c r="VL13" i="43" s="1"/>
  <c r="VL14" i="43" s="1"/>
  <c r="OL13" i="43"/>
  <c r="PE13" i="43" s="1"/>
  <c r="PX13" i="43" s="1"/>
  <c r="QQ13" i="43" s="1"/>
  <c r="RJ13" i="43" s="1"/>
  <c r="SC13" i="43" s="1"/>
  <c r="SV13" i="43" s="1"/>
  <c r="TO13" i="43" s="1"/>
  <c r="UH13" i="43" s="1"/>
  <c r="VA13" i="43" s="1"/>
  <c r="VT13" i="43" s="1"/>
  <c r="VT14" i="43" s="1"/>
  <c r="NS14" i="43"/>
  <c r="TA14" i="43"/>
  <c r="TT13" i="43"/>
  <c r="UM13" i="43" s="1"/>
  <c r="VF13" i="43" s="1"/>
  <c r="RS13" i="43"/>
  <c r="SL13" i="43" s="1"/>
  <c r="TE13" i="43" s="1"/>
  <c r="TX13" i="43" s="1"/>
  <c r="UQ13" i="43" s="1"/>
  <c r="VJ13" i="43" s="1"/>
  <c r="QZ14" i="43"/>
  <c r="PR13" i="43"/>
  <c r="QK13" i="43" s="1"/>
  <c r="RD13" i="43" s="1"/>
  <c r="RW13" i="43" s="1"/>
  <c r="SP13" i="43" s="1"/>
  <c r="TI13" i="43" s="1"/>
  <c r="UB13" i="43" s="1"/>
  <c r="UU13" i="43" s="1"/>
  <c r="VN13" i="43" s="1"/>
  <c r="OY14" i="43"/>
  <c r="PG13" i="43"/>
  <c r="PZ13" i="43" s="1"/>
  <c r="QS13" i="43" s="1"/>
  <c r="RL13" i="43" s="1"/>
  <c r="SE13" i="43" s="1"/>
  <c r="SX13" i="43" s="1"/>
  <c r="TQ13" i="43" s="1"/>
  <c r="UJ13" i="43" s="1"/>
  <c r="VC13" i="43" s="1"/>
  <c r="ON14" i="43"/>
  <c r="LF17" i="43"/>
  <c r="LF19" i="43" s="1"/>
  <c r="LF14" i="43"/>
  <c r="LR14" i="43"/>
  <c r="LR17" i="43"/>
  <c r="LR19" i="43" s="1"/>
  <c r="MD17" i="43"/>
  <c r="MD19" i="43" s="1"/>
  <c r="MD14" i="43"/>
  <c r="MT17" i="43"/>
  <c r="MT19" i="43" s="1"/>
  <c r="MT14" i="43"/>
  <c r="NF17" i="43"/>
  <c r="NN17" i="43"/>
  <c r="NN14" i="43"/>
  <c r="NZ17" i="43"/>
  <c r="OL17" i="43"/>
  <c r="OT17" i="43"/>
  <c r="PF17" i="43"/>
  <c r="PF14" i="43"/>
  <c r="PN17" i="43"/>
  <c r="PN14" i="43"/>
  <c r="PZ17" i="43"/>
  <c r="QL17" i="43"/>
  <c r="QL14" i="43"/>
  <c r="QX17" i="43"/>
  <c r="RF17" i="43"/>
  <c r="RR17" i="43"/>
  <c r="TZ17" i="43"/>
  <c r="UH17" i="43"/>
  <c r="UT17" i="43"/>
  <c r="UT14" i="43"/>
  <c r="VB17" i="43"/>
  <c r="VF17" i="43"/>
  <c r="VN17" i="43"/>
  <c r="VV17" i="43"/>
  <c r="OA13" i="43"/>
  <c r="OT13" i="43" s="1"/>
  <c r="PM13" i="43" s="1"/>
  <c r="QF13" i="43" s="1"/>
  <c r="QY13" i="43" s="1"/>
  <c r="RR13" i="43" s="1"/>
  <c r="SK13" i="43" s="1"/>
  <c r="TD13" i="43" s="1"/>
  <c r="TW13" i="43" s="1"/>
  <c r="OB16" i="43"/>
  <c r="LC17" i="43"/>
  <c r="LC19" i="43" s="1"/>
  <c r="LC14" i="43"/>
  <c r="LS17" i="43"/>
  <c r="LS19" i="43" s="1"/>
  <c r="LS14" i="43"/>
  <c r="MI17" i="43"/>
  <c r="MI19" i="43" s="1"/>
  <c r="MI14" i="43"/>
  <c r="MQ17" i="43"/>
  <c r="MQ14" i="43"/>
  <c r="MY17" i="43"/>
  <c r="MY14" i="43"/>
  <c r="NG17" i="43"/>
  <c r="NO17" i="43"/>
  <c r="NO14" i="43"/>
  <c r="NW17" i="43"/>
  <c r="NW19" i="43" s="1"/>
  <c r="NW14" i="43"/>
  <c r="OE17" i="43"/>
  <c r="OE14" i="43"/>
  <c r="OM17" i="43"/>
  <c r="OM14" i="43"/>
  <c r="OU17" i="43"/>
  <c r="OU14" i="43"/>
  <c r="PC17" i="43"/>
  <c r="PK17" i="43"/>
  <c r="PS17" i="43"/>
  <c r="PS14" i="43"/>
  <c r="QA17" i="43"/>
  <c r="QA14" i="43"/>
  <c r="QI17" i="43"/>
  <c r="QI14" i="43"/>
  <c r="QQ17" i="43"/>
  <c r="QY17" i="43"/>
  <c r="RG17" i="43"/>
  <c r="RG14" i="43"/>
  <c r="RO17" i="43"/>
  <c r="RO14" i="43"/>
  <c r="RW17" i="43"/>
  <c r="SE17" i="43"/>
  <c r="SM17" i="43"/>
  <c r="SU17" i="43"/>
  <c r="SU14" i="43"/>
  <c r="TC17" i="43"/>
  <c r="TK17" i="43"/>
  <c r="TS17" i="43"/>
  <c r="UA17" i="43"/>
  <c r="UA14" i="43"/>
  <c r="UI17" i="43"/>
  <c r="UQ17" i="43"/>
  <c r="UY17" i="43"/>
  <c r="VG17" i="43"/>
  <c r="VO17" i="43"/>
  <c r="LK14" i="43"/>
  <c r="LQ14" i="43"/>
  <c r="LY14" i="43"/>
  <c r="MF14" i="43"/>
  <c r="MO14" i="43"/>
  <c r="MZ14" i="43"/>
  <c r="NK14" i="43"/>
  <c r="NU14" i="43"/>
  <c r="OF14" i="43"/>
  <c r="OQ14" i="43"/>
  <c r="PA14" i="43"/>
  <c r="PW14" i="43"/>
  <c r="QG14" i="43"/>
  <c r="QR14" i="43"/>
  <c r="RC14" i="43"/>
  <c r="RM14" i="43"/>
  <c r="RX14" i="43"/>
  <c r="SS14" i="43"/>
  <c r="LQ19" i="43"/>
  <c r="MJ16" i="43"/>
  <c r="LY19" i="43"/>
  <c r="MR16" i="43"/>
  <c r="MV16" i="43"/>
  <c r="MG19" i="43"/>
  <c r="NL16" i="43"/>
  <c r="NM17" i="43"/>
  <c r="LB17" i="43"/>
  <c r="LB19" i="43" s="1"/>
  <c r="LB14" i="43"/>
  <c r="LJ17" i="43"/>
  <c r="LJ19" i="43" s="1"/>
  <c r="LJ14" i="43"/>
  <c r="LV17" i="43"/>
  <c r="LV19" i="43" s="1"/>
  <c r="LV14" i="43"/>
  <c r="MH17" i="43"/>
  <c r="MH19" i="43" s="1"/>
  <c r="MH14" i="43"/>
  <c r="MP14" i="43"/>
  <c r="MP17" i="43"/>
  <c r="MP19" i="43" s="1"/>
  <c r="NB17" i="43"/>
  <c r="NB19" i="43" s="1"/>
  <c r="NB14" i="43"/>
  <c r="NR17" i="43"/>
  <c r="NR14" i="43"/>
  <c r="OD14" i="43"/>
  <c r="OD17" i="43"/>
  <c r="OP17" i="43"/>
  <c r="OP14" i="43"/>
  <c r="OX17" i="43"/>
  <c r="OX14" i="43"/>
  <c r="QD17" i="43"/>
  <c r="QP14" i="43"/>
  <c r="QP17" i="43"/>
  <c r="RB17" i="43"/>
  <c r="RB14" i="43"/>
  <c r="RN17" i="43"/>
  <c r="RV14" i="43"/>
  <c r="RZ17" i="43"/>
  <c r="RZ14" i="43"/>
  <c r="SD17" i="43"/>
  <c r="SH17" i="43"/>
  <c r="SH14" i="43"/>
  <c r="SL17" i="43"/>
  <c r="SP17" i="43"/>
  <c r="ST17" i="43"/>
  <c r="SX17" i="43"/>
  <c r="TB17" i="43"/>
  <c r="TF17" i="43"/>
  <c r="TN17" i="43"/>
  <c r="TN14" i="43"/>
  <c r="TR17" i="43"/>
  <c r="TV17" i="43"/>
  <c r="UD17" i="43"/>
  <c r="UL17" i="43"/>
  <c r="UP17" i="43"/>
  <c r="UX17" i="43"/>
  <c r="VJ17" i="43"/>
  <c r="VR17" i="43"/>
  <c r="RV17" i="43"/>
  <c r="LH17" i="43"/>
  <c r="LH19" i="43" s="1"/>
  <c r="LH14" i="43"/>
  <c r="LX17" i="43"/>
  <c r="LX19" i="43" s="1"/>
  <c r="LX14" i="43"/>
  <c r="MN17" i="43"/>
  <c r="MV17" i="43"/>
  <c r="MV14" i="43"/>
  <c r="ND17" i="43"/>
  <c r="ND19" i="43" s="1"/>
  <c r="ND14" i="43"/>
  <c r="NL17" i="43"/>
  <c r="NL14" i="43"/>
  <c r="NT17" i="43"/>
  <c r="NT19" i="43" s="1"/>
  <c r="NT14" i="43"/>
  <c r="OB17" i="43"/>
  <c r="OB14" i="43"/>
  <c r="OJ17" i="43"/>
  <c r="OR17" i="43"/>
  <c r="OZ17" i="43"/>
  <c r="OZ14" i="43"/>
  <c r="PH17" i="43"/>
  <c r="PH14" i="43"/>
  <c r="PP17" i="43"/>
  <c r="PP14" i="43"/>
  <c r="PX17" i="43"/>
  <c r="QF17" i="43"/>
  <c r="QN17" i="43"/>
  <c r="QN14" i="43"/>
  <c r="QV17" i="43"/>
  <c r="QV14" i="43"/>
  <c r="RD17" i="43"/>
  <c r="RL17" i="43"/>
  <c r="RT17" i="43"/>
  <c r="SB17" i="43"/>
  <c r="SB14" i="43"/>
  <c r="SJ17" i="43"/>
  <c r="SR17" i="43"/>
  <c r="SZ17" i="43"/>
  <c r="TH17" i="43"/>
  <c r="TH14" i="43"/>
  <c r="TP17" i="43"/>
  <c r="TX17" i="43"/>
  <c r="UF17" i="43"/>
  <c r="UN17" i="43"/>
  <c r="VD17" i="43"/>
  <c r="VL17" i="43"/>
  <c r="VT17" i="43"/>
  <c r="KY14" i="43"/>
  <c r="LE14" i="43"/>
  <c r="LL14" i="43"/>
  <c r="LT14" i="43"/>
  <c r="MA14" i="43"/>
  <c r="MG14" i="43"/>
  <c r="MR14" i="43"/>
  <c r="NC14" i="43"/>
  <c r="NX14" i="43"/>
  <c r="OI14" i="43"/>
  <c r="PD14" i="43"/>
  <c r="PY14" i="43"/>
  <c r="QJ14" i="43"/>
  <c r="RE14" i="43"/>
  <c r="MN16" i="43"/>
  <c r="OP16" i="43"/>
  <c r="OM16" i="43"/>
  <c r="LU17" i="43"/>
  <c r="LU19" i="43" s="1"/>
  <c r="KX17" i="43"/>
  <c r="KX19" i="43" s="1"/>
  <c r="KX14" i="43"/>
  <c r="LN17" i="43"/>
  <c r="LN19" i="43" s="1"/>
  <c r="LN14" i="43"/>
  <c r="LZ14" i="43"/>
  <c r="LZ17" i="43"/>
  <c r="LZ19" i="43" s="1"/>
  <c r="ML17" i="43"/>
  <c r="ML19" i="43" s="1"/>
  <c r="ML14" i="43"/>
  <c r="NJ17" i="43"/>
  <c r="NJ14" i="43"/>
  <c r="NV14" i="43"/>
  <c r="NV17" i="43"/>
  <c r="OH17" i="43"/>
  <c r="OH14" i="43"/>
  <c r="PB14" i="43"/>
  <c r="PJ14" i="43"/>
  <c r="PJ17" i="43"/>
  <c r="PV17" i="43"/>
  <c r="QH17" i="43"/>
  <c r="QT17" i="43"/>
  <c r="QT14" i="43"/>
  <c r="RJ17" i="43"/>
  <c r="TJ17" i="43"/>
  <c r="PB17" i="43"/>
  <c r="LM14" i="43"/>
  <c r="LM17" i="43"/>
  <c r="LM19" i="43" s="1"/>
  <c r="MC14" i="43"/>
  <c r="MC17" i="43"/>
  <c r="MC19" i="43" s="1"/>
  <c r="MS17" i="43"/>
  <c r="MS19" i="43" s="1"/>
  <c r="MS14" i="43"/>
  <c r="NA17" i="43"/>
  <c r="NA19" i="43" s="1"/>
  <c r="NA14" i="43"/>
  <c r="NI17" i="43"/>
  <c r="NI19" i="43" s="1"/>
  <c r="NI14" i="43"/>
  <c r="NQ17" i="43"/>
  <c r="NY17" i="43"/>
  <c r="OG17" i="43"/>
  <c r="OG14" i="43"/>
  <c r="OO14" i="43"/>
  <c r="OW17" i="43"/>
  <c r="OW14" i="43"/>
  <c r="PE17" i="43"/>
  <c r="PM17" i="43"/>
  <c r="PU14" i="43"/>
  <c r="PU17" i="43"/>
  <c r="QC17" i="43"/>
  <c r="QC14" i="43"/>
  <c r="QK17" i="43"/>
  <c r="QS17" i="43"/>
  <c r="RI17" i="43"/>
  <c r="RI14" i="43"/>
  <c r="RQ17" i="43"/>
  <c r="RY17" i="43"/>
  <c r="SG17" i="43"/>
  <c r="SO17" i="43"/>
  <c r="SO14" i="43"/>
  <c r="SW17" i="43"/>
  <c r="TE17" i="43"/>
  <c r="TU17" i="43"/>
  <c r="UC17" i="43"/>
  <c r="UK17" i="43"/>
  <c r="US17" i="43"/>
  <c r="VA17" i="43"/>
  <c r="VI17" i="43"/>
  <c r="VQ17" i="43"/>
  <c r="KZ14" i="43"/>
  <c r="LG14" i="43"/>
  <c r="LO14" i="43"/>
  <c r="MB14" i="43"/>
  <c r="MJ14" i="43"/>
  <c r="MU14" i="43"/>
  <c r="NE14" i="43"/>
  <c r="NP14" i="43"/>
  <c r="OA14" i="43"/>
  <c r="OK14" i="43"/>
  <c r="PQ14" i="43"/>
  <c r="MX19" i="43"/>
  <c r="NQ16" i="43"/>
  <c r="MK17" i="43"/>
  <c r="MK19" i="43" s="1"/>
  <c r="OO17" i="43"/>
  <c r="RA17" i="43"/>
  <c r="UV17" i="43"/>
  <c r="LT19" i="43"/>
  <c r="MM16" i="43"/>
  <c r="MQ16" i="43"/>
  <c r="MB19" i="43"/>
  <c r="MU16" i="43"/>
  <c r="MF19" i="43"/>
  <c r="MY16" i="43"/>
  <c r="MO19" i="43"/>
  <c r="MZ16" i="43"/>
  <c r="NE19" i="43"/>
  <c r="NU19" i="43"/>
  <c r="MW16" i="43"/>
  <c r="NH16" i="43"/>
  <c r="NM16" i="43"/>
  <c r="NX16" i="43"/>
  <c r="ON16" i="43"/>
  <c r="LW19" i="43"/>
  <c r="MA19" i="43"/>
  <c r="ME19" i="43"/>
  <c r="SN14" i="43" l="1"/>
  <c r="ZI24" i="43"/>
  <c r="NF14" i="43"/>
  <c r="AFF13" i="43"/>
  <c r="AFF14" i="43" s="1"/>
  <c r="ZQ24" i="43"/>
  <c r="AAG24" i="43"/>
  <c r="ZA24" i="43"/>
  <c r="SZ14" i="43"/>
  <c r="QU14" i="43"/>
  <c r="AAW24" i="43"/>
  <c r="AMY25" i="43"/>
  <c r="AMQ29" i="43"/>
  <c r="AMC29" i="43"/>
  <c r="AMK27" i="43"/>
  <c r="ADT14" i="43"/>
  <c r="ZY24" i="43"/>
  <c r="YS24" i="43"/>
  <c r="OJ14" i="43"/>
  <c r="NQ14" i="43"/>
  <c r="PV14" i="43"/>
  <c r="MX14" i="43"/>
  <c r="PC14" i="43"/>
  <c r="AOS29" i="43"/>
  <c r="APA25" i="43"/>
  <c r="APA29" i="43" s="1"/>
  <c r="RS14" i="43"/>
  <c r="QO14" i="43"/>
  <c r="TU14" i="43"/>
  <c r="AMD29" i="43"/>
  <c r="AML28" i="43"/>
  <c r="ANN29" i="43"/>
  <c r="ANV28" i="43"/>
  <c r="TO14" i="43"/>
  <c r="RA14" i="43"/>
  <c r="QF14" i="43"/>
  <c r="ABE23" i="43"/>
  <c r="AAO24" i="43"/>
  <c r="AHR25" i="43"/>
  <c r="AHR27" i="43" s="1"/>
  <c r="AHE27" i="43"/>
  <c r="QX13" i="43"/>
  <c r="RQ13" i="43" s="1"/>
  <c r="AKQ13" i="43"/>
  <c r="AKQ14" i="43" s="1"/>
  <c r="AKR13" i="43"/>
  <c r="AKR14" i="43" s="1"/>
  <c r="AKM16" i="43"/>
  <c r="AKM19" i="43" s="1"/>
  <c r="AKB19" i="43"/>
  <c r="AKJ13" i="43"/>
  <c r="AKJ14" i="43" s="1"/>
  <c r="AKI13" i="43"/>
  <c r="AKI14" i="43" s="1"/>
  <c r="AJX19" i="43"/>
  <c r="AKI16" i="43"/>
  <c r="AKI19" i="43" s="1"/>
  <c r="AKO13" i="43"/>
  <c r="AKO14" i="43" s="1"/>
  <c r="AKF19" i="43"/>
  <c r="AKQ16" i="43"/>
  <c r="AKQ19" i="43" s="1"/>
  <c r="AKN16" i="43"/>
  <c r="AKN19" i="43" s="1"/>
  <c r="AKC19" i="43"/>
  <c r="AHF24" i="43"/>
  <c r="AHS23" i="43"/>
  <c r="AHS24" i="43" s="1"/>
  <c r="AHM27" i="43"/>
  <c r="AHZ25" i="43"/>
  <c r="AHZ27" i="43" s="1"/>
  <c r="AHM24" i="43"/>
  <c r="AHZ23" i="43"/>
  <c r="AHZ24" i="43" s="1"/>
  <c r="AHV25" i="43"/>
  <c r="AHV27" i="43" s="1"/>
  <c r="AHI27" i="43"/>
  <c r="AHF27" i="43"/>
  <c r="AHS25" i="43"/>
  <c r="AHS27" i="43" s="1"/>
  <c r="ADO19" i="43"/>
  <c r="AEH16" i="43"/>
  <c r="AEE19" i="43"/>
  <c r="AEX16" i="43"/>
  <c r="AEU19" i="43"/>
  <c r="AFN16" i="43"/>
  <c r="AFN19" i="43" s="1"/>
  <c r="AFE13" i="43"/>
  <c r="AFE14" i="43" s="1"/>
  <c r="AEL14" i="43"/>
  <c r="ADS19" i="43"/>
  <c r="AEL16" i="43"/>
  <c r="AEI19" i="43"/>
  <c r="AFB16" i="43"/>
  <c r="AFB19" i="43" s="1"/>
  <c r="AEJ19" i="43"/>
  <c r="AFC16" i="43"/>
  <c r="AFC19" i="43" s="1"/>
  <c r="AFG13" i="43"/>
  <c r="AFG14" i="43" s="1"/>
  <c r="AEN14" i="43"/>
  <c r="AFO13" i="43"/>
  <c r="AFO14" i="43" s="1"/>
  <c r="AEV14" i="43"/>
  <c r="ADW19" i="43"/>
  <c r="AEP16" i="43"/>
  <c r="AEM19" i="43"/>
  <c r="AFF16" i="43"/>
  <c r="AFF19" i="43" s="1"/>
  <c r="AFA13" i="43"/>
  <c r="AFA14" i="43" s="1"/>
  <c r="AEH14" i="43"/>
  <c r="AFI13" i="43"/>
  <c r="AFI14" i="43" s="1"/>
  <c r="AEP14" i="43"/>
  <c r="AFM13" i="43"/>
  <c r="AFM14" i="43" s="1"/>
  <c r="AET14" i="43"/>
  <c r="AER19" i="43"/>
  <c r="AFK16" i="43"/>
  <c r="AFK19" i="43" s="1"/>
  <c r="AEA19" i="43"/>
  <c r="AET16" i="43"/>
  <c r="AEQ19" i="43"/>
  <c r="AFJ16" i="43"/>
  <c r="AFJ19" i="43" s="1"/>
  <c r="AFQ13" i="43"/>
  <c r="AFQ14" i="43" s="1"/>
  <c r="AEX14" i="43"/>
  <c r="AEN19" i="43"/>
  <c r="AFG16" i="43"/>
  <c r="AFG19" i="43" s="1"/>
  <c r="AEV19" i="43"/>
  <c r="AFO16" i="43"/>
  <c r="AFO19" i="43" s="1"/>
  <c r="AFC13" i="43"/>
  <c r="AFC14" i="43" s="1"/>
  <c r="AEJ14" i="43"/>
  <c r="AFK13" i="43"/>
  <c r="AFK14" i="43" s="1"/>
  <c r="AER14" i="43"/>
  <c r="XO27" i="43"/>
  <c r="YE25" i="43"/>
  <c r="XM27" i="43"/>
  <c r="YC25" i="43"/>
  <c r="XD27" i="43"/>
  <c r="XT25" i="43"/>
  <c r="XL27" i="43"/>
  <c r="YB25" i="43"/>
  <c r="RH14" i="43"/>
  <c r="PX14" i="43"/>
  <c r="OR14" i="43"/>
  <c r="QD14" i="43"/>
  <c r="YP27" i="43"/>
  <c r="ZF25" i="43"/>
  <c r="YX27" i="43"/>
  <c r="ZN25" i="43"/>
  <c r="SY14" i="43"/>
  <c r="TE14" i="43"/>
  <c r="XG27" i="43"/>
  <c r="XW25" i="43"/>
  <c r="XH27" i="43"/>
  <c r="XX25" i="43"/>
  <c r="XP27" i="43"/>
  <c r="YF25" i="43"/>
  <c r="UW14" i="43"/>
  <c r="SR14" i="43"/>
  <c r="XK27" i="43"/>
  <c r="YA25" i="43"/>
  <c r="XS25" i="43"/>
  <c r="XC27" i="43"/>
  <c r="XY27" i="43"/>
  <c r="YO25" i="43"/>
  <c r="XE27" i="43"/>
  <c r="XU25" i="43"/>
  <c r="YG27" i="43"/>
  <c r="YW25" i="43"/>
  <c r="OV14" i="43"/>
  <c r="RL14" i="43"/>
  <c r="SE14" i="43"/>
  <c r="UE14" i="43"/>
  <c r="RT14" i="43"/>
  <c r="QW14" i="43"/>
  <c r="UK14" i="43"/>
  <c r="RY14" i="43"/>
  <c r="SV14" i="43"/>
  <c r="UN14" i="43"/>
  <c r="TX14" i="43"/>
  <c r="TR14" i="43"/>
  <c r="ST14" i="43"/>
  <c r="UQ14" i="43"/>
  <c r="SC14" i="43"/>
  <c r="QM14" i="43"/>
  <c r="VA14" i="43"/>
  <c r="TM14" i="43"/>
  <c r="NY14" i="43"/>
  <c r="RJ14" i="43"/>
  <c r="SA14" i="43"/>
  <c r="UD14" i="43"/>
  <c r="SI14" i="43"/>
  <c r="PE14" i="43"/>
  <c r="RP14" i="43"/>
  <c r="UF14" i="43"/>
  <c r="SL14" i="43"/>
  <c r="UY14" i="43"/>
  <c r="TK14" i="43"/>
  <c r="RF14" i="43"/>
  <c r="OL14" i="43"/>
  <c r="SW14" i="43"/>
  <c r="TT14" i="43"/>
  <c r="UM14" i="43"/>
  <c r="TP14" i="43"/>
  <c r="VU14" i="43"/>
  <c r="US14" i="43"/>
  <c r="TG14" i="43"/>
  <c r="MN14" i="43"/>
  <c r="TZ14" i="43"/>
  <c r="UZ14" i="43"/>
  <c r="TI14" i="43"/>
  <c r="QB14" i="43"/>
  <c r="QK14" i="43"/>
  <c r="QH14" i="43"/>
  <c r="PO14" i="43"/>
  <c r="VJ14" i="43"/>
  <c r="UL14" i="43"/>
  <c r="TB14" i="43"/>
  <c r="UJ14" i="43"/>
  <c r="QQ14" i="43"/>
  <c r="PK14" i="43"/>
  <c r="QX14" i="43"/>
  <c r="NZ14" i="43"/>
  <c r="SK14" i="43"/>
  <c r="RD14" i="43"/>
  <c r="SD14" i="43"/>
  <c r="PR14" i="43"/>
  <c r="UI14" i="43"/>
  <c r="TS14" i="43"/>
  <c r="SM14" i="43"/>
  <c r="RW14" i="43"/>
  <c r="PG14" i="43"/>
  <c r="SG14" i="43"/>
  <c r="QS14" i="43"/>
  <c r="PM14" i="43"/>
  <c r="VS14" i="43"/>
  <c r="UB14" i="43"/>
  <c r="OS14" i="43"/>
  <c r="PL14" i="43"/>
  <c r="NG14" i="43"/>
  <c r="OT14" i="43"/>
  <c r="VO14" i="43"/>
  <c r="UC14" i="43"/>
  <c r="TQ14" i="43"/>
  <c r="TF14" i="43"/>
  <c r="SX14" i="43"/>
  <c r="SP14" i="43"/>
  <c r="RN14" i="43"/>
  <c r="TY14" i="43"/>
  <c r="VB14" i="43"/>
  <c r="VF14" i="43"/>
  <c r="VN14" i="43"/>
  <c r="NX19" i="43"/>
  <c r="OQ16" i="43"/>
  <c r="NG16" i="43"/>
  <c r="MN19" i="43"/>
  <c r="MR19" i="43"/>
  <c r="NK16" i="43"/>
  <c r="MU19" i="43"/>
  <c r="NN16" i="43"/>
  <c r="OP19" i="43"/>
  <c r="PI16" i="43"/>
  <c r="MV19" i="43"/>
  <c r="NO16" i="43"/>
  <c r="QY14" i="43"/>
  <c r="OU16" i="43"/>
  <c r="OB19" i="43"/>
  <c r="MZ19" i="43"/>
  <c r="NS16" i="43"/>
  <c r="NM19" i="43"/>
  <c r="OF16" i="43"/>
  <c r="MM19" i="43"/>
  <c r="NF16" i="43"/>
  <c r="NH19" i="43"/>
  <c r="OA16" i="43"/>
  <c r="ON19" i="43"/>
  <c r="PG16" i="43"/>
  <c r="MY19" i="43"/>
  <c r="NR16" i="43"/>
  <c r="MQ19" i="43"/>
  <c r="NJ16" i="43"/>
  <c r="NQ19" i="43"/>
  <c r="OJ16" i="43"/>
  <c r="TJ14" i="43"/>
  <c r="UV14" i="43"/>
  <c r="UX14" i="43"/>
  <c r="OE16" i="43"/>
  <c r="NL19" i="43"/>
  <c r="MJ19" i="43"/>
  <c r="NC16" i="43"/>
  <c r="UU14" i="43"/>
  <c r="TD14" i="43"/>
  <c r="UH14" i="43"/>
  <c r="RR14" i="43"/>
  <c r="PZ14" i="43"/>
  <c r="MW19" i="43"/>
  <c r="NP16" i="43"/>
  <c r="OM19" i="43"/>
  <c r="PF16" i="43"/>
  <c r="UP13" i="43"/>
  <c r="TW14" i="43"/>
  <c r="VV13" i="43"/>
  <c r="VC14" i="43"/>
  <c r="VK13" i="43"/>
  <c r="UR14" i="43"/>
  <c r="AMK29" i="43" l="1"/>
  <c r="AMS27" i="43"/>
  <c r="ANG25" i="43"/>
  <c r="AMY29" i="43"/>
  <c r="ANV29" i="43"/>
  <c r="AOD28" i="43"/>
  <c r="AML29" i="43"/>
  <c r="AMT28" i="43"/>
  <c r="SJ13" i="43"/>
  <c r="RQ14" i="43"/>
  <c r="ABU23" i="43"/>
  <c r="ABU24" i="43" s="1"/>
  <c r="ABE24" i="43"/>
  <c r="AFM16" i="43"/>
  <c r="AFM19" i="43" s="1"/>
  <c r="AET19" i="43"/>
  <c r="AFI16" i="43"/>
  <c r="AFI19" i="43" s="1"/>
  <c r="AEP19" i="43"/>
  <c r="AFE16" i="43"/>
  <c r="AFE19" i="43" s="1"/>
  <c r="AEL19" i="43"/>
  <c r="AFA16" i="43"/>
  <c r="AFA19" i="43" s="1"/>
  <c r="AEH19" i="43"/>
  <c r="AFQ16" i="43"/>
  <c r="AFQ19" i="43" s="1"/>
  <c r="AEX19" i="43"/>
  <c r="YK25" i="43"/>
  <c r="XU27" i="43"/>
  <c r="XX27" i="43"/>
  <c r="YN25" i="43"/>
  <c r="ZN27" i="43"/>
  <c r="AAD25" i="43"/>
  <c r="YB27" i="43"/>
  <c r="YR25" i="43"/>
  <c r="YS25" i="43"/>
  <c r="YC27" i="43"/>
  <c r="YI25" i="43"/>
  <c r="XS27" i="43"/>
  <c r="YW27" i="43"/>
  <c r="ZM25" i="43"/>
  <c r="YO27" i="43"/>
  <c r="ZE25" i="43"/>
  <c r="YA27" i="43"/>
  <c r="YQ25" i="43"/>
  <c r="YF27" i="43"/>
  <c r="YV25" i="43"/>
  <c r="XW27" i="43"/>
  <c r="YM25" i="43"/>
  <c r="ZF27" i="43"/>
  <c r="ZV25" i="43"/>
  <c r="XT27" i="43"/>
  <c r="YJ25" i="43"/>
  <c r="YE27" i="43"/>
  <c r="YU25" i="43"/>
  <c r="VV14" i="43"/>
  <c r="VK14" i="43"/>
  <c r="NJ19" i="43"/>
  <c r="OC16" i="43"/>
  <c r="NF19" i="43"/>
  <c r="NY16" i="43"/>
  <c r="VI13" i="43"/>
  <c r="UP14" i="43"/>
  <c r="NO19" i="43"/>
  <c r="OH16" i="43"/>
  <c r="NN19" i="43"/>
  <c r="OG16" i="43"/>
  <c r="PF19" i="43"/>
  <c r="PY16" i="43"/>
  <c r="OE19" i="43"/>
  <c r="OX16" i="43"/>
  <c r="OJ19" i="43"/>
  <c r="PC16" i="43"/>
  <c r="NR19" i="43"/>
  <c r="OK16" i="43"/>
  <c r="OA19" i="43"/>
  <c r="OT16" i="43"/>
  <c r="OF19" i="43"/>
  <c r="OY16" i="43"/>
  <c r="NG19" i="43"/>
  <c r="NZ16" i="43"/>
  <c r="NP19" i="43"/>
  <c r="OI16" i="43"/>
  <c r="PG19" i="43"/>
  <c r="PZ16" i="43"/>
  <c r="NS19" i="43"/>
  <c r="OL16" i="43"/>
  <c r="NC19" i="43"/>
  <c r="NV16" i="43"/>
  <c r="OU19" i="43"/>
  <c r="PN16" i="43"/>
  <c r="PI19" i="43"/>
  <c r="QB16" i="43"/>
  <c r="NK19" i="43"/>
  <c r="OD16" i="43"/>
  <c r="OQ19" i="43"/>
  <c r="PJ16" i="43"/>
  <c r="ANG29" i="43" l="1"/>
  <c r="ANO25" i="43"/>
  <c r="AMS29" i="43"/>
  <c r="ANA27" i="43"/>
  <c r="AMT29" i="43"/>
  <c r="ANB28" i="43"/>
  <c r="AOD29" i="43"/>
  <c r="AOL28" i="43"/>
  <c r="TC13" i="43"/>
  <c r="SJ14" i="43"/>
  <c r="YU27" i="43"/>
  <c r="ZK25" i="43"/>
  <c r="ZV27" i="43"/>
  <c r="AAL25" i="43"/>
  <c r="YV27" i="43"/>
  <c r="ZL25" i="43"/>
  <c r="ZE27" i="43"/>
  <c r="ZU25" i="43"/>
  <c r="YR27" i="43"/>
  <c r="ZH25" i="43"/>
  <c r="YN27" i="43"/>
  <c r="ZD25" i="43"/>
  <c r="YY25" i="43"/>
  <c r="YI27" i="43"/>
  <c r="YJ27" i="43"/>
  <c r="YZ25" i="43"/>
  <c r="YM27" i="43"/>
  <c r="ZC25" i="43"/>
  <c r="YQ27" i="43"/>
  <c r="ZG25" i="43"/>
  <c r="ZM27" i="43"/>
  <c r="AAC25" i="43"/>
  <c r="AAD27" i="43"/>
  <c r="AAT25" i="43"/>
  <c r="YS27" i="43"/>
  <c r="ZI25" i="43"/>
  <c r="YK27" i="43"/>
  <c r="ZA25" i="43"/>
  <c r="VI14" i="43"/>
  <c r="PJ19" i="43"/>
  <c r="QC16" i="43"/>
  <c r="QB19" i="43"/>
  <c r="QU16" i="43"/>
  <c r="NV19" i="43"/>
  <c r="OO16" i="43"/>
  <c r="PZ19" i="43"/>
  <c r="QS16" i="43"/>
  <c r="NZ19" i="43"/>
  <c r="OS16" i="43"/>
  <c r="OT19" i="43"/>
  <c r="PM16" i="43"/>
  <c r="PV16" i="43"/>
  <c r="PC19" i="43"/>
  <c r="PY19" i="43"/>
  <c r="QR16" i="43"/>
  <c r="OH19" i="43"/>
  <c r="PA16" i="43"/>
  <c r="NY19" i="43"/>
  <c r="OR16" i="43"/>
  <c r="OD19" i="43"/>
  <c r="OW16" i="43"/>
  <c r="PN19" i="43"/>
  <c r="QG16" i="43"/>
  <c r="OL19" i="43"/>
  <c r="PE16" i="43"/>
  <c r="OI19" i="43"/>
  <c r="PB16" i="43"/>
  <c r="OY19" i="43"/>
  <c r="PR16" i="43"/>
  <c r="OK19" i="43"/>
  <c r="PD16" i="43"/>
  <c r="OX19" i="43"/>
  <c r="PQ16" i="43"/>
  <c r="OG19" i="43"/>
  <c r="OZ16" i="43"/>
  <c r="OC19" i="43"/>
  <c r="OV16" i="43"/>
  <c r="ANA29" i="43" l="1"/>
  <c r="ANI27" i="43"/>
  <c r="ANW25" i="43"/>
  <c r="ANO29" i="43"/>
  <c r="AOL29" i="43"/>
  <c r="AOT28" i="43"/>
  <c r="ANB29" i="43"/>
  <c r="ANJ28" i="43"/>
  <c r="TV13" i="43"/>
  <c r="TC14" i="43"/>
  <c r="ZA27" i="43"/>
  <c r="ZQ25" i="43"/>
  <c r="AAT27" i="43"/>
  <c r="ABJ25" i="43"/>
  <c r="ZG27" i="43"/>
  <c r="ZW25" i="43"/>
  <c r="YZ27" i="43"/>
  <c r="ZP25" i="43"/>
  <c r="ZD27" i="43"/>
  <c r="ZT25" i="43"/>
  <c r="ZU27" i="43"/>
  <c r="AAK25" i="43"/>
  <c r="AAL27" i="43"/>
  <c r="ABB25" i="43"/>
  <c r="ZI27" i="43"/>
  <c r="ZY25" i="43"/>
  <c r="AAC27" i="43"/>
  <c r="AAS25" i="43"/>
  <c r="ZC27" i="43"/>
  <c r="ZS25" i="43"/>
  <c r="ZH27" i="43"/>
  <c r="ZX25" i="43"/>
  <c r="ZL27" i="43"/>
  <c r="AAB25" i="43"/>
  <c r="ZK27" i="43"/>
  <c r="AAA25" i="43"/>
  <c r="ZO25" i="43"/>
  <c r="YY27" i="43"/>
  <c r="QG19" i="43"/>
  <c r="QZ16" i="43"/>
  <c r="PD19" i="43"/>
  <c r="PW16" i="43"/>
  <c r="OR19" i="43"/>
  <c r="PK16" i="43"/>
  <c r="PM19" i="43"/>
  <c r="QF16" i="43"/>
  <c r="RN16" i="43"/>
  <c r="QU19" i="43"/>
  <c r="OV19" i="43"/>
  <c r="PO16" i="43"/>
  <c r="PQ19" i="43"/>
  <c r="QJ16" i="43"/>
  <c r="PR19" i="43"/>
  <c r="QK16" i="43"/>
  <c r="PE19" i="43"/>
  <c r="PX16" i="43"/>
  <c r="OW19" i="43"/>
  <c r="PP16" i="43"/>
  <c r="PA19" i="43"/>
  <c r="PT16" i="43"/>
  <c r="OS19" i="43"/>
  <c r="PL16" i="43"/>
  <c r="OO19" i="43"/>
  <c r="PH16" i="43"/>
  <c r="QC19" i="43"/>
  <c r="QV16" i="43"/>
  <c r="OZ19" i="43"/>
  <c r="PS16" i="43"/>
  <c r="PB19" i="43"/>
  <c r="PU16" i="43"/>
  <c r="QR19" i="43"/>
  <c r="RK16" i="43"/>
  <c r="QS19" i="43"/>
  <c r="RL16" i="43"/>
  <c r="PV19" i="43"/>
  <c r="QO16" i="43"/>
  <c r="AOE25" i="43" l="1"/>
  <c r="ANW29" i="43"/>
  <c r="ANQ27" i="43"/>
  <c r="ANI29" i="43"/>
  <c r="ANJ29" i="43"/>
  <c r="ANR28" i="43"/>
  <c r="AOT29" i="43"/>
  <c r="APB28" i="43"/>
  <c r="APB29" i="43" s="1"/>
  <c r="UO13" i="43"/>
  <c r="TV14" i="43"/>
  <c r="AAB27" i="43"/>
  <c r="AAR25" i="43"/>
  <c r="ZS27" i="43"/>
  <c r="AAI25" i="43"/>
  <c r="ZY27" i="43"/>
  <c r="AAO25" i="43"/>
  <c r="AAK27" i="43"/>
  <c r="ABA25" i="43"/>
  <c r="ZP27" i="43"/>
  <c r="AAF25" i="43"/>
  <c r="ABJ27" i="43"/>
  <c r="ABZ25" i="43"/>
  <c r="ABZ27" i="43" s="1"/>
  <c r="AAE25" i="43"/>
  <c r="ZO27" i="43"/>
  <c r="AAA27" i="43"/>
  <c r="AAQ25" i="43"/>
  <c r="ZX27" i="43"/>
  <c r="AAN25" i="43"/>
  <c r="AAS27" i="43"/>
  <c r="ABI25" i="43"/>
  <c r="ABB27" i="43"/>
  <c r="ABR25" i="43"/>
  <c r="ABR27" i="43" s="1"/>
  <c r="ZT27" i="43"/>
  <c r="AAJ25" i="43"/>
  <c r="ZW27" i="43"/>
  <c r="AAM25" i="43"/>
  <c r="ZQ27" i="43"/>
  <c r="AAG25" i="43"/>
  <c r="RL19" i="43"/>
  <c r="SE16" i="43"/>
  <c r="PU19" i="43"/>
  <c r="QN16" i="43"/>
  <c r="QV19" i="43"/>
  <c r="RO16" i="43"/>
  <c r="PL19" i="43"/>
  <c r="QE16" i="43"/>
  <c r="PP19" i="43"/>
  <c r="QI16" i="43"/>
  <c r="QK19" i="43"/>
  <c r="RD16" i="43"/>
  <c r="QH16" i="43"/>
  <c r="PO19" i="43"/>
  <c r="QF19" i="43"/>
  <c r="QY16" i="43"/>
  <c r="PW19" i="43"/>
  <c r="QP16" i="43"/>
  <c r="QO19" i="43"/>
  <c r="RH16" i="43"/>
  <c r="PS19" i="43"/>
  <c r="QL16" i="43"/>
  <c r="PT19" i="43"/>
  <c r="QM16" i="43"/>
  <c r="QJ19" i="43"/>
  <c r="RC16" i="43"/>
  <c r="QZ19" i="43"/>
  <c r="RS16" i="43"/>
  <c r="SD16" i="43"/>
  <c r="RK19" i="43"/>
  <c r="PH19" i="43"/>
  <c r="QA16" i="43"/>
  <c r="PX19" i="43"/>
  <c r="QQ16" i="43"/>
  <c r="PK19" i="43"/>
  <c r="QD16" i="43"/>
  <c r="RN19" i="43"/>
  <c r="SG16" i="43"/>
  <c r="ANQ29" i="43" l="1"/>
  <c r="ANY27" i="43"/>
  <c r="AOM25" i="43"/>
  <c r="AOE29" i="43"/>
  <c r="ANR29" i="43"/>
  <c r="ANZ28" i="43"/>
  <c r="VH13" i="43"/>
  <c r="VH14" i="43" s="1"/>
  <c r="UO14" i="43"/>
  <c r="AAW25" i="43"/>
  <c r="AAG27" i="43"/>
  <c r="AAJ27" i="43"/>
  <c r="AAZ25" i="43"/>
  <c r="ABI27" i="43"/>
  <c r="ABY25" i="43"/>
  <c r="ABY27" i="43" s="1"/>
  <c r="AAQ27" i="43"/>
  <c r="ABG25" i="43"/>
  <c r="ABA27" i="43"/>
  <c r="ABQ25" i="43"/>
  <c r="ABQ27" i="43" s="1"/>
  <c r="AAI27" i="43"/>
  <c r="AAY25" i="43"/>
  <c r="AAM27" i="43"/>
  <c r="ABC25" i="43"/>
  <c r="AAN27" i="43"/>
  <c r="ABD25" i="43"/>
  <c r="AAF27" i="43"/>
  <c r="AAV25" i="43"/>
  <c r="ABE25" i="43"/>
  <c r="AAO27" i="43"/>
  <c r="AAR27" i="43"/>
  <c r="ABH25" i="43"/>
  <c r="AAU25" i="43"/>
  <c r="AAE27" i="43"/>
  <c r="QH19" i="43"/>
  <c r="RA16" i="43"/>
  <c r="RS19" i="43"/>
  <c r="SL16" i="43"/>
  <c r="SD19" i="43"/>
  <c r="SW16" i="43"/>
  <c r="QD19" i="43"/>
  <c r="QW16" i="43"/>
  <c r="QA19" i="43"/>
  <c r="QT16" i="43"/>
  <c r="QM19" i="43"/>
  <c r="RF16" i="43"/>
  <c r="RH19" i="43"/>
  <c r="SA16" i="43"/>
  <c r="QY19" i="43"/>
  <c r="RR16" i="43"/>
  <c r="RD19" i="43"/>
  <c r="RW16" i="43"/>
  <c r="QE19" i="43"/>
  <c r="QX16" i="43"/>
  <c r="QN19" i="43"/>
  <c r="RG16" i="43"/>
  <c r="SG19" i="43"/>
  <c r="SZ16" i="43"/>
  <c r="QQ19" i="43"/>
  <c r="RJ16" i="43"/>
  <c r="RC19" i="43"/>
  <c r="RV16" i="43"/>
  <c r="QL19" i="43"/>
  <c r="RE16" i="43"/>
  <c r="QP19" i="43"/>
  <c r="RI16" i="43"/>
  <c r="QI19" i="43"/>
  <c r="RB16" i="43"/>
  <c r="RO19" i="43"/>
  <c r="SH16" i="43"/>
  <c r="SE19" i="43"/>
  <c r="SX16" i="43"/>
  <c r="AOU25" i="43" l="1"/>
  <c r="AOM29" i="43"/>
  <c r="ANY29" i="43"/>
  <c r="AOG27" i="43"/>
  <c r="AOH28" i="43"/>
  <c r="ANZ29" i="43"/>
  <c r="AAY27" i="43"/>
  <c r="ABO25" i="43"/>
  <c r="ABO27" i="43" s="1"/>
  <c r="AAZ27" i="43"/>
  <c r="ABP25" i="43"/>
  <c r="ABP27" i="43" s="1"/>
  <c r="ABK25" i="43"/>
  <c r="ABK27" i="43" s="1"/>
  <c r="AAU27" i="43"/>
  <c r="ABE27" i="43"/>
  <c r="ABU25" i="43"/>
  <c r="ABU27" i="43" s="1"/>
  <c r="ABD27" i="43"/>
  <c r="ABT25" i="43"/>
  <c r="ABT27" i="43" s="1"/>
  <c r="ABG27" i="43"/>
  <c r="ABW25" i="43"/>
  <c r="ABW27" i="43" s="1"/>
  <c r="ABH27" i="43"/>
  <c r="ABX25" i="43"/>
  <c r="ABX27" i="43" s="1"/>
  <c r="AAV27" i="43"/>
  <c r="ABL25" i="43"/>
  <c r="ABL27" i="43" s="1"/>
  <c r="ABC27" i="43"/>
  <c r="ABS25" i="43"/>
  <c r="ABS27" i="43" s="1"/>
  <c r="AAW27" i="43"/>
  <c r="ABM25" i="43"/>
  <c r="ABM27" i="43" s="1"/>
  <c r="SH19" i="43"/>
  <c r="TA16" i="43"/>
  <c r="RI19" i="43"/>
  <c r="SB16" i="43"/>
  <c r="RV19" i="43"/>
  <c r="SO16" i="43"/>
  <c r="SZ19" i="43"/>
  <c r="TS16" i="43"/>
  <c r="QX19" i="43"/>
  <c r="RQ16" i="43"/>
  <c r="RR19" i="43"/>
  <c r="SK16" i="43"/>
  <c r="RF19" i="43"/>
  <c r="RY16" i="43"/>
  <c r="QW19" i="43"/>
  <c r="RP16" i="43"/>
  <c r="SL19" i="43"/>
  <c r="TE16" i="43"/>
  <c r="RB19" i="43"/>
  <c r="RU16" i="43"/>
  <c r="SW19" i="43"/>
  <c r="TP16" i="43"/>
  <c r="SX19" i="43"/>
  <c r="TQ16" i="43"/>
  <c r="RE19" i="43"/>
  <c r="RX16" i="43"/>
  <c r="RJ19" i="43"/>
  <c r="SC16" i="43"/>
  <c r="RG19" i="43"/>
  <c r="RZ16" i="43"/>
  <c r="RW19" i="43"/>
  <c r="SP16" i="43"/>
  <c r="SA19" i="43"/>
  <c r="ST16" i="43"/>
  <c r="QT19" i="43"/>
  <c r="RM16" i="43"/>
  <c r="RA19" i="43"/>
  <c r="RT16" i="43"/>
  <c r="AOG29" i="43" l="1"/>
  <c r="AOO27" i="43"/>
  <c r="AOU29" i="43"/>
  <c r="APC25" i="43"/>
  <c r="APC29" i="43" s="1"/>
  <c r="AOH29" i="43"/>
  <c r="AOP28" i="43"/>
  <c r="RM19" i="43"/>
  <c r="SF16" i="43"/>
  <c r="SP19" i="43"/>
  <c r="TI16" i="43"/>
  <c r="SC19" i="43"/>
  <c r="SV16" i="43"/>
  <c r="RU19" i="43"/>
  <c r="SN16" i="43"/>
  <c r="RP19" i="43"/>
  <c r="SI16" i="43"/>
  <c r="SK19" i="43"/>
  <c r="TD16" i="43"/>
  <c r="TS19" i="43"/>
  <c r="UL16" i="43"/>
  <c r="SB19" i="43"/>
  <c r="SU16" i="43"/>
  <c r="ST19" i="43"/>
  <c r="TM16" i="43"/>
  <c r="SO19" i="43"/>
  <c r="TH16" i="43"/>
  <c r="TQ19" i="43"/>
  <c r="UJ16" i="43"/>
  <c r="RT19" i="43"/>
  <c r="SM16" i="43"/>
  <c r="RZ19" i="43"/>
  <c r="SS16" i="43"/>
  <c r="RX19" i="43"/>
  <c r="SQ16" i="43"/>
  <c r="TP19" i="43"/>
  <c r="UI16" i="43"/>
  <c r="TE19" i="43"/>
  <c r="TX16" i="43"/>
  <c r="RY19" i="43"/>
  <c r="SR16" i="43"/>
  <c r="RQ19" i="43"/>
  <c r="SJ16" i="43"/>
  <c r="TA19" i="43"/>
  <c r="TT16" i="43"/>
  <c r="AOO29" i="43" l="1"/>
  <c r="AOW27" i="43"/>
  <c r="AOP29" i="43"/>
  <c r="AOX28" i="43"/>
  <c r="SJ19" i="43"/>
  <c r="TC16" i="43"/>
  <c r="TX19" i="43"/>
  <c r="UQ16" i="43"/>
  <c r="TJ16" i="43"/>
  <c r="SQ19" i="43"/>
  <c r="SM19" i="43"/>
  <c r="TF16" i="43"/>
  <c r="TH19" i="43"/>
  <c r="UA16" i="43"/>
  <c r="TN16" i="43"/>
  <c r="SU19" i="43"/>
  <c r="TD19" i="43"/>
  <c r="TW16" i="43"/>
  <c r="SN19" i="43"/>
  <c r="TG16" i="43"/>
  <c r="TI19" i="43"/>
  <c r="UB16" i="43"/>
  <c r="TT19" i="43"/>
  <c r="UM16" i="43"/>
  <c r="SR19" i="43"/>
  <c r="TK16" i="43"/>
  <c r="UI19" i="43"/>
  <c r="VB16" i="43"/>
  <c r="SS19" i="43"/>
  <c r="TL16" i="43"/>
  <c r="UJ19" i="43"/>
  <c r="VC16" i="43"/>
  <c r="TM19" i="43"/>
  <c r="UF16" i="43"/>
  <c r="UL19" i="43"/>
  <c r="VE16" i="43"/>
  <c r="VE19" i="43" s="1"/>
  <c r="SI19" i="43"/>
  <c r="TB16" i="43"/>
  <c r="SV19" i="43"/>
  <c r="TO16" i="43"/>
  <c r="SF19" i="43"/>
  <c r="SY16" i="43"/>
  <c r="APE27" i="43" l="1"/>
  <c r="APE29" i="43" s="1"/>
  <c r="AOW29" i="43"/>
  <c r="AOX29" i="43"/>
  <c r="APF28" i="43"/>
  <c r="APF29" i="43" s="1"/>
  <c r="VB19" i="43"/>
  <c r="VU16" i="43"/>
  <c r="VU19" i="43" s="1"/>
  <c r="TF19" i="43"/>
  <c r="TY16" i="43"/>
  <c r="TN19" i="43"/>
  <c r="UG16" i="43"/>
  <c r="SY19" i="43"/>
  <c r="TR16" i="43"/>
  <c r="TB19" i="43"/>
  <c r="TU16" i="43"/>
  <c r="UF19" i="43"/>
  <c r="UY16" i="43"/>
  <c r="TL19" i="43"/>
  <c r="UE16" i="43"/>
  <c r="TK19" i="43"/>
  <c r="UD16" i="43"/>
  <c r="UB19" i="43"/>
  <c r="UU16" i="43"/>
  <c r="TW19" i="43"/>
  <c r="UP16" i="43"/>
  <c r="UA19" i="43"/>
  <c r="UT16" i="43"/>
  <c r="TC19" i="43"/>
  <c r="TV16" i="43"/>
  <c r="TO19" i="43"/>
  <c r="UH16" i="43"/>
  <c r="VC19" i="43"/>
  <c r="VV16" i="43"/>
  <c r="VV19" i="43" s="1"/>
  <c r="VF16" i="43"/>
  <c r="VF19" i="43" s="1"/>
  <c r="UM19" i="43"/>
  <c r="TG19" i="43"/>
  <c r="TZ16" i="43"/>
  <c r="UQ19" i="43"/>
  <c r="VJ16" i="43"/>
  <c r="VJ19" i="43" s="1"/>
  <c r="TJ19" i="43"/>
  <c r="UC16" i="43"/>
  <c r="UD19" i="43" l="1"/>
  <c r="UW16" i="43"/>
  <c r="TR19" i="43"/>
  <c r="UK16" i="43"/>
  <c r="UC19" i="43"/>
  <c r="UV16" i="43"/>
  <c r="TZ19" i="43"/>
  <c r="US16" i="43"/>
  <c r="TV19" i="43"/>
  <c r="UO16" i="43"/>
  <c r="UP19" i="43"/>
  <c r="VI16" i="43"/>
  <c r="VI19" i="43" s="1"/>
  <c r="UY19" i="43"/>
  <c r="VR16" i="43"/>
  <c r="VR19" i="43" s="1"/>
  <c r="TY19" i="43"/>
  <c r="UR16" i="43"/>
  <c r="UH19" i="43"/>
  <c r="VA16" i="43"/>
  <c r="UT19" i="43"/>
  <c r="VM16" i="43"/>
  <c r="VM19" i="43" s="1"/>
  <c r="UU19" i="43"/>
  <c r="VN16" i="43"/>
  <c r="VN19" i="43" s="1"/>
  <c r="UE19" i="43"/>
  <c r="UX16" i="43"/>
  <c r="TU19" i="43"/>
  <c r="UN16" i="43"/>
  <c r="UG19" i="43"/>
  <c r="UZ16" i="43"/>
  <c r="UZ19" i="43" l="1"/>
  <c r="VS16" i="43"/>
  <c r="VS19" i="43" s="1"/>
  <c r="UX19" i="43"/>
  <c r="VQ16" i="43"/>
  <c r="VQ19" i="43" s="1"/>
  <c r="UR19" i="43"/>
  <c r="VK16" i="43"/>
  <c r="VK19" i="43" s="1"/>
  <c r="US19" i="43"/>
  <c r="VL16" i="43"/>
  <c r="VL19" i="43" s="1"/>
  <c r="UK19" i="43"/>
  <c r="VD16" i="43"/>
  <c r="VD19" i="43" s="1"/>
  <c r="UN19" i="43"/>
  <c r="VG16" i="43"/>
  <c r="VG19" i="43" s="1"/>
  <c r="VA19" i="43"/>
  <c r="VT16" i="43"/>
  <c r="VT19" i="43" s="1"/>
  <c r="UO19" i="43"/>
  <c r="VH16" i="43"/>
  <c r="VH19" i="43" s="1"/>
  <c r="UV19" i="43"/>
  <c r="VO16" i="43"/>
  <c r="VO19" i="43" s="1"/>
  <c r="UW19" i="43"/>
  <c r="VP16" i="43"/>
  <c r="VP19" i="43" s="1"/>
  <c r="E76" i="18" l="1"/>
  <c r="E77" i="18"/>
  <c r="E78" i="18"/>
  <c r="E79" i="18"/>
  <c r="E80" i="18"/>
  <c r="E81" i="18"/>
  <c r="E82" i="18"/>
  <c r="E83" i="18"/>
  <c r="B291" i="48" l="1"/>
  <c r="B290" i="48"/>
  <c r="B165" i="29"/>
  <c r="B164" i="29"/>
  <c r="A229" i="5"/>
  <c r="B204" i="5"/>
  <c r="B203" i="5"/>
  <c r="B315" i="23"/>
  <c r="B314" i="23"/>
  <c r="B222" i="21"/>
  <c r="B223" i="21"/>
  <c r="M252" i="21" l="1"/>
  <c r="B252" i="21"/>
  <c r="Z252" i="21"/>
  <c r="T252" i="21"/>
  <c r="M250" i="21"/>
  <c r="B250" i="21"/>
  <c r="Z250" i="21"/>
  <c r="T250" i="21"/>
  <c r="M248" i="21"/>
  <c r="B248" i="21"/>
  <c r="Z248" i="21"/>
  <c r="T248" i="21"/>
  <c r="M246" i="21"/>
  <c r="B246" i="21"/>
  <c r="Z246" i="21"/>
  <c r="T246" i="21"/>
  <c r="Z241" i="21"/>
  <c r="T241" i="21"/>
  <c r="M241" i="21"/>
  <c r="B241" i="21"/>
  <c r="T239" i="21"/>
  <c r="B239" i="21"/>
  <c r="AF233" i="21"/>
  <c r="AD233" i="21"/>
  <c r="T233" i="21"/>
  <c r="B233" i="21"/>
  <c r="Z237" i="21" l="1"/>
  <c r="T237" i="21"/>
  <c r="M237" i="21"/>
  <c r="B237" i="21"/>
  <c r="Z235" i="21"/>
  <c r="T235" i="21"/>
  <c r="M235" i="21"/>
  <c r="B235" i="21"/>
  <c r="AF231" i="21"/>
  <c r="AD231" i="21"/>
  <c r="T231" i="21"/>
  <c r="B231" i="21"/>
  <c r="T229" i="21"/>
  <c r="B229" i="21"/>
  <c r="AF227" i="21"/>
  <c r="T227" i="21"/>
  <c r="B227" i="21"/>
  <c r="B228" i="21"/>
  <c r="AF129" i="23" l="1"/>
  <c r="AO129" i="23" s="1"/>
  <c r="JH7" i="43"/>
  <c r="JC7" i="43"/>
  <c r="JM7" i="43" l="1"/>
  <c r="AP129" i="23"/>
  <c r="AF118" i="23"/>
  <c r="II7" i="43" l="1"/>
  <c r="F53" i="46"/>
  <c r="F54" i="46"/>
  <c r="F55" i="46"/>
  <c r="B49" i="46"/>
  <c r="B48" i="46"/>
  <c r="B43" i="46"/>
  <c r="B44" i="46"/>
  <c r="B45" i="46"/>
  <c r="B46" i="46"/>
  <c r="B47" i="46"/>
  <c r="B26" i="46"/>
  <c r="B25" i="46"/>
  <c r="B24" i="46"/>
  <c r="B23" i="46"/>
  <c r="B22" i="46"/>
  <c r="B13" i="46"/>
  <c r="AFW7" i="43" l="1"/>
  <c r="E136" i="18" l="1"/>
  <c r="E135" i="18"/>
  <c r="E101" i="18"/>
  <c r="E100" i="18"/>
  <c r="E62" i="18"/>
  <c r="E63" i="18"/>
  <c r="E64" i="18"/>
  <c r="E65" i="18"/>
  <c r="E66" i="18"/>
  <c r="E67" i="18"/>
  <c r="E68" i="18"/>
  <c r="E69" i="18"/>
  <c r="E70" i="18"/>
  <c r="E61" i="18"/>
  <c r="E56" i="18"/>
  <c r="E55" i="18"/>
  <c r="AB85" i="18" l="1"/>
  <c r="AA125" i="18"/>
  <c r="AA126" i="18"/>
  <c r="AA127" i="18"/>
  <c r="AB127" i="18" s="1"/>
  <c r="AA128" i="18"/>
  <c r="AB128" i="18" s="1"/>
  <c r="AA129" i="18"/>
  <c r="AA130" i="18"/>
  <c r="AA131" i="18"/>
  <c r="AA132" i="18"/>
  <c r="AA133" i="18"/>
  <c r="AA85" i="18" s="1"/>
  <c r="AA124" i="18"/>
  <c r="Z125" i="18"/>
  <c r="Z61" i="18" s="1"/>
  <c r="Z126" i="18"/>
  <c r="Z64" i="18" s="1"/>
  <c r="Z127" i="18"/>
  <c r="Z128" i="18"/>
  <c r="Z70" i="18" s="1"/>
  <c r="Z129" i="18"/>
  <c r="Z73" i="18" s="1"/>
  <c r="Z130" i="18"/>
  <c r="Z76" i="18" s="1"/>
  <c r="Z131" i="18"/>
  <c r="Z79" i="18" s="1"/>
  <c r="Z132" i="18"/>
  <c r="Z82" i="18" s="1"/>
  <c r="Z133" i="18"/>
  <c r="Z85" i="18" s="1"/>
  <c r="Z124" i="18"/>
  <c r="AB126" i="18" l="1"/>
  <c r="AB64" i="18" s="1"/>
  <c r="AA61" i="18"/>
  <c r="AB125" i="18"/>
  <c r="AB124" i="18"/>
  <c r="AA82" i="18"/>
  <c r="AB132" i="18"/>
  <c r="AC132" i="18" s="1"/>
  <c r="AC82" i="18" s="1"/>
  <c r="AE84" i="18" s="1"/>
  <c r="AA79" i="18"/>
  <c r="AB131" i="18"/>
  <c r="AB79" i="18" s="1"/>
  <c r="AA76" i="18"/>
  <c r="AB130" i="18"/>
  <c r="AB76" i="18" s="1"/>
  <c r="AA73" i="18"/>
  <c r="AB73" i="18"/>
  <c r="AA70" i="18"/>
  <c r="AB70" i="18"/>
  <c r="AA67" i="18"/>
  <c r="AC127" i="18"/>
  <c r="AA64" i="18"/>
  <c r="Z67" i="18"/>
  <c r="AA58" i="18"/>
  <c r="Z58" i="18"/>
  <c r="AC133" i="18"/>
  <c r="AC85" i="18" s="1"/>
  <c r="AE86" i="18" s="1"/>
  <c r="AY3" i="5"/>
  <c r="AY205" i="5"/>
  <c r="AK232" i="5"/>
  <c r="AK233" i="5"/>
  <c r="AK234" i="5"/>
  <c r="AK235" i="5"/>
  <c r="AK236" i="5"/>
  <c r="AK237" i="5"/>
  <c r="AK238" i="5"/>
  <c r="AK239" i="5"/>
  <c r="AK240" i="5"/>
  <c r="AK231" i="5"/>
  <c r="AI232" i="5"/>
  <c r="AI233" i="5"/>
  <c r="AI234" i="5"/>
  <c r="AI235" i="5"/>
  <c r="AI236" i="5"/>
  <c r="AI237" i="5"/>
  <c r="AI238" i="5"/>
  <c r="AI239" i="5"/>
  <c r="AI240" i="5"/>
  <c r="AI231" i="5"/>
  <c r="AD232" i="5"/>
  <c r="AD233" i="5"/>
  <c r="AD234" i="5"/>
  <c r="AD235" i="5"/>
  <c r="AD236" i="5"/>
  <c r="AD237" i="5"/>
  <c r="AD238" i="5"/>
  <c r="AD239" i="5"/>
  <c r="AD240" i="5"/>
  <c r="AD231" i="5"/>
  <c r="F232" i="5"/>
  <c r="F233" i="5"/>
  <c r="F234" i="5"/>
  <c r="F235" i="5"/>
  <c r="F236" i="5"/>
  <c r="F237" i="5"/>
  <c r="F238" i="5"/>
  <c r="F239" i="5"/>
  <c r="F240" i="5"/>
  <c r="F231" i="5"/>
  <c r="D232" i="5"/>
  <c r="D233" i="5"/>
  <c r="D234" i="5"/>
  <c r="D235" i="5"/>
  <c r="D236" i="5"/>
  <c r="D237" i="5"/>
  <c r="D238" i="5"/>
  <c r="D239" i="5"/>
  <c r="D240" i="5"/>
  <c r="D231" i="5"/>
  <c r="B232" i="5"/>
  <c r="B233" i="5"/>
  <c r="B234" i="5"/>
  <c r="B235" i="5"/>
  <c r="B236" i="5"/>
  <c r="B237" i="5"/>
  <c r="B238" i="5"/>
  <c r="B239" i="5"/>
  <c r="B240" i="5"/>
  <c r="B231" i="5"/>
  <c r="B266" i="5"/>
  <c r="BR1" i="5"/>
  <c r="BS1" i="5"/>
  <c r="A255" i="5"/>
  <c r="A243" i="5"/>
  <c r="A208" i="5"/>
  <c r="AF112" i="23"/>
  <c r="B180" i="29"/>
  <c r="AO1" i="29"/>
  <c r="AF24" i="29"/>
  <c r="AD4" i="29"/>
  <c r="AF89" i="23" l="1"/>
  <c r="AF87" i="23"/>
  <c r="AP112" i="23"/>
  <c r="AO112" i="23"/>
  <c r="AC67" i="18"/>
  <c r="AD69" i="18" s="1"/>
  <c r="AF113" i="23"/>
  <c r="AF106" i="23"/>
  <c r="AF126" i="23"/>
  <c r="HD7" i="43"/>
  <c r="AP24" i="29"/>
  <c r="ALP7" i="43" s="1"/>
  <c r="ALO7" i="43"/>
  <c r="AB82" i="18"/>
  <c r="T7" i="43"/>
  <c r="AC131" i="18"/>
  <c r="AC79" i="18" s="1"/>
  <c r="AD79" i="18" s="1"/>
  <c r="AD131" i="18" s="1"/>
  <c r="AC130" i="18"/>
  <c r="AC76" i="18" s="1"/>
  <c r="AE76" i="18" s="1"/>
  <c r="AE130" i="18" s="1"/>
  <c r="AC129" i="18"/>
  <c r="AC73" i="18" s="1"/>
  <c r="AE74" i="18" s="1"/>
  <c r="AC128" i="18"/>
  <c r="AC70" i="18" s="1"/>
  <c r="AE72" i="18" s="1"/>
  <c r="AB67" i="18"/>
  <c r="AC126" i="18"/>
  <c r="AP22" i="29"/>
  <c r="AKZ7" i="43" s="1"/>
  <c r="F41" i="46"/>
  <c r="AD87" i="18"/>
  <c r="AD85" i="18"/>
  <c r="AD133" i="18" s="1"/>
  <c r="R38" i="5" s="1"/>
  <c r="AD86" i="18"/>
  <c r="AE85" i="18"/>
  <c r="AE133" i="18" s="1"/>
  <c r="AE87" i="18"/>
  <c r="AE82" i="18"/>
  <c r="AE132" i="18" s="1"/>
  <c r="AD82" i="18"/>
  <c r="AD132" i="18" s="1"/>
  <c r="AD84" i="18"/>
  <c r="AE83" i="18"/>
  <c r="AD83" i="18"/>
  <c r="AE68" i="18" l="1"/>
  <c r="AD67" i="18"/>
  <c r="AD127" i="18" s="1"/>
  <c r="R32" i="5" s="1"/>
  <c r="AD68" i="18"/>
  <c r="AE67" i="18"/>
  <c r="AE127" i="18" s="1"/>
  <c r="W32" i="5" s="1"/>
  <c r="AE69" i="18"/>
  <c r="AC64" i="18"/>
  <c r="AE64" i="18" s="1"/>
  <c r="AE126" i="18" s="1"/>
  <c r="W31" i="5" s="1"/>
  <c r="AE81" i="18"/>
  <c r="AE77" i="18"/>
  <c r="CG35" i="5"/>
  <c r="W35" i="5"/>
  <c r="CB36" i="5"/>
  <c r="R36" i="5"/>
  <c r="AD78" i="18"/>
  <c r="CB37" i="5"/>
  <c r="R37" i="5"/>
  <c r="CG37" i="5"/>
  <c r="W37" i="5"/>
  <c r="CG38" i="5"/>
  <c r="W38" i="5"/>
  <c r="CB38" i="5"/>
  <c r="AP126" i="23"/>
  <c r="AO126" i="23"/>
  <c r="AE79" i="18"/>
  <c r="AE131" i="18" s="1"/>
  <c r="AE80" i="18"/>
  <c r="AD81" i="18"/>
  <c r="AD77" i="18"/>
  <c r="AD76" i="18"/>
  <c r="AD130" i="18" s="1"/>
  <c r="AE78" i="18"/>
  <c r="AD80" i="18"/>
  <c r="AD73" i="18"/>
  <c r="AD129" i="18" s="1"/>
  <c r="R34" i="5" s="1"/>
  <c r="AE73" i="18"/>
  <c r="AE129" i="18" s="1"/>
  <c r="AE75" i="18"/>
  <c r="AD75" i="18"/>
  <c r="AD74" i="18"/>
  <c r="AD72" i="18"/>
  <c r="AD71" i="18"/>
  <c r="AE70" i="18"/>
  <c r="AE128" i="18" s="1"/>
  <c r="AD70" i="18"/>
  <c r="AD128" i="18" s="1"/>
  <c r="R33" i="5" s="1"/>
  <c r="AE71" i="18"/>
  <c r="AF149" i="23"/>
  <c r="KW7" i="43" s="1"/>
  <c r="AE149" i="23"/>
  <c r="AE471" i="23" s="1"/>
  <c r="AD149" i="23"/>
  <c r="U471" i="23" s="1"/>
  <c r="AQ38" i="5" l="1"/>
  <c r="AJ38" i="5"/>
  <c r="AJ37" i="5"/>
  <c r="AQ37" i="5"/>
  <c r="AQ32" i="5"/>
  <c r="AJ32" i="5"/>
  <c r="CG32" i="5"/>
  <c r="CB32" i="5"/>
  <c r="AT37" i="5"/>
  <c r="AT38" i="5"/>
  <c r="AT32" i="5"/>
  <c r="AD66" i="18"/>
  <c r="AE65" i="18"/>
  <c r="AD65" i="18"/>
  <c r="AE66" i="18"/>
  <c r="AD64" i="18"/>
  <c r="AD126" i="18" s="1"/>
  <c r="AQ31" i="5" s="1"/>
  <c r="BK37" i="5"/>
  <c r="CG31" i="5"/>
  <c r="BK38" i="5"/>
  <c r="BK32" i="5"/>
  <c r="CG36" i="5"/>
  <c r="W36" i="5"/>
  <c r="CG34" i="5"/>
  <c r="W34" i="5"/>
  <c r="CG33" i="5"/>
  <c r="W33" i="5"/>
  <c r="CB34" i="5"/>
  <c r="BK34" i="5"/>
  <c r="CB35" i="5"/>
  <c r="R35" i="5"/>
  <c r="BK35" i="5" s="1"/>
  <c r="CB33" i="5"/>
  <c r="AF471" i="23"/>
  <c r="AT33" i="5" l="1"/>
  <c r="AQ33" i="5"/>
  <c r="AJ33" i="5"/>
  <c r="AJ35" i="5"/>
  <c r="AQ36" i="5"/>
  <c r="AJ36" i="5"/>
  <c r="AJ31" i="5"/>
  <c r="AQ35" i="5"/>
  <c r="AT34" i="5"/>
  <c r="AN34" i="5" s="1"/>
  <c r="AQ34" i="5"/>
  <c r="AJ34" i="5"/>
  <c r="AU33" i="5"/>
  <c r="AN33" i="5"/>
  <c r="AU32" i="5"/>
  <c r="AN32" i="5"/>
  <c r="AU38" i="5"/>
  <c r="AN38" i="5"/>
  <c r="AN37" i="5"/>
  <c r="AU37" i="5"/>
  <c r="BK36" i="5"/>
  <c r="AT36" i="5"/>
  <c r="AT35" i="5"/>
  <c r="AT31" i="5"/>
  <c r="CB31" i="5"/>
  <c r="BK33" i="5"/>
  <c r="AU34" i="5" l="1"/>
  <c r="AN36" i="5"/>
  <c r="AU36" i="5"/>
  <c r="AU31" i="5"/>
  <c r="AN31" i="5"/>
  <c r="AN35" i="5"/>
  <c r="AU35" i="5"/>
  <c r="AP31" i="5"/>
  <c r="BK31" i="5"/>
  <c r="XF7" i="43"/>
  <c r="Q439" i="23" l="1"/>
  <c r="P439" i="23"/>
  <c r="F47" i="46" l="1"/>
  <c r="AO118" i="23"/>
  <c r="AT118" i="23" s="1"/>
  <c r="AP118" i="23"/>
  <c r="B472" i="23"/>
  <c r="AF139" i="23"/>
  <c r="AF137" i="23"/>
  <c r="AF136" i="23"/>
  <c r="AF135" i="23"/>
  <c r="Y442" i="23"/>
  <c r="Y441" i="23"/>
  <c r="AF439" i="23"/>
  <c r="C441" i="23"/>
  <c r="D440" i="23"/>
  <c r="C439" i="23"/>
  <c r="AD439" i="23"/>
  <c r="AD441" i="23"/>
  <c r="AD442" i="23"/>
  <c r="V439" i="23"/>
  <c r="V441" i="23"/>
  <c r="V442" i="23"/>
  <c r="W442" i="23"/>
  <c r="W441" i="23"/>
  <c r="W439" i="23"/>
  <c r="C442" i="23"/>
  <c r="C438" i="23"/>
  <c r="AR118" i="23"/>
  <c r="AS118" i="23" s="1"/>
  <c r="AR120" i="23"/>
  <c r="AS120" i="23" s="1"/>
  <c r="AR121" i="23"/>
  <c r="AS121" i="23" s="1"/>
  <c r="AD436" i="23"/>
  <c r="AD437" i="23"/>
  <c r="W437" i="23"/>
  <c r="W436" i="23"/>
  <c r="V436" i="23"/>
  <c r="V437" i="23"/>
  <c r="C436" i="23"/>
  <c r="C437" i="23"/>
  <c r="JW7" i="43" l="1"/>
  <c r="F59" i="46"/>
  <c r="KB7" i="43"/>
  <c r="F60" i="46"/>
  <c r="AO136" i="23"/>
  <c r="KQ7" i="43"/>
  <c r="F63" i="46"/>
  <c r="KG7" i="43"/>
  <c r="F61" i="46"/>
  <c r="AM120" i="23"/>
  <c r="IO7" i="43" s="1"/>
  <c r="IN7" i="43"/>
  <c r="AM121" i="23"/>
  <c r="IT7" i="43" s="1"/>
  <c r="IS7" i="43"/>
  <c r="AF442" i="23"/>
  <c r="F48" i="46"/>
  <c r="AP120" i="23"/>
  <c r="AN120" i="23" s="1"/>
  <c r="IP7" i="43" s="1"/>
  <c r="F49" i="46"/>
  <c r="AP121" i="23"/>
  <c r="AN121" i="23" s="1"/>
  <c r="IU7" i="43" s="1"/>
  <c r="AO139" i="23"/>
  <c r="AP139" i="23"/>
  <c r="AF441" i="23"/>
  <c r="AF116" i="23"/>
  <c r="AO116" i="23" s="1"/>
  <c r="AF115" i="23"/>
  <c r="AO115" i="23" s="1"/>
  <c r="AM115" i="23" s="1"/>
  <c r="AF114" i="23"/>
  <c r="AD435" i="23"/>
  <c r="W435" i="23"/>
  <c r="V435" i="23"/>
  <c r="C435" i="23"/>
  <c r="AR114" i="23"/>
  <c r="AS114" i="23" s="1"/>
  <c r="AR115" i="23"/>
  <c r="AS115" i="23" s="1"/>
  <c r="AR116" i="23"/>
  <c r="AS116" i="23" s="1"/>
  <c r="AR117" i="23"/>
  <c r="AS117" i="23" s="1"/>
  <c r="Z260" i="21"/>
  <c r="FQ7" i="43"/>
  <c r="AD412" i="23"/>
  <c r="Y412" i="23"/>
  <c r="V412" i="23"/>
  <c r="C412" i="23"/>
  <c r="HS7" i="43" l="1"/>
  <c r="F45" i="46"/>
  <c r="HX7" i="43"/>
  <c r="AP114" i="23"/>
  <c r="AN114" i="23" s="1"/>
  <c r="HP7" i="43" s="1"/>
  <c r="AO114" i="23"/>
  <c r="AM114" i="23" s="1"/>
  <c r="HO7" i="43" s="1"/>
  <c r="HN7" i="43"/>
  <c r="D49" i="46"/>
  <c r="D48" i="46"/>
  <c r="E49" i="46"/>
  <c r="G49" i="46" s="1"/>
  <c r="E48" i="46"/>
  <c r="G48" i="46" s="1"/>
  <c r="F26" i="46"/>
  <c r="F44" i="46"/>
  <c r="AP115" i="23"/>
  <c r="AN115" i="23" s="1"/>
  <c r="HU7" i="43" s="1"/>
  <c r="HT7" i="43"/>
  <c r="F43" i="46"/>
  <c r="AP116" i="23"/>
  <c r="AN116" i="23" s="1"/>
  <c r="HZ7" i="43" s="1"/>
  <c r="AM116" i="23"/>
  <c r="HY7" i="43" s="1"/>
  <c r="AF130" i="23"/>
  <c r="JR7" i="43" s="1"/>
  <c r="IX7" i="43"/>
  <c r="AF138" i="23"/>
  <c r="KL7" i="43" s="1"/>
  <c r="AF435" i="23"/>
  <c r="AF436" i="23"/>
  <c r="AF437" i="23"/>
  <c r="AF412" i="23"/>
  <c r="AP113" i="23" l="1"/>
  <c r="AO113" i="23"/>
  <c r="HI7" i="43"/>
  <c r="AO87" i="23"/>
  <c r="EW7" i="43"/>
  <c r="E44" i="46"/>
  <c r="G44" i="46" s="1"/>
  <c r="D44" i="46"/>
  <c r="E45" i="46"/>
  <c r="G45" i="46" s="1"/>
  <c r="D45" i="46"/>
  <c r="E43" i="46"/>
  <c r="G43" i="46" s="1"/>
  <c r="D43" i="46"/>
  <c r="F62" i="46"/>
  <c r="AO138" i="23"/>
  <c r="F56" i="46"/>
  <c r="AO130" i="23"/>
  <c r="AP87" i="23"/>
  <c r="F22" i="46"/>
  <c r="F52" i="46"/>
  <c r="F42" i="46"/>
  <c r="AP130" i="23"/>
  <c r="GT7" i="43"/>
  <c r="AP89" i="23"/>
  <c r="FB7" i="43"/>
  <c r="AF107" i="23"/>
  <c r="AF105" i="23"/>
  <c r="AO105" i="23" s="1"/>
  <c r="W409" i="23"/>
  <c r="W410" i="23"/>
  <c r="W411" i="23"/>
  <c r="Y409" i="23"/>
  <c r="C409" i="23"/>
  <c r="AD409" i="23"/>
  <c r="V409" i="23"/>
  <c r="AD408" i="23"/>
  <c r="W408" i="23"/>
  <c r="Y408" i="23"/>
  <c r="V408" i="23"/>
  <c r="C408" i="23"/>
  <c r="X391" i="23"/>
  <c r="X393" i="23"/>
  <c r="G392" i="23"/>
  <c r="L393" i="23"/>
  <c r="L391" i="23"/>
  <c r="G394" i="23"/>
  <c r="W394" i="23"/>
  <c r="W392" i="23"/>
  <c r="V394" i="23"/>
  <c r="V392" i="23"/>
  <c r="F394" i="23"/>
  <c r="F392" i="23"/>
  <c r="AO89" i="23" l="1"/>
  <c r="FG7" i="43"/>
  <c r="F35" i="46"/>
  <c r="GY7" i="43"/>
  <c r="F38" i="46"/>
  <c r="AP107" i="23"/>
  <c r="AO107" i="23"/>
  <c r="GP7" i="43"/>
  <c r="F36" i="46"/>
  <c r="AT88" i="23"/>
  <c r="F37" i="46"/>
  <c r="AO106" i="23"/>
  <c r="F23" i="46"/>
  <c r="F24" i="46"/>
  <c r="AF427" i="23"/>
  <c r="AP106" i="23"/>
  <c r="AF409" i="23"/>
  <c r="AF428" i="23"/>
  <c r="AD393" i="23"/>
  <c r="W393" i="23"/>
  <c r="AF75" i="23"/>
  <c r="S72" i="23"/>
  <c r="AF72" i="23" s="1"/>
  <c r="F13" i="46" s="1"/>
  <c r="C393" i="23"/>
  <c r="AQ72" i="23"/>
  <c r="AF393" i="23" l="1"/>
  <c r="AO72" i="23"/>
  <c r="DP7" i="43"/>
  <c r="AP72" i="23"/>
  <c r="DL7" i="43"/>
  <c r="S393" i="23"/>
  <c r="EA7" i="43"/>
  <c r="F15" i="46"/>
  <c r="AO75" i="23"/>
  <c r="AP75" i="23"/>
  <c r="AT72" i="23"/>
  <c r="B278" i="21"/>
  <c r="Z264" i="21"/>
  <c r="Z265" i="21"/>
  <c r="Z266" i="21"/>
  <c r="Z267" i="21"/>
  <c r="L271" i="21"/>
  <c r="L272" i="21"/>
  <c r="B268" i="21"/>
  <c r="B266" i="21"/>
  <c r="I20" i="20" l="1"/>
  <c r="I19" i="20" l="1"/>
  <c r="F37" i="20" s="1"/>
  <c r="AQ68" i="23" l="1"/>
  <c r="AT68" i="23" s="1"/>
  <c r="AN108" i="23" l="1"/>
  <c r="AM108" i="23"/>
  <c r="AN69" i="23"/>
  <c r="DB7" i="43" s="1"/>
  <c r="AF102" i="23" l="1"/>
  <c r="AR75" i="23"/>
  <c r="AS75" i="23" s="1"/>
  <c r="AQ74" i="23"/>
  <c r="GE7" i="43" l="1"/>
  <c r="F33" i="46"/>
  <c r="AO102" i="23"/>
  <c r="AT102" i="23" s="1"/>
  <c r="C8" i="45"/>
  <c r="C5" i="44" l="1"/>
  <c r="C2" i="44"/>
  <c r="AIW7" i="43" l="1"/>
  <c r="AD12" i="29"/>
  <c r="AJH7" i="43" s="1"/>
  <c r="AD13" i="29"/>
  <c r="AJS7" i="43" s="1"/>
  <c r="AD14" i="29"/>
  <c r="AKD7" i="43" s="1"/>
  <c r="AD15" i="29"/>
  <c r="AKO7" i="43" s="1"/>
  <c r="AIL7" i="43"/>
  <c r="AF10" i="29" l="1"/>
  <c r="AP10" i="29" s="1"/>
  <c r="AF13" i="29"/>
  <c r="AP13" i="29" s="1"/>
  <c r="AF15" i="29"/>
  <c r="AP15" i="29" s="1"/>
  <c r="AF14" i="29"/>
  <c r="AP14" i="29" s="1"/>
  <c r="AF12" i="29"/>
  <c r="AP12" i="29" s="1"/>
  <c r="AF11" i="29"/>
  <c r="AP11" i="29" s="1"/>
  <c r="AA136" i="18"/>
  <c r="AIX7" i="43" l="1"/>
  <c r="AJI7" i="43"/>
  <c r="AKE7" i="43"/>
  <c r="AKF7" i="43"/>
  <c r="AKP7" i="43"/>
  <c r="AKQ7" i="43"/>
  <c r="AJT7" i="43"/>
  <c r="AIN7" i="43"/>
  <c r="AI10" i="29"/>
  <c r="AIM7" i="43"/>
  <c r="AJJ7" i="43"/>
  <c r="AI12" i="29"/>
  <c r="AIY7" i="43"/>
  <c r="AI11" i="29"/>
  <c r="AI15" i="29"/>
  <c r="AI14" i="29"/>
  <c r="AJU7" i="43"/>
  <c r="AI13" i="29"/>
  <c r="AB47" i="49" l="1"/>
  <c r="AB44" i="49"/>
  <c r="AA43" i="49"/>
  <c r="B23" i="49"/>
  <c r="AB48" i="49" s="1"/>
  <c r="AB40" i="49"/>
  <c r="AQ15" i="29" l="1"/>
  <c r="AKR7" i="43" s="1"/>
  <c r="B60" i="46"/>
  <c r="B61" i="46"/>
  <c r="B62" i="46"/>
  <c r="B63" i="46"/>
  <c r="B59" i="46"/>
  <c r="B52" i="46"/>
  <c r="B53" i="46"/>
  <c r="B54" i="46"/>
  <c r="B55" i="46"/>
  <c r="B56" i="46"/>
  <c r="B36" i="46"/>
  <c r="B37" i="46"/>
  <c r="B38" i="46"/>
  <c r="E49" i="45"/>
  <c r="E45" i="45"/>
  <c r="E46" i="45"/>
  <c r="E47" i="45"/>
  <c r="E48" i="45"/>
  <c r="E44" i="45"/>
  <c r="E43" i="45"/>
  <c r="E42" i="45"/>
  <c r="E39" i="45"/>
  <c r="E40" i="45"/>
  <c r="E41" i="45"/>
  <c r="E32" i="45"/>
  <c r="E30" i="45"/>
  <c r="E31" i="45"/>
  <c r="F49" i="45" l="1"/>
  <c r="F48" i="45" s="1"/>
  <c r="F47" i="45" s="1"/>
  <c r="F46" i="45" s="1"/>
  <c r="F45" i="45" s="1"/>
  <c r="Y449" i="23"/>
  <c r="V449" i="23"/>
  <c r="W449" i="23"/>
  <c r="AD449" i="23"/>
  <c r="C449" i="23"/>
  <c r="AR128" i="23" l="1"/>
  <c r="AF449" i="23"/>
  <c r="Z259" i="21" l="1"/>
  <c r="Z257" i="21"/>
  <c r="Z258" i="21"/>
  <c r="Z263" i="21"/>
  <c r="L268" i="21"/>
  <c r="L269" i="21"/>
  <c r="L270" i="21"/>
  <c r="L259" i="21"/>
  <c r="M260" i="21"/>
  <c r="L261" i="21"/>
  <c r="L262" i="21"/>
  <c r="L263" i="21"/>
  <c r="L264" i="21"/>
  <c r="L265" i="21"/>
  <c r="L258" i="21"/>
  <c r="B274" i="21"/>
  <c r="B267" i="21"/>
  <c r="B269" i="21"/>
  <c r="B270" i="21"/>
  <c r="B271" i="21"/>
  <c r="B265" i="21"/>
  <c r="B258" i="21"/>
  <c r="B259" i="21"/>
  <c r="B260" i="21"/>
  <c r="B261" i="21"/>
  <c r="B262" i="21"/>
  <c r="AD460" i="23" l="1"/>
  <c r="AD459" i="23"/>
  <c r="AD458" i="23"/>
  <c r="AD457" i="23"/>
  <c r="AD456" i="23"/>
  <c r="Y460" i="23"/>
  <c r="W460" i="23"/>
  <c r="V460" i="23"/>
  <c r="Y459" i="23"/>
  <c r="W459" i="23"/>
  <c r="V459" i="23"/>
  <c r="Y458" i="23"/>
  <c r="W458" i="23"/>
  <c r="V458" i="23"/>
  <c r="Y457" i="23"/>
  <c r="W457" i="23"/>
  <c r="V457" i="23"/>
  <c r="Y456" i="23"/>
  <c r="W456" i="23"/>
  <c r="V456" i="23"/>
  <c r="C461" i="23"/>
  <c r="C460" i="23"/>
  <c r="C457" i="23"/>
  <c r="C458" i="23"/>
  <c r="C459" i="23"/>
  <c r="C456" i="23"/>
  <c r="AD448" i="23"/>
  <c r="AD450" i="23"/>
  <c r="AD451" i="23"/>
  <c r="C448" i="23"/>
  <c r="C450" i="23"/>
  <c r="C451" i="23"/>
  <c r="Y448" i="23"/>
  <c r="Y450" i="23"/>
  <c r="Y451" i="23"/>
  <c r="V448" i="23"/>
  <c r="V450" i="23"/>
  <c r="V451" i="23"/>
  <c r="W451" i="23"/>
  <c r="W450" i="23"/>
  <c r="W448" i="23"/>
  <c r="V427" i="23"/>
  <c r="V428" i="23"/>
  <c r="Y427" i="23"/>
  <c r="Y428" i="23"/>
  <c r="AD427" i="23"/>
  <c r="AD428" i="23"/>
  <c r="W427" i="23"/>
  <c r="W428" i="23"/>
  <c r="C427" i="23"/>
  <c r="C428" i="23"/>
  <c r="AR129" i="23" l="1"/>
  <c r="AP138" i="23"/>
  <c r="AR138" i="23"/>
  <c r="AP137" i="23"/>
  <c r="AO137" i="23"/>
  <c r="AR137" i="23" s="1"/>
  <c r="AM106" i="23"/>
  <c r="GU7" i="43" s="1"/>
  <c r="AN106" i="23"/>
  <c r="GV7" i="43" s="1"/>
  <c r="AR130" i="23"/>
  <c r="AR139" i="23"/>
  <c r="AR127" i="23"/>
  <c r="AP136" i="23"/>
  <c r="AR136" i="23"/>
  <c r="AO135" i="23"/>
  <c r="AR135" i="23" s="1"/>
  <c r="AS135" i="23" s="1"/>
  <c r="AP135" i="23"/>
  <c r="AM107" i="23"/>
  <c r="GZ7" i="43" s="1"/>
  <c r="AN107" i="23"/>
  <c r="HA7" i="43" s="1"/>
  <c r="AF458" i="23"/>
  <c r="AF457" i="23"/>
  <c r="AF456" i="23"/>
  <c r="AF459" i="23"/>
  <c r="AF460" i="23"/>
  <c r="AF451" i="23"/>
  <c r="AF450" i="23"/>
  <c r="AF448" i="23"/>
  <c r="AS136" i="23" l="1"/>
  <c r="AS137" i="23"/>
  <c r="AM137" i="23" s="1"/>
  <c r="KH7" i="43" s="1"/>
  <c r="AS138" i="23"/>
  <c r="AN138" i="23" s="1"/>
  <c r="KN7" i="43" s="1"/>
  <c r="AS139" i="23"/>
  <c r="AN139" i="23" s="1"/>
  <c r="KS7" i="43" s="1"/>
  <c r="E37" i="46"/>
  <c r="G37" i="46" s="1"/>
  <c r="D37" i="46"/>
  <c r="D38" i="46"/>
  <c r="E38" i="46"/>
  <c r="G38" i="46" s="1"/>
  <c r="F64" i="46"/>
  <c r="Z390" i="23"/>
  <c r="Z391" i="23"/>
  <c r="Z389" i="23"/>
  <c r="W390" i="23"/>
  <c r="W391" i="23"/>
  <c r="W395" i="23"/>
  <c r="W396" i="23"/>
  <c r="W389" i="23"/>
  <c r="Z273" i="21"/>
  <c r="Z272" i="21"/>
  <c r="AM138" i="23" l="1"/>
  <c r="KM7" i="43" s="1"/>
  <c r="AN137" i="23"/>
  <c r="KI7" i="43" s="1"/>
  <c r="FL7" i="43"/>
  <c r="F25" i="46"/>
  <c r="AM139" i="23"/>
  <c r="D63" i="46"/>
  <c r="E61" i="46"/>
  <c r="G61" i="46" s="1"/>
  <c r="D62" i="46"/>
  <c r="AN135" i="23"/>
  <c r="JY7" i="43" s="1"/>
  <c r="AM135" i="23"/>
  <c r="JX7" i="43" s="1"/>
  <c r="AN136" i="23"/>
  <c r="KD7" i="43" s="1"/>
  <c r="AM136" i="23"/>
  <c r="KC7" i="43" s="1"/>
  <c r="AH1" i="48"/>
  <c r="AH290" i="48" s="1"/>
  <c r="AG1" i="29"/>
  <c r="BH1" i="5"/>
  <c r="AI1" i="23"/>
  <c r="E62" i="46" l="1"/>
  <c r="G62" i="46" s="1"/>
  <c r="D61" i="46"/>
  <c r="E63" i="46"/>
  <c r="G63" i="46" s="1"/>
  <c r="KR7" i="43"/>
  <c r="E59" i="46"/>
  <c r="D59" i="46"/>
  <c r="E60" i="46"/>
  <c r="G60" i="46" s="1"/>
  <c r="D60" i="46"/>
  <c r="N7" i="43"/>
  <c r="D64" i="46" l="1"/>
  <c r="E64" i="46"/>
  <c r="G64" i="46" s="1"/>
  <c r="G59" i="46"/>
  <c r="Z17" i="48"/>
  <c r="T17" i="48"/>
  <c r="M17" i="48"/>
  <c r="AN7" i="43"/>
  <c r="AM7" i="43"/>
  <c r="AL7" i="43"/>
  <c r="AK7" i="43"/>
  <c r="AJ7" i="43"/>
  <c r="Q7" i="43"/>
  <c r="AC7" i="43"/>
  <c r="AB7" i="43"/>
  <c r="AA7" i="43"/>
  <c r="Z7" i="43"/>
  <c r="P7" i="43"/>
  <c r="M7" i="43"/>
  <c r="S68" i="23" l="1"/>
  <c r="CO7" i="43" s="1"/>
  <c r="S74" i="23"/>
  <c r="S70" i="23"/>
  <c r="AH7" i="43"/>
  <c r="BR59" i="5"/>
  <c r="BR35" i="5"/>
  <c r="BR32" i="5"/>
  <c r="BR38" i="5"/>
  <c r="BR29" i="5"/>
  <c r="BR34" i="5"/>
  <c r="BR31" i="5"/>
  <c r="BR37" i="5"/>
  <c r="BR30" i="5"/>
  <c r="BR36" i="5"/>
  <c r="BR33" i="5"/>
  <c r="I31" i="48"/>
  <c r="I320" i="48" s="1"/>
  <c r="B31" i="48"/>
  <c r="B320" i="48" s="1"/>
  <c r="B21" i="48"/>
  <c r="B19" i="48"/>
  <c r="Z19" i="48"/>
  <c r="T19" i="48"/>
  <c r="M19" i="48"/>
  <c r="B17" i="48"/>
  <c r="T11" i="48"/>
  <c r="B11" i="48"/>
  <c r="B9" i="48"/>
  <c r="AF9" i="48"/>
  <c r="AF13" i="48"/>
  <c r="T9" i="48"/>
  <c r="B13" i="48"/>
  <c r="B15" i="48"/>
  <c r="T15" i="48"/>
  <c r="AD15" i="48"/>
  <c r="AF15" i="48"/>
  <c r="AD13" i="48"/>
  <c r="T13" i="48"/>
  <c r="B319" i="48"/>
  <c r="I319" i="48"/>
  <c r="B318" i="48"/>
  <c r="AF316" i="48"/>
  <c r="AB316" i="48"/>
  <c r="X316" i="48"/>
  <c r="S316" i="48"/>
  <c r="N316" i="48"/>
  <c r="I316" i="48"/>
  <c r="B316" i="48"/>
  <c r="I315" i="48"/>
  <c r="N315" i="48"/>
  <c r="S315" i="48"/>
  <c r="X315" i="48"/>
  <c r="AB315" i="48"/>
  <c r="AF315" i="48"/>
  <c r="B315" i="48"/>
  <c r="B314" i="48"/>
  <c r="B313" i="48"/>
  <c r="B33" i="48"/>
  <c r="B322" i="48" s="1"/>
  <c r="DD7" i="43" l="1"/>
  <c r="DT7" i="43"/>
  <c r="AF74" i="23"/>
  <c r="AO74" i="23" s="1"/>
  <c r="B312" i="48"/>
  <c r="B311" i="48"/>
  <c r="B300" i="48"/>
  <c r="T310" i="48"/>
  <c r="B310" i="48"/>
  <c r="T309" i="48"/>
  <c r="M309" i="48"/>
  <c r="B309" i="48"/>
  <c r="Z307" i="48"/>
  <c r="T307" i="48"/>
  <c r="M307" i="48"/>
  <c r="B307" i="48"/>
  <c r="Z306" i="48"/>
  <c r="T306" i="48"/>
  <c r="M306" i="48"/>
  <c r="B306" i="48"/>
  <c r="Z305" i="48"/>
  <c r="T305" i="48"/>
  <c r="M305" i="48"/>
  <c r="B305" i="48"/>
  <c r="AF303" i="48"/>
  <c r="AD303" i="48"/>
  <c r="T303" i="48"/>
  <c r="B303" i="48"/>
  <c r="AF302" i="48"/>
  <c r="AF301" i="48"/>
  <c r="AD301" i="48"/>
  <c r="T301" i="48"/>
  <c r="B301" i="48"/>
  <c r="T299" i="48"/>
  <c r="B299" i="48"/>
  <c r="AF298" i="48"/>
  <c r="T298" i="48"/>
  <c r="B298" i="48"/>
  <c r="AF297" i="48"/>
  <c r="T297" i="48"/>
  <c r="B297" i="48"/>
  <c r="AI296" i="48"/>
  <c r="Z308" i="48"/>
  <c r="T308" i="48"/>
  <c r="M308" i="48"/>
  <c r="B308" i="48"/>
  <c r="AF304" i="48"/>
  <c r="AD304" i="48"/>
  <c r="T304" i="48"/>
  <c r="B304" i="48"/>
  <c r="AD302" i="48"/>
  <c r="T302" i="48"/>
  <c r="B302" i="48"/>
  <c r="T300" i="48"/>
  <c r="Z269" i="21"/>
  <c r="Z270" i="21"/>
  <c r="Z271" i="21"/>
  <c r="Z274" i="21"/>
  <c r="B273" i="21"/>
  <c r="L267" i="21"/>
  <c r="B264" i="21"/>
  <c r="L257" i="21"/>
  <c r="B257" i="21"/>
  <c r="DV7" i="43" l="1"/>
  <c r="F14" i="46"/>
  <c r="AP74" i="23"/>
  <c r="DH7" i="43"/>
  <c r="AP70" i="23"/>
  <c r="AO70" i="23"/>
  <c r="AR70" i="23" s="1"/>
  <c r="F12" i="46"/>
  <c r="S69" i="23"/>
  <c r="E22" i="45"/>
  <c r="E23" i="45"/>
  <c r="E21" i="45"/>
  <c r="CX7" i="43" l="1"/>
  <c r="F44" i="45"/>
  <c r="E28" i="45"/>
  <c r="E29" i="45"/>
  <c r="B35" i="46"/>
  <c r="F43" i="45" l="1"/>
  <c r="F42" i="45" s="1"/>
  <c r="F41" i="45" l="1"/>
  <c r="D42" i="45"/>
  <c r="F40" i="45" l="1"/>
  <c r="F39" i="45" s="1"/>
  <c r="AQ14" i="29"/>
  <c r="AKG7" i="43" s="1"/>
  <c r="AQ11" i="29"/>
  <c r="AIZ7" i="43" s="1"/>
  <c r="AK251" i="5"/>
  <c r="AK250" i="5"/>
  <c r="AK249" i="5"/>
  <c r="AK248" i="5"/>
  <c r="AK247" i="5"/>
  <c r="AK226" i="5"/>
  <c r="AK225" i="5"/>
  <c r="AK224" i="5"/>
  <c r="AK223" i="5"/>
  <c r="AK222" i="5"/>
  <c r="AK221" i="5"/>
  <c r="AK220" i="5"/>
  <c r="AK219" i="5"/>
  <c r="AK218" i="5"/>
  <c r="AK217" i="5"/>
  <c r="AK216" i="5"/>
  <c r="AK215" i="5"/>
  <c r="AK214" i="5"/>
  <c r="AK213" i="5"/>
  <c r="AK212" i="5"/>
  <c r="AQ13" i="29" l="1"/>
  <c r="AJV7" i="43" s="1"/>
  <c r="AQ12" i="29"/>
  <c r="AJK7" i="43" s="1"/>
  <c r="AQ10" i="29"/>
  <c r="AIO7" i="43" s="1"/>
  <c r="AB165" i="29"/>
  <c r="AX203" i="5"/>
  <c r="AF376" i="23"/>
  <c r="AP18" i="29" l="1"/>
  <c r="B280" i="21" l="1"/>
  <c r="B279" i="21"/>
  <c r="AB51" i="42"/>
  <c r="G37" i="20" l="1"/>
  <c r="C426" i="23"/>
  <c r="C425" i="23"/>
  <c r="AD425" i="23"/>
  <c r="AD426" i="23"/>
  <c r="Y426" i="23"/>
  <c r="W426" i="23"/>
  <c r="Y425" i="23"/>
  <c r="W425" i="23"/>
  <c r="V426" i="23"/>
  <c r="V424" i="23"/>
  <c r="V425" i="23"/>
  <c r="C411" i="23"/>
  <c r="AD411" i="23"/>
  <c r="Y411" i="23"/>
  <c r="V411" i="23"/>
  <c r="AM105" i="23" l="1"/>
  <c r="AP105" i="23"/>
  <c r="AN105" i="23" s="1"/>
  <c r="D36" i="46" s="1"/>
  <c r="AF411" i="23"/>
  <c r="AF426" i="23"/>
  <c r="AF425" i="23"/>
  <c r="E36" i="46" l="1"/>
  <c r="G36" i="46" s="1"/>
  <c r="GQ7" i="43"/>
  <c r="Z262" i="21"/>
  <c r="R7" i="43" l="1"/>
  <c r="S7" i="43"/>
  <c r="B13" i="23"/>
  <c r="T13" i="23"/>
  <c r="AD13" i="23"/>
  <c r="X7" i="43" s="1"/>
  <c r="BM7" i="43" s="1"/>
  <c r="AF13" i="23"/>
  <c r="B17" i="23"/>
  <c r="AD7" i="43" s="1"/>
  <c r="M17" i="23"/>
  <c r="AE7" i="43" s="1"/>
  <c r="T17" i="23"/>
  <c r="AF7" i="43" s="1"/>
  <c r="Z17" i="23"/>
  <c r="AG7" i="43" s="1"/>
  <c r="AO7" i="43"/>
  <c r="AP7" i="43"/>
  <c r="AQ7" i="43"/>
  <c r="AR7" i="43"/>
  <c r="B27" i="23"/>
  <c r="AS7" i="43" s="1"/>
  <c r="M27" i="23"/>
  <c r="AT7" i="43" s="1"/>
  <c r="T27" i="23"/>
  <c r="AU7" i="43" s="1"/>
  <c r="Z27" i="23"/>
  <c r="AV7" i="43" s="1"/>
  <c r="B29" i="23"/>
  <c r="AW7" i="43" s="1"/>
  <c r="M29" i="23"/>
  <c r="AX7" i="43" s="1"/>
  <c r="T29" i="23"/>
  <c r="AY7" i="43" s="1"/>
  <c r="Z29" i="23"/>
  <c r="AZ7" i="43" s="1"/>
  <c r="B31" i="23"/>
  <c r="BA7" i="43" s="1"/>
  <c r="M31" i="23"/>
  <c r="BB7" i="43" s="1"/>
  <c r="T31" i="23"/>
  <c r="BC7" i="43" s="1"/>
  <c r="Z31" i="23"/>
  <c r="BD7" i="43" s="1"/>
  <c r="AA48" i="42"/>
  <c r="AB45" i="42"/>
  <c r="Y7" i="43" l="1"/>
  <c r="BN7" i="43" s="1"/>
  <c r="W7" i="43"/>
  <c r="BL7" i="43" s="1"/>
  <c r="V7" i="43"/>
  <c r="BK7" i="43" s="1"/>
  <c r="U7" i="43"/>
  <c r="E7" i="43"/>
  <c r="AT87" i="23"/>
  <c r="AF408" i="23"/>
  <c r="BR62" i="5"/>
  <c r="BR58" i="5"/>
  <c r="BR46" i="5"/>
  <c r="BR13" i="5"/>
  <c r="BR17" i="5"/>
  <c r="BR21" i="5"/>
  <c r="BR10" i="5"/>
  <c r="BR47" i="5"/>
  <c r="BR12" i="5"/>
  <c r="BR16" i="5"/>
  <c r="BR20" i="5"/>
  <c r="BR24" i="5"/>
  <c r="BR60" i="5"/>
  <c r="BR48" i="5"/>
  <c r="BR11" i="5"/>
  <c r="BR15" i="5"/>
  <c r="BR19" i="5"/>
  <c r="BR23" i="5"/>
  <c r="BR61" i="5"/>
  <c r="BR49" i="5"/>
  <c r="BR45" i="5"/>
  <c r="BR14" i="5"/>
  <c r="BR18" i="5"/>
  <c r="BR22" i="5"/>
  <c r="B175" i="29"/>
  <c r="B176" i="29"/>
  <c r="B177" i="29"/>
  <c r="B178" i="29"/>
  <c r="I175" i="29"/>
  <c r="I176" i="29"/>
  <c r="I177" i="29"/>
  <c r="I178" i="29"/>
  <c r="W422" i="23"/>
  <c r="X422" i="23"/>
  <c r="C410" i="23"/>
  <c r="AD410" i="23"/>
  <c r="Y410" i="23"/>
  <c r="V410" i="23"/>
  <c r="AT89" i="23" l="1"/>
  <c r="AF410" i="23"/>
  <c r="B33" i="46"/>
  <c r="B42" i="46"/>
  <c r="B41" i="46"/>
  <c r="B34" i="46"/>
  <c r="B32" i="46"/>
  <c r="B11" i="46"/>
  <c r="B12" i="46"/>
  <c r="B14" i="46"/>
  <c r="B15" i="46"/>
  <c r="B10" i="46"/>
  <c r="B29" i="46"/>
  <c r="B21" i="46"/>
  <c r="B20" i="46"/>
  <c r="B19" i="46"/>
  <c r="B18" i="46"/>
  <c r="J4" i="45"/>
  <c r="E37" i="45"/>
  <c r="D37" i="45" s="1"/>
  <c r="E38" i="45"/>
  <c r="E36" i="45"/>
  <c r="E34" i="45"/>
  <c r="E35" i="45"/>
  <c r="E33" i="45"/>
  <c r="E26" i="45"/>
  <c r="E27" i="45"/>
  <c r="E25" i="45"/>
  <c r="E24" i="45"/>
  <c r="E19" i="45"/>
  <c r="E20" i="45"/>
  <c r="E18" i="45"/>
  <c r="E15" i="45"/>
  <c r="E16" i="45"/>
  <c r="E17" i="45"/>
  <c r="E14" i="45"/>
  <c r="E13" i="45"/>
  <c r="C12" i="45"/>
  <c r="D7" i="45"/>
  <c r="C7" i="45"/>
  <c r="C6" i="45"/>
  <c r="C18" i="44"/>
  <c r="C16" i="44"/>
  <c r="C6" i="44"/>
  <c r="C6" i="46"/>
  <c r="G7" i="46"/>
  <c r="D6" i="45"/>
  <c r="J5" i="45"/>
  <c r="C34" i="44"/>
  <c r="C33" i="44"/>
  <c r="C32" i="44"/>
  <c r="D48" i="45" l="1"/>
  <c r="D46" i="45"/>
  <c r="D45" i="45"/>
  <c r="D41" i="45"/>
  <c r="D49" i="45"/>
  <c r="D44" i="45"/>
  <c r="D39" i="45"/>
  <c r="F38" i="45"/>
  <c r="F37" i="45" s="1"/>
  <c r="F36" i="45" s="1"/>
  <c r="D36" i="45" s="1"/>
  <c r="D43" i="45"/>
  <c r="D47" i="45"/>
  <c r="D40" i="45"/>
  <c r="D38" i="45" l="1"/>
  <c r="F35" i="45"/>
  <c r="D35" i="45" s="1"/>
  <c r="F32" i="45"/>
  <c r="D32" i="45" s="1"/>
  <c r="F34" i="45" l="1"/>
  <c r="D34" i="45" s="1"/>
  <c r="F31" i="45"/>
  <c r="D31" i="45" s="1"/>
  <c r="F33" i="45" l="1"/>
  <c r="F30" i="45"/>
  <c r="D30" i="45" s="1"/>
  <c r="F29" i="45" l="1"/>
  <c r="D33" i="45"/>
  <c r="F28" i="45" l="1"/>
  <c r="D29" i="45"/>
  <c r="F27" i="45" l="1"/>
  <c r="D28" i="45"/>
  <c r="F26" i="45" l="1"/>
  <c r="F25" i="45" s="1"/>
  <c r="D25" i="45" s="1"/>
  <c r="D27" i="45"/>
  <c r="D26" i="45" l="1"/>
  <c r="F24" i="45"/>
  <c r="F23" i="45" l="1"/>
  <c r="D23" i="45" s="1"/>
  <c r="D24" i="45"/>
  <c r="F22" i="45" l="1"/>
  <c r="AHW7" i="43"/>
  <c r="F21" i="45" l="1"/>
  <c r="F20" i="45" s="1"/>
  <c r="D22" i="45"/>
  <c r="C5" i="46"/>
  <c r="C7" i="46"/>
  <c r="U346" i="23"/>
  <c r="AD358" i="23"/>
  <c r="AA358" i="23"/>
  <c r="AG346" i="23"/>
  <c r="AC346" i="23"/>
  <c r="Q346" i="23"/>
  <c r="F19" i="45" l="1"/>
  <c r="F18" i="45" s="1"/>
  <c r="F17" i="45" s="1"/>
  <c r="D17" i="45" s="1"/>
  <c r="D20" i="45"/>
  <c r="D21" i="45"/>
  <c r="AA108" i="18"/>
  <c r="AB58" i="18" l="1"/>
  <c r="AC124" i="18"/>
  <c r="D18" i="45"/>
  <c r="D19" i="45"/>
  <c r="F16" i="45"/>
  <c r="F15" i="45" s="1"/>
  <c r="F14" i="45" s="1"/>
  <c r="F13" i="45" s="1"/>
  <c r="D13" i="45" s="1"/>
  <c r="BF253" i="5"/>
  <c r="AC170" i="29"/>
  <c r="AC199" i="29"/>
  <c r="AC198" i="29"/>
  <c r="AC197" i="29"/>
  <c r="AC196" i="29"/>
  <c r="AC195" i="29"/>
  <c r="AC194" i="29"/>
  <c r="AC193" i="29"/>
  <c r="AC192" i="29"/>
  <c r="AC191" i="29"/>
  <c r="AC190" i="29"/>
  <c r="AC189" i="29"/>
  <c r="AC188" i="29"/>
  <c r="AC187" i="29"/>
  <c r="U199" i="29"/>
  <c r="M199" i="29"/>
  <c r="E199" i="29"/>
  <c r="U198" i="29"/>
  <c r="M198" i="29"/>
  <c r="E198" i="29"/>
  <c r="U197" i="29"/>
  <c r="M197" i="29"/>
  <c r="E197" i="29"/>
  <c r="U196" i="29"/>
  <c r="M196" i="29"/>
  <c r="E196" i="29"/>
  <c r="U195" i="29"/>
  <c r="M195" i="29"/>
  <c r="E195" i="29"/>
  <c r="U194" i="29"/>
  <c r="M194" i="29"/>
  <c r="E194" i="29"/>
  <c r="U193" i="29"/>
  <c r="M193" i="29"/>
  <c r="E193" i="29"/>
  <c r="U192" i="29"/>
  <c r="M192" i="29"/>
  <c r="E192" i="29"/>
  <c r="U191" i="29"/>
  <c r="M191" i="29"/>
  <c r="E191" i="29"/>
  <c r="U190" i="29"/>
  <c r="M190" i="29"/>
  <c r="E190" i="29"/>
  <c r="U189" i="29"/>
  <c r="M189" i="29"/>
  <c r="E189" i="29"/>
  <c r="U188" i="29"/>
  <c r="M188" i="29"/>
  <c r="E188" i="29"/>
  <c r="U187" i="29"/>
  <c r="M187" i="29"/>
  <c r="E187" i="29"/>
  <c r="AC186" i="29"/>
  <c r="AC185" i="29"/>
  <c r="U186" i="29"/>
  <c r="U185" i="29"/>
  <c r="M186" i="29"/>
  <c r="M185" i="29"/>
  <c r="E186" i="29"/>
  <c r="E185" i="29"/>
  <c r="B186" i="29"/>
  <c r="B185" i="29"/>
  <c r="I174" i="29"/>
  <c r="B174" i="29"/>
  <c r="I173" i="29"/>
  <c r="B173" i="29"/>
  <c r="AD172" i="29"/>
  <c r="A203" i="29"/>
  <c r="AY206" i="5"/>
  <c r="V385" i="23"/>
  <c r="BI264" i="5"/>
  <c r="AJ264" i="5"/>
  <c r="AI264" i="5"/>
  <c r="AD264" i="5"/>
  <c r="F264" i="5"/>
  <c r="D264" i="5"/>
  <c r="B264" i="5"/>
  <c r="BI263" i="5"/>
  <c r="AJ263" i="5"/>
  <c r="AI263" i="5"/>
  <c r="AD263" i="5"/>
  <c r="F263" i="5"/>
  <c r="D263" i="5"/>
  <c r="B263" i="5"/>
  <c r="BI262" i="5"/>
  <c r="AJ262" i="5"/>
  <c r="AI262" i="5"/>
  <c r="AD262" i="5"/>
  <c r="F262" i="5"/>
  <c r="D262" i="5"/>
  <c r="B262" i="5"/>
  <c r="AI251" i="5"/>
  <c r="AD251" i="5"/>
  <c r="F251" i="5"/>
  <c r="D251" i="5"/>
  <c r="B251" i="5"/>
  <c r="AI250" i="5"/>
  <c r="AD250" i="5"/>
  <c r="F250" i="5"/>
  <c r="D250" i="5"/>
  <c r="B250" i="5"/>
  <c r="AI249" i="5"/>
  <c r="AD249" i="5"/>
  <c r="F249" i="5"/>
  <c r="D249" i="5"/>
  <c r="B249" i="5"/>
  <c r="AI226" i="5"/>
  <c r="AD226" i="5"/>
  <c r="F226" i="5"/>
  <c r="D226" i="5"/>
  <c r="B226" i="5"/>
  <c r="AI225" i="5"/>
  <c r="AD225" i="5"/>
  <c r="F225" i="5"/>
  <c r="D225" i="5"/>
  <c r="B225" i="5"/>
  <c r="AI224" i="5"/>
  <c r="AD224" i="5"/>
  <c r="F224" i="5"/>
  <c r="D224" i="5"/>
  <c r="B224" i="5"/>
  <c r="AI223" i="5"/>
  <c r="AD223" i="5"/>
  <c r="F223" i="5"/>
  <c r="D223" i="5"/>
  <c r="B223" i="5"/>
  <c r="AI222" i="5"/>
  <c r="AD222" i="5"/>
  <c r="F222" i="5"/>
  <c r="D222" i="5"/>
  <c r="B222" i="5"/>
  <c r="AI221" i="5"/>
  <c r="AD221" i="5"/>
  <c r="F221" i="5"/>
  <c r="D221" i="5"/>
  <c r="B221" i="5"/>
  <c r="AI220" i="5"/>
  <c r="AD220" i="5"/>
  <c r="F220" i="5"/>
  <c r="D220" i="5"/>
  <c r="B220" i="5"/>
  <c r="AI219" i="5"/>
  <c r="AD219" i="5"/>
  <c r="F219" i="5"/>
  <c r="D219" i="5"/>
  <c r="B219" i="5"/>
  <c r="AI218" i="5"/>
  <c r="AD218" i="5"/>
  <c r="F218" i="5"/>
  <c r="D218" i="5"/>
  <c r="B218" i="5"/>
  <c r="AI217" i="5"/>
  <c r="AD217" i="5"/>
  <c r="F217" i="5"/>
  <c r="D217" i="5"/>
  <c r="B217" i="5"/>
  <c r="AI216" i="5"/>
  <c r="AD216" i="5"/>
  <c r="F216" i="5"/>
  <c r="D216" i="5"/>
  <c r="B216" i="5"/>
  <c r="AI215" i="5"/>
  <c r="AD215" i="5"/>
  <c r="F215" i="5"/>
  <c r="D215" i="5"/>
  <c r="B215" i="5"/>
  <c r="AI214" i="5"/>
  <c r="AD214" i="5"/>
  <c r="F214" i="5"/>
  <c r="D214" i="5"/>
  <c r="B214" i="5"/>
  <c r="BI261" i="5"/>
  <c r="BI260" i="5"/>
  <c r="AJ261" i="5"/>
  <c r="AJ260" i="5"/>
  <c r="AI261" i="5"/>
  <c r="AI260" i="5"/>
  <c r="AD261" i="5"/>
  <c r="AD260" i="5"/>
  <c r="F261" i="5"/>
  <c r="F260" i="5"/>
  <c r="D261" i="5"/>
  <c r="D260" i="5"/>
  <c r="B261" i="5"/>
  <c r="B260" i="5"/>
  <c r="AI248" i="5"/>
  <c r="AI247" i="5"/>
  <c r="AD248" i="5"/>
  <c r="AD247" i="5"/>
  <c r="F248" i="5"/>
  <c r="F247" i="5"/>
  <c r="D248" i="5"/>
  <c r="D247" i="5"/>
  <c r="B248" i="5"/>
  <c r="B247" i="5"/>
  <c r="AI213" i="5"/>
  <c r="AI212" i="5"/>
  <c r="AD213" i="5"/>
  <c r="AD212" i="5"/>
  <c r="F213" i="5"/>
  <c r="F212" i="5"/>
  <c r="D212" i="5"/>
  <c r="D213" i="5"/>
  <c r="B213" i="5"/>
  <c r="B212" i="5"/>
  <c r="A267" i="5"/>
  <c r="AI315" i="23"/>
  <c r="AI381" i="23" s="1"/>
  <c r="B400" i="23"/>
  <c r="B398" i="23"/>
  <c r="Z421" i="23"/>
  <c r="AD424" i="23"/>
  <c r="AD423" i="23"/>
  <c r="AD417" i="23"/>
  <c r="C424" i="23"/>
  <c r="C423" i="23"/>
  <c r="C422" i="23"/>
  <c r="C417" i="23"/>
  <c r="C407" i="23"/>
  <c r="C406" i="23"/>
  <c r="C405" i="23"/>
  <c r="C404" i="23"/>
  <c r="V407" i="23"/>
  <c r="W407" i="23"/>
  <c r="Y407" i="23"/>
  <c r="AD404" i="23"/>
  <c r="AD405" i="23"/>
  <c r="AD406" i="23"/>
  <c r="AD407" i="23"/>
  <c r="AD396" i="23"/>
  <c r="AD395" i="23"/>
  <c r="AD391" i="23"/>
  <c r="AD390" i="23"/>
  <c r="X396" i="23"/>
  <c r="X395" i="23"/>
  <c r="X389" i="23"/>
  <c r="M390" i="23"/>
  <c r="M389" i="23"/>
  <c r="J390" i="23"/>
  <c r="J389" i="23"/>
  <c r="W447" i="23"/>
  <c r="W438" i="23"/>
  <c r="W434" i="23"/>
  <c r="W433" i="23"/>
  <c r="W423" i="23"/>
  <c r="W417" i="23"/>
  <c r="AD438" i="23"/>
  <c r="AD434" i="23"/>
  <c r="AD433" i="23"/>
  <c r="AD447" i="23"/>
  <c r="Y447" i="23"/>
  <c r="Y424" i="23"/>
  <c r="Y423" i="23"/>
  <c r="Y422" i="23"/>
  <c r="Y417" i="23"/>
  <c r="V417" i="23"/>
  <c r="V423" i="23"/>
  <c r="V422" i="23"/>
  <c r="V438" i="23"/>
  <c r="V434" i="23"/>
  <c r="V433" i="23"/>
  <c r="V447" i="23"/>
  <c r="C447" i="23"/>
  <c r="C434" i="23"/>
  <c r="C433" i="23"/>
  <c r="C396" i="23"/>
  <c r="C395" i="23"/>
  <c r="C391" i="23"/>
  <c r="C390" i="23"/>
  <c r="C389" i="23"/>
  <c r="S377" i="23"/>
  <c r="C376" i="23"/>
  <c r="AF351" i="23"/>
  <c r="AD351" i="23"/>
  <c r="Z353" i="23"/>
  <c r="T355" i="23"/>
  <c r="T353" i="23"/>
  <c r="T351" i="23"/>
  <c r="T349" i="23"/>
  <c r="M353" i="23"/>
  <c r="B355" i="23"/>
  <c r="B353" i="23"/>
  <c r="B351" i="23"/>
  <c r="B349" i="23"/>
  <c r="T368" i="23"/>
  <c r="B368" i="23"/>
  <c r="Z366" i="23"/>
  <c r="AF364" i="23"/>
  <c r="AD364" i="23"/>
  <c r="T362" i="23"/>
  <c r="T364" i="23"/>
  <c r="T366" i="23"/>
  <c r="M366" i="23"/>
  <c r="B366" i="23"/>
  <c r="B364" i="23"/>
  <c r="B362" i="23"/>
  <c r="T367" i="23"/>
  <c r="B367" i="23"/>
  <c r="Z365" i="23"/>
  <c r="T365" i="23"/>
  <c r="M365" i="23"/>
  <c r="B365" i="23"/>
  <c r="AF363" i="23"/>
  <c r="AD363" i="23"/>
  <c r="T363" i="23"/>
  <c r="B363" i="23"/>
  <c r="T361" i="23"/>
  <c r="B361" i="23"/>
  <c r="B360" i="23"/>
  <c r="B358" i="23"/>
  <c r="B357" i="23"/>
  <c r="AF350" i="23"/>
  <c r="AD350" i="23"/>
  <c r="Z352" i="23"/>
  <c r="T354" i="23"/>
  <c r="T352" i="23"/>
  <c r="T350" i="23"/>
  <c r="T348" i="23"/>
  <c r="M352" i="23"/>
  <c r="B354" i="23"/>
  <c r="B352" i="23"/>
  <c r="B350" i="23"/>
  <c r="B348" i="23"/>
  <c r="B346" i="23"/>
  <c r="B336" i="23"/>
  <c r="AF319" i="23"/>
  <c r="AF323" i="23"/>
  <c r="AD323" i="23"/>
  <c r="T323" i="23"/>
  <c r="T321" i="23"/>
  <c r="T319" i="23"/>
  <c r="B319" i="23"/>
  <c r="B321" i="23"/>
  <c r="B323" i="23"/>
  <c r="B325" i="23"/>
  <c r="T325" i="23"/>
  <c r="AD325" i="23"/>
  <c r="AF325" i="23"/>
  <c r="Z327" i="23"/>
  <c r="T327" i="23"/>
  <c r="M327" i="23"/>
  <c r="B327" i="23"/>
  <c r="B329" i="23"/>
  <c r="M329" i="23"/>
  <c r="T329" i="23"/>
  <c r="Z329" i="23"/>
  <c r="T331" i="23"/>
  <c r="M331" i="23"/>
  <c r="B331" i="23"/>
  <c r="B333" i="23"/>
  <c r="M333" i="23"/>
  <c r="T333" i="23"/>
  <c r="Z333" i="23"/>
  <c r="Z337" i="23"/>
  <c r="Z339" i="23"/>
  <c r="Z341" i="23"/>
  <c r="Z343" i="23"/>
  <c r="T343" i="23"/>
  <c r="T341" i="23"/>
  <c r="T339" i="23"/>
  <c r="T337" i="23"/>
  <c r="M343" i="23"/>
  <c r="M341" i="23"/>
  <c r="M339" i="23"/>
  <c r="M337" i="23"/>
  <c r="B337" i="23"/>
  <c r="B339" i="23"/>
  <c r="B341" i="23"/>
  <c r="B343" i="23"/>
  <c r="M340" i="23"/>
  <c r="B344" i="23"/>
  <c r="B342" i="23"/>
  <c r="B340" i="23"/>
  <c r="B338" i="23"/>
  <c r="AI318" i="23"/>
  <c r="AI226" i="21"/>
  <c r="B281" i="21"/>
  <c r="AI223" i="21"/>
  <c r="AY60" i="5"/>
  <c r="AY62" i="5"/>
  <c r="AHZ7" i="43" s="1"/>
  <c r="AP61" i="5"/>
  <c r="Z139" i="18"/>
  <c r="Z99" i="18" s="1"/>
  <c r="Z138" i="18"/>
  <c r="Z137" i="18"/>
  <c r="AA137" i="18"/>
  <c r="AA138" i="18"/>
  <c r="AA139" i="18"/>
  <c r="AA140" i="18"/>
  <c r="AA90" i="18"/>
  <c r="Z140" i="18"/>
  <c r="Z102" i="18" s="1"/>
  <c r="Z136" i="18"/>
  <c r="AB136" i="18" s="1"/>
  <c r="AB90" i="18" s="1"/>
  <c r="B320" i="23"/>
  <c r="AC58" i="18" l="1"/>
  <c r="D16" i="45"/>
  <c r="AB138" i="18"/>
  <c r="AC138" i="18" s="1"/>
  <c r="AR61" i="5"/>
  <c r="AHK7" i="43"/>
  <c r="BA60" i="5"/>
  <c r="AHA7" i="43" s="1"/>
  <c r="AGZ7" i="43"/>
  <c r="AA102" i="18"/>
  <c r="AB140" i="18"/>
  <c r="AB102" i="18" s="1"/>
  <c r="AA99" i="18"/>
  <c r="AB139" i="18"/>
  <c r="AB99" i="18" s="1"/>
  <c r="AA96" i="18"/>
  <c r="BA62" i="5"/>
  <c r="AD60" i="18"/>
  <c r="AD59" i="18"/>
  <c r="AD58" i="18"/>
  <c r="AD124" i="18" s="1"/>
  <c r="R29" i="5" s="1"/>
  <c r="AE58" i="18"/>
  <c r="AE124" i="18" s="1"/>
  <c r="W29" i="5" s="1"/>
  <c r="AE60" i="18"/>
  <c r="AE59" i="18"/>
  <c r="AA93" i="18"/>
  <c r="AB137" i="18"/>
  <c r="AB93" i="18" s="1"/>
  <c r="AQ61" i="5"/>
  <c r="AQ263" i="5" s="1"/>
  <c r="AZ60" i="5"/>
  <c r="AZ262" i="5" s="1"/>
  <c r="D15" i="45"/>
  <c r="D14" i="45"/>
  <c r="T342" i="23"/>
  <c r="T338" i="23"/>
  <c r="Z340" i="23"/>
  <c r="AZ62" i="5"/>
  <c r="T340" i="23"/>
  <c r="T344" i="23"/>
  <c r="M344" i="23"/>
  <c r="Z344" i="23"/>
  <c r="M338" i="23"/>
  <c r="M342" i="23"/>
  <c r="Z338" i="23"/>
  <c r="Z342" i="23"/>
  <c r="AY262" i="5"/>
  <c r="AP263" i="5"/>
  <c r="AY264" i="5"/>
  <c r="AC136" i="18"/>
  <c r="Z96" i="18"/>
  <c r="Z93" i="18"/>
  <c r="Z90" i="18"/>
  <c r="BK29" i="5" l="1"/>
  <c r="AB96" i="18"/>
  <c r="AHL7" i="43"/>
  <c r="CB29" i="5"/>
  <c r="BA262" i="5"/>
  <c r="AR263" i="5"/>
  <c r="AC140" i="18"/>
  <c r="AC139" i="18"/>
  <c r="WA7" i="43"/>
  <c r="CG29" i="5"/>
  <c r="AZ264" i="5"/>
  <c r="BA264" i="5"/>
  <c r="AIA7" i="43"/>
  <c r="AC137" i="18"/>
  <c r="C51" i="45"/>
  <c r="C5" i="45" s="1"/>
  <c r="AC90" i="18"/>
  <c r="AC102" i="18" l="1"/>
  <c r="AE102" i="18" s="1"/>
  <c r="AE140" i="18" s="1"/>
  <c r="AC99" i="18"/>
  <c r="AD101" i="18" s="1"/>
  <c r="AC93" i="18"/>
  <c r="AD95" i="18" s="1"/>
  <c r="VZ7" i="43"/>
  <c r="AC96" i="18"/>
  <c r="AD98" i="18" s="1"/>
  <c r="AE92" i="18"/>
  <c r="AD92" i="18"/>
  <c r="AD91" i="18"/>
  <c r="AE104" i="18"/>
  <c r="AD104" i="18"/>
  <c r="E50" i="45"/>
  <c r="AD103" i="18"/>
  <c r="AD90" i="18"/>
  <c r="AD136" i="18" s="1"/>
  <c r="R45" i="5" s="1"/>
  <c r="AE90" i="18"/>
  <c r="AE136" i="18" s="1"/>
  <c r="W45" i="5" s="1"/>
  <c r="AE91" i="18"/>
  <c r="AD102" i="18"/>
  <c r="AD140" i="18" s="1"/>
  <c r="AE103" i="18"/>
  <c r="AE99" i="18"/>
  <c r="AE139" i="18" s="1"/>
  <c r="AD100" i="18"/>
  <c r="AE101" i="18"/>
  <c r="AE100" i="18" l="1"/>
  <c r="AD99" i="18"/>
  <c r="AD139" i="18" s="1"/>
  <c r="AQ48" i="5" s="1"/>
  <c r="BK45" i="5"/>
  <c r="AQ49" i="5"/>
  <c r="AE93" i="18"/>
  <c r="AE137" i="18" s="1"/>
  <c r="AD93" i="18"/>
  <c r="AD137" i="18" s="1"/>
  <c r="ACW7" i="43" s="1"/>
  <c r="AE94" i="18"/>
  <c r="AD94" i="18"/>
  <c r="AE95" i="18"/>
  <c r="AD96" i="18"/>
  <c r="AD138" i="18" s="1"/>
  <c r="AE98" i="18"/>
  <c r="AE96" i="18"/>
  <c r="AE138" i="18" s="1"/>
  <c r="AD97" i="18"/>
  <c r="AE97" i="18"/>
  <c r="CG49" i="5"/>
  <c r="CG48" i="5"/>
  <c r="CB48" i="5"/>
  <c r="CB49" i="5"/>
  <c r="ACE7" i="43"/>
  <c r="CG45" i="5"/>
  <c r="ACD7" i="43"/>
  <c r="CB45" i="5"/>
  <c r="CB46" i="5" l="1"/>
  <c r="CG47" i="5"/>
  <c r="ACX7" i="43"/>
  <c r="CG46" i="5"/>
  <c r="BK46" i="5"/>
  <c r="AFB7" i="43"/>
  <c r="BK49" i="5"/>
  <c r="AEI7" i="43"/>
  <c r="BK48" i="5"/>
  <c r="ADP7" i="43"/>
  <c r="BK47" i="5"/>
  <c r="CB47" i="5"/>
  <c r="ADQ7" i="43"/>
  <c r="AEJ7" i="43"/>
  <c r="AT48" i="5"/>
  <c r="BC48" i="5"/>
  <c r="BD48" i="5" s="1"/>
  <c r="AFC7" i="43"/>
  <c r="BC49" i="5"/>
  <c r="BD49" i="5" s="1"/>
  <c r="AT49" i="5"/>
  <c r="R249" i="5"/>
  <c r="W251" i="5"/>
  <c r="W247" i="5"/>
  <c r="R251" i="5"/>
  <c r="W250" i="5"/>
  <c r="R250" i="5"/>
  <c r="R247" i="5"/>
  <c r="W248" i="5"/>
  <c r="R248" i="5"/>
  <c r="AN49" i="5" l="1"/>
  <c r="AU49" i="5"/>
  <c r="AN48" i="5"/>
  <c r="AU48" i="5"/>
  <c r="W249" i="5"/>
  <c r="C11" i="45"/>
  <c r="C10" i="44"/>
  <c r="E8" i="45"/>
  <c r="D10" i="45" l="1"/>
  <c r="C7" i="44" s="1"/>
  <c r="D12" i="45"/>
  <c r="D5" i="45"/>
  <c r="C14" i="44" s="1"/>
  <c r="T320" i="23"/>
  <c r="B324" i="23"/>
  <c r="AF326" i="23"/>
  <c r="AF320" i="23"/>
  <c r="AC169" i="29"/>
  <c r="V384" i="23"/>
  <c r="B322" i="23"/>
  <c r="T324" i="23"/>
  <c r="AF324" i="23"/>
  <c r="AD326" i="23"/>
  <c r="B326" i="23"/>
  <c r="M328" i="23"/>
  <c r="Z328" i="23"/>
  <c r="T330" i="23"/>
  <c r="B330" i="23"/>
  <c r="Z334" i="23"/>
  <c r="M334" i="23"/>
  <c r="T322" i="23"/>
  <c r="AD324" i="23"/>
  <c r="T326" i="23"/>
  <c r="B328" i="23"/>
  <c r="T328" i="23"/>
  <c r="Z330" i="23"/>
  <c r="M330" i="23"/>
  <c r="T332" i="23"/>
  <c r="T334" i="23"/>
  <c r="B334" i="23"/>
  <c r="B332" i="23"/>
  <c r="Z120" i="18"/>
  <c r="AA120" i="18"/>
  <c r="AA50" i="18" s="1"/>
  <c r="Z121" i="18"/>
  <c r="AB53" i="18" s="1"/>
  <c r="AA121" i="18"/>
  <c r="AA53" i="18" s="1"/>
  <c r="Z108" i="18"/>
  <c r="AB108" i="18" s="1"/>
  <c r="AA14" i="18"/>
  <c r="Z109" i="18"/>
  <c r="AB109" i="18" s="1"/>
  <c r="Z110" i="18"/>
  <c r="AB110" i="18" s="1"/>
  <c r="AA110" i="18"/>
  <c r="AA20" i="18" s="1"/>
  <c r="Z111" i="18"/>
  <c r="AB111" i="18" s="1"/>
  <c r="AA111" i="18"/>
  <c r="Z112" i="18"/>
  <c r="AA112" i="18"/>
  <c r="Z113" i="18"/>
  <c r="AA113" i="18"/>
  <c r="Z114" i="18"/>
  <c r="AA114" i="18"/>
  <c r="Z115" i="18"/>
  <c r="AA115" i="18"/>
  <c r="AA35" i="18" s="1"/>
  <c r="Z116" i="18"/>
  <c r="AA116" i="18"/>
  <c r="Z117" i="18"/>
  <c r="AA117" i="18"/>
  <c r="Z118" i="18"/>
  <c r="AA118" i="18"/>
  <c r="Z119" i="18"/>
  <c r="AA119" i="18"/>
  <c r="AA11" i="18"/>
  <c r="Z107" i="18"/>
  <c r="E130" i="18"/>
  <c r="E129" i="18"/>
  <c r="E128" i="18"/>
  <c r="E127" i="18"/>
  <c r="E126" i="18"/>
  <c r="E125" i="18"/>
  <c r="E124" i="18"/>
  <c r="E123" i="18"/>
  <c r="E122" i="18"/>
  <c r="E119" i="18"/>
  <c r="E118" i="18"/>
  <c r="E117" i="18"/>
  <c r="E116" i="18"/>
  <c r="E115" i="18"/>
  <c r="E114" i="18"/>
  <c r="E113" i="18"/>
  <c r="E111" i="18"/>
  <c r="E110" i="18"/>
  <c r="E109" i="18"/>
  <c r="E107" i="18"/>
  <c r="E106" i="18"/>
  <c r="E105" i="18"/>
  <c r="E102" i="18"/>
  <c r="E93" i="18"/>
  <c r="E92" i="18"/>
  <c r="E91" i="18"/>
  <c r="E90" i="18"/>
  <c r="E89" i="18"/>
  <c r="E88" i="18"/>
  <c r="E87" i="18"/>
  <c r="E54" i="18"/>
  <c r="E53" i="18"/>
  <c r="E52" i="18"/>
  <c r="E51" i="18"/>
  <c r="E50" i="18"/>
  <c r="E49" i="18"/>
  <c r="E48" i="18"/>
  <c r="S389" i="23"/>
  <c r="S391" i="23"/>
  <c r="S395" i="23"/>
  <c r="AD5" i="29"/>
  <c r="AF23" i="29"/>
  <c r="A8" i="18"/>
  <c r="AY4" i="5"/>
  <c r="AF117" i="23"/>
  <c r="P69" i="23"/>
  <c r="P68" i="23"/>
  <c r="AA66" i="23" s="1"/>
  <c r="AF234" i="21"/>
  <c r="AF232" i="21"/>
  <c r="AD232" i="21"/>
  <c r="AD234" i="21"/>
  <c r="T253" i="21"/>
  <c r="T251" i="21"/>
  <c r="T249" i="21"/>
  <c r="T247" i="21"/>
  <c r="T242" i="21"/>
  <c r="Z242" i="21"/>
  <c r="Z253" i="21"/>
  <c r="Z251" i="21"/>
  <c r="Z249" i="21"/>
  <c r="Z247" i="21"/>
  <c r="Z238" i="21"/>
  <c r="Z236" i="21"/>
  <c r="T240" i="21"/>
  <c r="T238" i="21"/>
  <c r="T236" i="21"/>
  <c r="T234" i="21"/>
  <c r="T232" i="21"/>
  <c r="T230" i="21"/>
  <c r="T228" i="21"/>
  <c r="M253" i="21"/>
  <c r="M251" i="21"/>
  <c r="M249" i="21"/>
  <c r="M247" i="21"/>
  <c r="M242" i="21"/>
  <c r="M238" i="21"/>
  <c r="M236" i="21"/>
  <c r="B253" i="21"/>
  <c r="B251" i="21"/>
  <c r="B249" i="21"/>
  <c r="B247" i="21"/>
  <c r="B242" i="21"/>
  <c r="B240" i="21"/>
  <c r="B238" i="21"/>
  <c r="B236" i="21"/>
  <c r="B234" i="21"/>
  <c r="B232" i="21"/>
  <c r="B230" i="21"/>
  <c r="AF228" i="21"/>
  <c r="B28" i="42"/>
  <c r="AB53" i="42" s="1"/>
  <c r="A40" i="29"/>
  <c r="A65" i="5"/>
  <c r="B282" i="21"/>
  <c r="AA136" i="32"/>
  <c r="AB49" i="42"/>
  <c r="FV7" i="43"/>
  <c r="A33" i="18"/>
  <c r="A27" i="18"/>
  <c r="A24" i="18"/>
  <c r="A19" i="18"/>
  <c r="A14" i="18"/>
  <c r="A13" i="18"/>
  <c r="A3" i="18"/>
  <c r="AB107" i="18" l="1"/>
  <c r="AB11" i="18" s="1"/>
  <c r="AB29" i="18"/>
  <c r="AC118" i="18"/>
  <c r="AB41" i="18"/>
  <c r="AB38" i="18"/>
  <c r="AB20" i="18"/>
  <c r="AB35" i="18"/>
  <c r="AA47" i="18"/>
  <c r="AB47" i="18"/>
  <c r="BL25" i="5" a="1"/>
  <c r="BL25" i="5" s="1"/>
  <c r="AJ29" i="5"/>
  <c r="AT29" i="5"/>
  <c r="AR29" i="5"/>
  <c r="AQ29" i="5"/>
  <c r="AP29" i="5"/>
  <c r="AQ45" i="5"/>
  <c r="AR45" i="5"/>
  <c r="AS45" i="5" s="1"/>
  <c r="BC45" i="5"/>
  <c r="BD45" i="5" s="1"/>
  <c r="AT45" i="5"/>
  <c r="AU45" i="5" s="1"/>
  <c r="AY45" i="5"/>
  <c r="AZ45" i="5" s="1"/>
  <c r="BA45" i="5"/>
  <c r="BB45" i="5" s="1"/>
  <c r="AP45" i="5"/>
  <c r="AQ47" i="5"/>
  <c r="AQ46" i="5"/>
  <c r="AP47" i="5"/>
  <c r="AP46" i="5"/>
  <c r="BC47" i="5"/>
  <c r="BD47" i="5" s="1"/>
  <c r="AT47" i="5"/>
  <c r="AP59" i="5"/>
  <c r="AGK7" i="43" s="1"/>
  <c r="AY58" i="5"/>
  <c r="AFZ7" i="43" s="1"/>
  <c r="AA44" i="18"/>
  <c r="IC7" i="43"/>
  <c r="AO117" i="23"/>
  <c r="AP86" i="23"/>
  <c r="AO86" i="23"/>
  <c r="AT86" i="23" s="1"/>
  <c r="AC109" i="18"/>
  <c r="AC108" i="18"/>
  <c r="BQ59" i="5"/>
  <c r="BU59" i="5" s="1"/>
  <c r="AC112" i="18"/>
  <c r="AA41" i="18"/>
  <c r="AA32" i="18"/>
  <c r="AB32" i="18"/>
  <c r="AA38" i="18"/>
  <c r="AT46" i="5"/>
  <c r="BC46" i="5"/>
  <c r="BD46" i="5" s="1"/>
  <c r="AA29" i="18"/>
  <c r="BQ58" i="5"/>
  <c r="AFX7" i="43"/>
  <c r="F29" i="46"/>
  <c r="F30" i="46" s="1"/>
  <c r="ER7" i="43"/>
  <c r="F21" i="46"/>
  <c r="AP23" i="29"/>
  <c r="ALH7" i="43" s="1"/>
  <c r="ALG7" i="43"/>
  <c r="F46" i="46"/>
  <c r="AA26" i="18"/>
  <c r="AA23" i="18"/>
  <c r="AB23" i="18"/>
  <c r="AA17" i="18"/>
  <c r="AP117" i="23"/>
  <c r="AF68" i="23"/>
  <c r="AP96" i="23"/>
  <c r="AO96" i="23"/>
  <c r="AT96" i="23" s="1"/>
  <c r="AR113" i="23"/>
  <c r="AS113" i="23" s="1"/>
  <c r="AR112" i="23"/>
  <c r="AS112" i="23" s="1"/>
  <c r="AM112" i="23" s="1"/>
  <c r="AR126" i="23"/>
  <c r="AS129" i="23" s="1"/>
  <c r="AT75" i="23"/>
  <c r="AA387" i="23"/>
  <c r="BA47" i="5"/>
  <c r="BB47" i="5" s="1"/>
  <c r="AY47" i="5"/>
  <c r="AR47" i="5"/>
  <c r="BA49" i="5"/>
  <c r="BB49" i="5" s="1"/>
  <c r="BA48" i="5"/>
  <c r="BB48" i="5" s="1"/>
  <c r="AP49" i="5"/>
  <c r="AR48" i="5"/>
  <c r="AS48" i="5" s="1"/>
  <c r="AR49" i="5"/>
  <c r="AS49" i="5" s="1"/>
  <c r="AY48" i="5"/>
  <c r="AZ48" i="5" s="1"/>
  <c r="BA46" i="5"/>
  <c r="BB46" i="5" s="1"/>
  <c r="AY49" i="5"/>
  <c r="AP48" i="5"/>
  <c r="AR46" i="5"/>
  <c r="AY46" i="5"/>
  <c r="AZ46" i="5" s="1"/>
  <c r="AY59" i="5"/>
  <c r="AGM7" i="43" s="1"/>
  <c r="BQ61" i="5"/>
  <c r="BQ60" i="5"/>
  <c r="AY61" i="5"/>
  <c r="AHM7" i="43" s="1"/>
  <c r="AP60" i="5"/>
  <c r="D11" i="45"/>
  <c r="C8" i="44" s="1"/>
  <c r="Z17" i="18"/>
  <c r="BQ47" i="5"/>
  <c r="BQ49" i="5"/>
  <c r="BQ45" i="5"/>
  <c r="BQ48" i="5"/>
  <c r="BQ46" i="5"/>
  <c r="Z50" i="18"/>
  <c r="AC120" i="18"/>
  <c r="AC50" i="18" s="1"/>
  <c r="AD177" i="29"/>
  <c r="AD176" i="29"/>
  <c r="BQ62" i="5"/>
  <c r="AP62" i="5"/>
  <c r="AF447" i="23"/>
  <c r="AF438" i="23"/>
  <c r="AF434" i="23"/>
  <c r="AF433" i="23"/>
  <c r="AF417" i="23"/>
  <c r="AF407" i="23"/>
  <c r="AF396" i="23"/>
  <c r="P389" i="23"/>
  <c r="B187" i="29"/>
  <c r="AD178" i="29"/>
  <c r="AD175" i="29"/>
  <c r="AF177" i="29"/>
  <c r="AD174" i="29"/>
  <c r="Y185" i="29"/>
  <c r="AI23" i="29"/>
  <c r="AF186" i="29"/>
  <c r="Y186" i="29"/>
  <c r="AF33" i="29"/>
  <c r="B196" i="29"/>
  <c r="W424" i="23"/>
  <c r="S390" i="23"/>
  <c r="P390" i="23"/>
  <c r="AD173" i="29"/>
  <c r="AI22" i="29"/>
  <c r="AF185" i="29"/>
  <c r="X69" i="23"/>
  <c r="AF69" i="23" s="1"/>
  <c r="Z11" i="18"/>
  <c r="Z14" i="18"/>
  <c r="AC121" i="18"/>
  <c r="Z23" i="18"/>
  <c r="Z29" i="18"/>
  <c r="Z35" i="18"/>
  <c r="Z41" i="18"/>
  <c r="Z47" i="18"/>
  <c r="Z53" i="18"/>
  <c r="Z20" i="18"/>
  <c r="Z26" i="18"/>
  <c r="Z32" i="18"/>
  <c r="Z38" i="18"/>
  <c r="Z44" i="18"/>
  <c r="B197" i="29"/>
  <c r="ADW7" i="43" l="1"/>
  <c r="AC107" i="18"/>
  <c r="AC11" i="18" s="1"/>
  <c r="AD11" i="18" s="1"/>
  <c r="AB44" i="18"/>
  <c r="AW29" i="5"/>
  <c r="AC119" i="18"/>
  <c r="ACL7" i="43"/>
  <c r="AU47" i="5"/>
  <c r="AN47" i="5"/>
  <c r="AN45" i="5"/>
  <c r="AN29" i="5"/>
  <c r="AU29" i="5"/>
  <c r="AD50" i="18"/>
  <c r="AD52" i="18"/>
  <c r="AE51" i="18"/>
  <c r="AE52" i="18"/>
  <c r="AD51" i="18"/>
  <c r="AE50" i="18"/>
  <c r="AS29" i="5"/>
  <c r="AL29" i="5"/>
  <c r="AC44" i="18"/>
  <c r="AD44" i="18" s="1"/>
  <c r="AN129" i="23"/>
  <c r="AM129" i="23"/>
  <c r="BE47" i="5"/>
  <c r="BE49" i="5"/>
  <c r="AW49" i="5" s="1" a="1"/>
  <c r="AW49" i="5" s="1"/>
  <c r="AZ49" i="5"/>
  <c r="AZ251" i="5" s="1"/>
  <c r="AZ47" i="5"/>
  <c r="AZ249" i="5" s="1"/>
  <c r="AS47" i="5"/>
  <c r="AS249" i="5" s="1"/>
  <c r="AS46" i="5"/>
  <c r="AS248" i="5" s="1"/>
  <c r="AN46" i="5"/>
  <c r="AU46" i="5"/>
  <c r="CZ7" i="43"/>
  <c r="F11" i="46"/>
  <c r="AO69" i="23"/>
  <c r="AM69" i="23" s="1"/>
  <c r="DA7" i="43" s="1"/>
  <c r="AB17" i="18"/>
  <c r="AZ58" i="5"/>
  <c r="AZ260" i="5" s="1"/>
  <c r="BE45" i="5"/>
  <c r="AW45" i="5" s="1" a="1"/>
  <c r="AW45" i="5" s="1"/>
  <c r="BE48" i="5"/>
  <c r="AW48" i="5" s="1" a="1"/>
  <c r="AW48" i="5" s="1"/>
  <c r="AB26" i="18"/>
  <c r="BS58" i="5"/>
  <c r="BU58" i="5"/>
  <c r="AS247" i="5"/>
  <c r="AR247" i="5"/>
  <c r="AC115" i="18"/>
  <c r="AC35" i="18" s="1"/>
  <c r="AC117" i="18"/>
  <c r="AC114" i="18"/>
  <c r="AC32" i="18" s="1"/>
  <c r="AC116" i="18"/>
  <c r="AC38" i="18" s="1"/>
  <c r="AQ251" i="5"/>
  <c r="BE46" i="5"/>
  <c r="AW46" i="5" s="1" a="1"/>
  <c r="AW46" i="5" s="1"/>
  <c r="AQ250" i="5"/>
  <c r="AC113" i="18"/>
  <c r="AQ248" i="5"/>
  <c r="AS128" i="23"/>
  <c r="AM128" i="23" s="1"/>
  <c r="AS127" i="23"/>
  <c r="AS130" i="23"/>
  <c r="AN130" i="23" s="1"/>
  <c r="JT7" i="43" s="1"/>
  <c r="AS126" i="23"/>
  <c r="CY7" i="43"/>
  <c r="AGX7" i="43"/>
  <c r="AP33" i="29"/>
  <c r="AOJ7" i="43" s="1"/>
  <c r="AOI7" i="43"/>
  <c r="ADG7" i="43"/>
  <c r="AZ248" i="5"/>
  <c r="ADZ7" i="43"/>
  <c r="AFL7" i="43"/>
  <c r="ACN7" i="43"/>
  <c r="AZ247" i="5"/>
  <c r="AES7" i="43"/>
  <c r="AZ250" i="5"/>
  <c r="ACK7" i="43"/>
  <c r="ADD7" i="43"/>
  <c r="AFI7" i="43"/>
  <c r="AEP7" i="43"/>
  <c r="BA251" i="5"/>
  <c r="AFM7" i="43"/>
  <c r="AR251" i="5"/>
  <c r="AFJ7" i="43"/>
  <c r="AR250" i="5"/>
  <c r="AEQ7" i="43"/>
  <c r="BA250" i="5"/>
  <c r="AET7" i="43"/>
  <c r="BA249" i="5"/>
  <c r="AEA7" i="43"/>
  <c r="AR249" i="5"/>
  <c r="ADX7" i="43"/>
  <c r="BA248" i="5"/>
  <c r="ADH7" i="43"/>
  <c r="AR248" i="5"/>
  <c r="ADE7" i="43"/>
  <c r="BA247" i="5"/>
  <c r="ACO7" i="43"/>
  <c r="F10" i="46"/>
  <c r="CQ7" i="43"/>
  <c r="AR62" i="5"/>
  <c r="AHX7" i="43"/>
  <c r="BA61" i="5"/>
  <c r="BA59" i="5"/>
  <c r="AC26" i="18"/>
  <c r="AC111" i="18"/>
  <c r="AC110" i="18"/>
  <c r="AC125" i="18"/>
  <c r="AB61" i="18"/>
  <c r="AQ62" i="5"/>
  <c r="AP68" i="23"/>
  <c r="AO68" i="23"/>
  <c r="AN117" i="23"/>
  <c r="IE7" i="43" s="1"/>
  <c r="AM117" i="23"/>
  <c r="ID7" i="43" s="1"/>
  <c r="AN112" i="23"/>
  <c r="AP248" i="5"/>
  <c r="BB248" i="5"/>
  <c r="AY248" i="5"/>
  <c r="AS251" i="5"/>
  <c r="AP251" i="5"/>
  <c r="BB250" i="5"/>
  <c r="AY250" i="5"/>
  <c r="BB249" i="5"/>
  <c r="AY249" i="5"/>
  <c r="AZ59" i="5"/>
  <c r="AZ261" i="5" s="1"/>
  <c r="AY261" i="5"/>
  <c r="AS250" i="5"/>
  <c r="AP250" i="5"/>
  <c r="AQ249" i="5"/>
  <c r="AP249" i="5"/>
  <c r="AP247" i="5"/>
  <c r="BB247" i="5"/>
  <c r="AQ58" i="5"/>
  <c r="AP260" i="5"/>
  <c r="BB251" i="5"/>
  <c r="AZ61" i="5"/>
  <c r="AZ263" i="5" s="1"/>
  <c r="AY263" i="5"/>
  <c r="AQ60" i="5"/>
  <c r="AQ262" i="5" s="1"/>
  <c r="AP262" i="5"/>
  <c r="BS60" i="5"/>
  <c r="BT60" i="5"/>
  <c r="BU60" i="5"/>
  <c r="BT61" i="5"/>
  <c r="BS61" i="5"/>
  <c r="BU61" i="5"/>
  <c r="BS59" i="5"/>
  <c r="BT59" i="5"/>
  <c r="AQ59" i="5"/>
  <c r="AQ261" i="5" s="1"/>
  <c r="AP261" i="5"/>
  <c r="AC17" i="18"/>
  <c r="F57" i="46"/>
  <c r="F50" i="46"/>
  <c r="BU46" i="5"/>
  <c r="BT46" i="5"/>
  <c r="BS46" i="5"/>
  <c r="AY247" i="5"/>
  <c r="BS45" i="5"/>
  <c r="BT45" i="5"/>
  <c r="BU45" i="5"/>
  <c r="BS47" i="5"/>
  <c r="BT47" i="5"/>
  <c r="BU47" i="5"/>
  <c r="AY251" i="5"/>
  <c r="BU48" i="5"/>
  <c r="BT48" i="5"/>
  <c r="BS48" i="5"/>
  <c r="BT49" i="5"/>
  <c r="BS49" i="5"/>
  <c r="BU49" i="5"/>
  <c r="AF178" i="29"/>
  <c r="AY260" i="5"/>
  <c r="BT58" i="5"/>
  <c r="AB50" i="18"/>
  <c r="AP264" i="5"/>
  <c r="BS62" i="5"/>
  <c r="BU62" i="5"/>
  <c r="BT62" i="5"/>
  <c r="B188" i="29"/>
  <c r="AC53" i="18"/>
  <c r="AB14" i="18"/>
  <c r="AF176" i="29"/>
  <c r="AF175" i="29"/>
  <c r="AF174" i="29"/>
  <c r="AI33" i="29"/>
  <c r="AF423" i="23"/>
  <c r="AI24" i="29"/>
  <c r="Y187" i="29"/>
  <c r="AF187" i="29"/>
  <c r="AF196" i="29"/>
  <c r="Y196" i="29"/>
  <c r="AF395" i="23"/>
  <c r="AF389" i="23"/>
  <c r="AF390" i="23"/>
  <c r="X390" i="23"/>
  <c r="AF173" i="29"/>
  <c r="AF34" i="29"/>
  <c r="AF25" i="29"/>
  <c r="AAY7" i="43"/>
  <c r="AAX7" i="43"/>
  <c r="AW47" i="5" l="1" a="1"/>
  <c r="AW47" i="5" s="1"/>
  <c r="AL47" i="5" s="1"/>
  <c r="AC47" i="18"/>
  <c r="AE49" i="18" s="1"/>
  <c r="AE48" i="18"/>
  <c r="AE47" i="18"/>
  <c r="AE119" i="18" s="1"/>
  <c r="W22" i="5" s="1"/>
  <c r="AD47" i="18"/>
  <c r="AD119" i="18" s="1"/>
  <c r="R22" i="5" s="1"/>
  <c r="AD49" i="18"/>
  <c r="AE55" i="18"/>
  <c r="AD55" i="18"/>
  <c r="AE54" i="18"/>
  <c r="AE53" i="18"/>
  <c r="AE121" i="18" s="1"/>
  <c r="W24" i="5" s="1"/>
  <c r="AD54" i="18"/>
  <c r="AD53" i="18"/>
  <c r="AD121" i="18" s="1"/>
  <c r="R24" i="5" s="1"/>
  <c r="AD46" i="18"/>
  <c r="AD118" i="18"/>
  <c r="R21" i="5" s="1"/>
  <c r="AE46" i="18"/>
  <c r="AE44" i="18"/>
  <c r="AE118" i="18" s="1"/>
  <c r="AE45" i="18"/>
  <c r="AD45" i="18"/>
  <c r="JN7" i="43"/>
  <c r="E55" i="46"/>
  <c r="G55" i="46" s="1"/>
  <c r="JO7" i="43"/>
  <c r="D55" i="46"/>
  <c r="AL49" i="5"/>
  <c r="AFN7" i="43"/>
  <c r="AL48" i="5"/>
  <c r="AJ45" i="5"/>
  <c r="BA58" i="5"/>
  <c r="AGA7" i="43" s="1"/>
  <c r="AEB7" i="43"/>
  <c r="AL46" i="5"/>
  <c r="AM130" i="23"/>
  <c r="JS7" i="43" s="1"/>
  <c r="ACP7" i="43"/>
  <c r="AD28" i="18"/>
  <c r="AE28" i="18"/>
  <c r="AE26" i="18"/>
  <c r="AE112" i="18" s="1"/>
  <c r="W15" i="5" s="1"/>
  <c r="AD26" i="18"/>
  <c r="AD112" i="18" s="1"/>
  <c r="R15" i="5" s="1"/>
  <c r="AE27" i="18"/>
  <c r="AD27" i="18"/>
  <c r="AE34" i="18"/>
  <c r="AD34" i="18"/>
  <c r="AE32" i="18"/>
  <c r="AE114" i="18" s="1"/>
  <c r="W17" i="5" s="1"/>
  <c r="AE33" i="18"/>
  <c r="AD32" i="18"/>
  <c r="AD114" i="18" s="1"/>
  <c r="R17" i="5" s="1"/>
  <c r="AD33" i="18"/>
  <c r="AD19" i="18"/>
  <c r="AE17" i="18"/>
  <c r="AE109" i="18" s="1"/>
  <c r="W12" i="5" s="1"/>
  <c r="AD17" i="18"/>
  <c r="AD109" i="18" s="1"/>
  <c r="AE18" i="18"/>
  <c r="AD18" i="18"/>
  <c r="AE19" i="18"/>
  <c r="AE39" i="18"/>
  <c r="AD39" i="18"/>
  <c r="AE40" i="18"/>
  <c r="AD40" i="18"/>
  <c r="AE38" i="18"/>
  <c r="AE116" i="18" s="1"/>
  <c r="W19" i="5" s="1"/>
  <c r="AD38" i="18"/>
  <c r="AD116" i="18" s="1"/>
  <c r="R19" i="5" s="1"/>
  <c r="AE37" i="18"/>
  <c r="AE36" i="18"/>
  <c r="AD35" i="18"/>
  <c r="AD115" i="18" s="1"/>
  <c r="R18" i="5" s="1"/>
  <c r="AD37" i="18"/>
  <c r="AD36" i="18"/>
  <c r="AE35" i="18"/>
  <c r="AE115" i="18" s="1"/>
  <c r="W18" i="5" s="1"/>
  <c r="AD13" i="18"/>
  <c r="AE13" i="18"/>
  <c r="AE12" i="18"/>
  <c r="AD12" i="18"/>
  <c r="AE11" i="18"/>
  <c r="BV46" i="5" a="1"/>
  <c r="BV46" i="5" s="1"/>
  <c r="BH48" i="5" a="1"/>
  <c r="BH48" i="5" s="1"/>
  <c r="AEV7" i="43" s="1"/>
  <c r="BV48" i="5" a="1"/>
  <c r="BV48" i="5" s="1"/>
  <c r="AC29" i="18"/>
  <c r="AEU7" i="43"/>
  <c r="ADI7" i="43"/>
  <c r="BH46" i="5" a="1"/>
  <c r="BH46" i="5" s="1"/>
  <c r="ADJ7" i="43" s="1"/>
  <c r="AQ247" i="5"/>
  <c r="BV61" i="5"/>
  <c r="BW61" i="5"/>
  <c r="BH62" i="5"/>
  <c r="AIB7" i="43" s="1"/>
  <c r="BW62" i="5"/>
  <c r="BV62" i="5"/>
  <c r="AIC7" i="43" s="1"/>
  <c r="AR60" i="5"/>
  <c r="AGY7" i="43" s="1"/>
  <c r="AC23" i="18"/>
  <c r="AC20" i="18"/>
  <c r="AC41" i="18"/>
  <c r="AN127" i="23"/>
  <c r="AM127" i="23"/>
  <c r="AN128" i="23"/>
  <c r="AP25" i="29"/>
  <c r="ALX7" i="43" s="1"/>
  <c r="ALW7" i="43"/>
  <c r="AP34" i="29"/>
  <c r="AOR7" i="43" s="1"/>
  <c r="AOQ7" i="43"/>
  <c r="AER7" i="43"/>
  <c r="AJ48" i="5"/>
  <c r="ADF7" i="43"/>
  <c r="AJ46" i="5"/>
  <c r="BH61" i="5"/>
  <c r="AHO7" i="43" s="1"/>
  <c r="AHN7" i="43"/>
  <c r="E41" i="46"/>
  <c r="G41" i="46" s="1"/>
  <c r="HE7" i="43"/>
  <c r="D41" i="46"/>
  <c r="HF7" i="43"/>
  <c r="BA261" i="5"/>
  <c r="AGN7" i="43"/>
  <c r="AQ264" i="5"/>
  <c r="AHY7" i="43"/>
  <c r="BA263" i="5"/>
  <c r="E46" i="46"/>
  <c r="G46" i="46" s="1"/>
  <c r="D46" i="46"/>
  <c r="AQ260" i="5"/>
  <c r="AR58" i="5"/>
  <c r="BH58" i="5" s="1"/>
  <c r="AR59" i="5"/>
  <c r="BH59" i="5" s="1"/>
  <c r="AC61" i="18"/>
  <c r="AE63" i="18" s="1"/>
  <c r="AR37" i="5"/>
  <c r="AP37" i="5"/>
  <c r="AY37" i="5"/>
  <c r="BA37" i="5"/>
  <c r="BA239" i="5" s="1"/>
  <c r="BQ37" i="5"/>
  <c r="AC14" i="18"/>
  <c r="W239" i="5"/>
  <c r="R233" i="5"/>
  <c r="R239" i="5"/>
  <c r="AR264" i="5"/>
  <c r="D56" i="46"/>
  <c r="AAI7" i="43"/>
  <c r="AR68" i="23"/>
  <c r="AT74" i="23"/>
  <c r="AR74" i="23"/>
  <c r="AM126" i="23"/>
  <c r="IY7" i="43" s="1"/>
  <c r="AN126" i="23"/>
  <c r="IZ7" i="43" s="1"/>
  <c r="AM113" i="23"/>
  <c r="HJ7" i="43" s="1"/>
  <c r="AN113" i="23"/>
  <c r="HK7" i="43" s="1"/>
  <c r="BE249" i="5"/>
  <c r="BE250" i="5"/>
  <c r="AW250" i="5"/>
  <c r="BE248" i="5"/>
  <c r="ZS7" i="43"/>
  <c r="YM7" i="43"/>
  <c r="ABO7" i="43"/>
  <c r="D11" i="46"/>
  <c r="E11" i="46"/>
  <c r="G11" i="46" s="1"/>
  <c r="BE251" i="5"/>
  <c r="BE247" i="5"/>
  <c r="YL7" i="43"/>
  <c r="AAH7" i="43"/>
  <c r="ZR7" i="43"/>
  <c r="B198" i="29"/>
  <c r="B189" i="29"/>
  <c r="AQ18" i="29"/>
  <c r="ABN7" i="43"/>
  <c r="XV7" i="43"/>
  <c r="AI18" i="29"/>
  <c r="AI25" i="29"/>
  <c r="Y188" i="29"/>
  <c r="AF188" i="29"/>
  <c r="AI34" i="29"/>
  <c r="Y197" i="29"/>
  <c r="AF197" i="29"/>
  <c r="AF35" i="29"/>
  <c r="AF26" i="29"/>
  <c r="AE120" i="18"/>
  <c r="W23" i="5" s="1"/>
  <c r="AD120" i="18"/>
  <c r="R23" i="5" s="1"/>
  <c r="AL249" i="5" l="1"/>
  <c r="ADV7" i="43"/>
  <c r="BV47" i="5" a="1"/>
  <c r="BV47" i="5" s="1"/>
  <c r="AED7" i="43" s="1"/>
  <c r="ADY7" i="43"/>
  <c r="BH47" i="5" a="1"/>
  <c r="BH47" i="5" s="1"/>
  <c r="AEC7" i="43" s="1"/>
  <c r="AJ47" i="5"/>
  <c r="AJ249" i="5" s="1"/>
  <c r="AW249" i="5"/>
  <c r="W21" i="5"/>
  <c r="AJ21" i="5" s="1"/>
  <c r="BA260" i="5"/>
  <c r="AD48" i="18"/>
  <c r="AJ49" i="5"/>
  <c r="AJ251" i="5" s="1"/>
  <c r="AFK7" i="43"/>
  <c r="BV49" i="5" a="1"/>
  <c r="BV49" i="5" s="1"/>
  <c r="AFP7" i="43" s="1"/>
  <c r="BK22" i="5"/>
  <c r="BH49" i="5" a="1"/>
  <c r="BH49" i="5" s="1"/>
  <c r="AFO7" i="43" s="1"/>
  <c r="AJ24" i="5"/>
  <c r="AQ24" i="5"/>
  <c r="AJ22" i="5"/>
  <c r="AQ22" i="5"/>
  <c r="AJ23" i="5"/>
  <c r="AQ23" i="5"/>
  <c r="AW251" i="5"/>
  <c r="AQ21" i="5"/>
  <c r="AJ19" i="5"/>
  <c r="AQ19" i="5"/>
  <c r="AJ18" i="5"/>
  <c r="AQ18" i="5"/>
  <c r="AJ17" i="5"/>
  <c r="AQ17" i="5"/>
  <c r="AP17" i="5"/>
  <c r="AJ12" i="5"/>
  <c r="AQ12" i="5"/>
  <c r="AS37" i="5"/>
  <c r="AS239" i="5" s="1"/>
  <c r="AL37" i="5"/>
  <c r="BH45" i="5" a="1"/>
  <c r="BH45" i="5" s="1"/>
  <c r="ACQ7" i="43" s="1"/>
  <c r="BM45" i="5"/>
  <c r="ACM7" i="43"/>
  <c r="AW247" i="5"/>
  <c r="AL45" i="5"/>
  <c r="ACJ7" i="43" s="1"/>
  <c r="BV45" i="5" a="1"/>
  <c r="BV45" i="5" s="1"/>
  <c r="BW45" i="5" s="1"/>
  <c r="ACS7" i="43" s="1"/>
  <c r="AW248" i="5"/>
  <c r="BK15" i="5"/>
  <c r="E56" i="46"/>
  <c r="G56" i="46" s="1"/>
  <c r="AE41" i="18"/>
  <c r="AE117" i="18" s="1"/>
  <c r="W20" i="5" s="1"/>
  <c r="AD41" i="18"/>
  <c r="AD117" i="18" s="1"/>
  <c r="AE43" i="18"/>
  <c r="AD43" i="18"/>
  <c r="AE42" i="18"/>
  <c r="AD42" i="18"/>
  <c r="AD14" i="18"/>
  <c r="AD108" i="18" s="1"/>
  <c r="AE16" i="18"/>
  <c r="AD16" i="18"/>
  <c r="AE14" i="18"/>
  <c r="AE108" i="18" s="1"/>
  <c r="W11" i="5" s="1"/>
  <c r="AE15" i="18"/>
  <c r="AD15" i="18"/>
  <c r="AD31" i="18"/>
  <c r="AE29" i="18"/>
  <c r="AE113" i="18" s="1"/>
  <c r="W16" i="5" s="1"/>
  <c r="AE30" i="18"/>
  <c r="AD29" i="18"/>
  <c r="AD113" i="18" s="1"/>
  <c r="R16" i="5" s="1"/>
  <c r="AD30" i="18"/>
  <c r="AE31" i="18"/>
  <c r="AE22" i="18"/>
  <c r="AD22" i="18"/>
  <c r="AE21" i="18"/>
  <c r="AD21" i="18"/>
  <c r="AE20" i="18"/>
  <c r="AE110" i="18" s="1"/>
  <c r="W13" i="5" s="1"/>
  <c r="AD20" i="18"/>
  <c r="AD110" i="18" s="1"/>
  <c r="AD25" i="18"/>
  <c r="AE23" i="18"/>
  <c r="AE111" i="18" s="1"/>
  <c r="W14" i="5" s="1"/>
  <c r="AE25" i="18"/>
  <c r="AE24" i="18"/>
  <c r="AD23" i="18"/>
  <c r="AD111" i="18" s="1"/>
  <c r="R14" i="5" s="1"/>
  <c r="AD24" i="18"/>
  <c r="ADK7" i="43"/>
  <c r="AR262" i="5"/>
  <c r="AEW7" i="43"/>
  <c r="AT12" i="5"/>
  <c r="ZB7" i="43"/>
  <c r="AT24" i="5"/>
  <c r="AT18" i="5"/>
  <c r="AT21" i="5"/>
  <c r="ZC7" i="43"/>
  <c r="AT19" i="5"/>
  <c r="AT23" i="5"/>
  <c r="AT22" i="5"/>
  <c r="AW37" i="5"/>
  <c r="BV59" i="5"/>
  <c r="AGP7" i="43" s="1"/>
  <c r="BW59" i="5"/>
  <c r="BH60" i="5"/>
  <c r="AHB7" i="43" s="1"/>
  <c r="BV60" i="5"/>
  <c r="AHC7" i="43" s="1"/>
  <c r="BW60" i="5"/>
  <c r="AFY7" i="43"/>
  <c r="BV58" i="5"/>
  <c r="BW58" i="5"/>
  <c r="AE107" i="18"/>
  <c r="W10" i="5" s="1"/>
  <c r="AD107" i="18"/>
  <c r="BK23" i="5"/>
  <c r="BK24" i="5"/>
  <c r="BC22" i="5"/>
  <c r="BD22" i="5" s="1"/>
  <c r="BC23" i="5"/>
  <c r="BD23" i="5" s="1"/>
  <c r="BC24" i="5"/>
  <c r="BD24" i="5" s="1"/>
  <c r="BK12" i="5"/>
  <c r="BC12" i="5"/>
  <c r="BD12" i="5" s="1"/>
  <c r="BA12" i="5"/>
  <c r="BB12" i="5" s="1"/>
  <c r="BK19" i="5"/>
  <c r="BC21" i="5"/>
  <c r="BD21" i="5" s="1"/>
  <c r="BK21" i="5"/>
  <c r="BC19" i="5"/>
  <c r="BD19" i="5" s="1"/>
  <c r="AR12" i="5"/>
  <c r="AP12" i="5"/>
  <c r="CB17" i="5"/>
  <c r="CG18" i="5"/>
  <c r="JI7" i="43"/>
  <c r="E54" i="46"/>
  <c r="G54" i="46" s="1"/>
  <c r="JJ7" i="43"/>
  <c r="D54" i="46"/>
  <c r="JD7" i="43"/>
  <c r="E53" i="46"/>
  <c r="G53" i="46" s="1"/>
  <c r="JE7" i="43"/>
  <c r="D53" i="46"/>
  <c r="AP26" i="29"/>
  <c r="AMF7" i="43" s="1"/>
  <c r="AME7" i="43"/>
  <c r="AP35" i="29"/>
  <c r="AOZ7" i="43" s="1"/>
  <c r="AOY7" i="43"/>
  <c r="ABE7" i="43"/>
  <c r="AQ239" i="5"/>
  <c r="AEO7" i="43"/>
  <c r="AL250" i="5"/>
  <c r="ADA7" i="43"/>
  <c r="AJ248" i="5"/>
  <c r="ADC7" i="43"/>
  <c r="AL248" i="5"/>
  <c r="ACH7" i="43"/>
  <c r="AJ247" i="5"/>
  <c r="AFH7" i="43"/>
  <c r="AL251" i="5"/>
  <c r="AEM7" i="43"/>
  <c r="AJ250" i="5"/>
  <c r="VG7" i="43"/>
  <c r="CB24" i="5"/>
  <c r="RP7" i="43"/>
  <c r="CB19" i="5"/>
  <c r="VH7" i="43"/>
  <c r="CG24" i="5"/>
  <c r="QW7" i="43"/>
  <c r="CB18" i="5"/>
  <c r="CG15" i="5"/>
  <c r="XW7" i="43"/>
  <c r="AP32" i="5"/>
  <c r="AR32" i="5"/>
  <c r="TB7" i="43"/>
  <c r="CB21" i="5"/>
  <c r="OR7" i="43"/>
  <c r="CB15" i="5"/>
  <c r="UN7" i="43"/>
  <c r="CB23" i="5"/>
  <c r="TV7" i="43"/>
  <c r="CG22" i="5"/>
  <c r="UO7" i="43"/>
  <c r="CG23" i="5"/>
  <c r="QE7" i="43"/>
  <c r="CG17" i="5"/>
  <c r="TC7" i="43"/>
  <c r="CG21" i="5"/>
  <c r="TU7" i="43"/>
  <c r="CB22" i="5"/>
  <c r="RQ7" i="43"/>
  <c r="CG19" i="5"/>
  <c r="MN7" i="43"/>
  <c r="CG12" i="5"/>
  <c r="MM7" i="43"/>
  <c r="CB12" i="5"/>
  <c r="AR261" i="5"/>
  <c r="AGL7" i="43"/>
  <c r="XG7" i="43"/>
  <c r="AR31" i="5"/>
  <c r="ABF7" i="43"/>
  <c r="AGB7" i="43"/>
  <c r="AR239" i="5"/>
  <c r="AD63" i="18"/>
  <c r="D42" i="46"/>
  <c r="E42" i="46"/>
  <c r="G42" i="46" s="1"/>
  <c r="AD61" i="18"/>
  <c r="AD125" i="18" s="1"/>
  <c r="AD62" i="18"/>
  <c r="BM58" i="5"/>
  <c r="AGO7" i="43"/>
  <c r="AE61" i="18"/>
  <c r="AE125" i="18" s="1"/>
  <c r="W30" i="5" s="1"/>
  <c r="AE62" i="18"/>
  <c r="AR36" i="5"/>
  <c r="AP36" i="5"/>
  <c r="BA36" i="5"/>
  <c r="BA238" i="5" s="1"/>
  <c r="AY36" i="5"/>
  <c r="AP33" i="5"/>
  <c r="AY33" i="5"/>
  <c r="BA33" i="5"/>
  <c r="BA235" i="5" s="1"/>
  <c r="AR33" i="5"/>
  <c r="AP35" i="5"/>
  <c r="BA35" i="5"/>
  <c r="BA237" i="5" s="1"/>
  <c r="AR35" i="5"/>
  <c r="AY35" i="5"/>
  <c r="BA32" i="5"/>
  <c r="BA234" i="5" s="1"/>
  <c r="AY32" i="5"/>
  <c r="AY38" i="5"/>
  <c r="AR38" i="5"/>
  <c r="AP38" i="5"/>
  <c r="BA38" i="5"/>
  <c r="BA240" i="5" s="1"/>
  <c r="AP34" i="5"/>
  <c r="BA34" i="5"/>
  <c r="BA236" i="5" s="1"/>
  <c r="AY34" i="5"/>
  <c r="AR34" i="5"/>
  <c r="AZ37" i="5"/>
  <c r="AZ239" i="5" s="1"/>
  <c r="BE37" i="5"/>
  <c r="AY29" i="5"/>
  <c r="BA29" i="5"/>
  <c r="BA231" i="5" s="1"/>
  <c r="BQ31" i="5"/>
  <c r="BT31" i="5" s="1"/>
  <c r="AY31" i="5"/>
  <c r="BA31" i="5"/>
  <c r="BA233" i="5" s="1"/>
  <c r="BQ29" i="5"/>
  <c r="BQ34" i="5"/>
  <c r="BQ38" i="5"/>
  <c r="BQ32" i="5"/>
  <c r="BQ33" i="5"/>
  <c r="BQ36" i="5"/>
  <c r="BQ35" i="5"/>
  <c r="R231" i="5"/>
  <c r="R236" i="5"/>
  <c r="W235" i="5"/>
  <c r="W238" i="5"/>
  <c r="R234" i="5"/>
  <c r="W237" i="5"/>
  <c r="W234" i="5"/>
  <c r="R237" i="5"/>
  <c r="W240" i="5"/>
  <c r="W231" i="5"/>
  <c r="W236" i="5"/>
  <c r="W233" i="5"/>
  <c r="R238" i="5"/>
  <c r="AY239" i="5"/>
  <c r="BB37" i="5"/>
  <c r="BB239" i="5" s="1"/>
  <c r="R240" i="5"/>
  <c r="AP239" i="5"/>
  <c r="R235" i="5"/>
  <c r="BU37" i="5"/>
  <c r="BT37" i="5"/>
  <c r="BS37" i="5"/>
  <c r="AF18" i="29"/>
  <c r="AF101" i="23" s="1"/>
  <c r="AR260" i="5"/>
  <c r="BW46" i="5"/>
  <c r="ADL7" i="43" s="1"/>
  <c r="D52" i="46"/>
  <c r="E52" i="46"/>
  <c r="BW48" i="5"/>
  <c r="AEX7" i="43" s="1"/>
  <c r="BH250" i="5"/>
  <c r="BH248" i="5"/>
  <c r="QX7" i="43"/>
  <c r="BA24" i="5"/>
  <c r="BB24" i="5" s="1"/>
  <c r="AR21" i="5"/>
  <c r="BA21" i="5"/>
  <c r="BB21" i="5" s="1"/>
  <c r="AR23" i="5"/>
  <c r="BA23" i="5"/>
  <c r="BB23" i="5" s="1"/>
  <c r="AHP7" i="43"/>
  <c r="AR19" i="5"/>
  <c r="W214" i="5"/>
  <c r="BQ21" i="5"/>
  <c r="BS21" i="5" s="1"/>
  <c r="BQ23" i="5"/>
  <c r="BS23" i="5" s="1"/>
  <c r="W226" i="5"/>
  <c r="W223" i="5"/>
  <c r="W225" i="5"/>
  <c r="BH264" i="5"/>
  <c r="AID7" i="43"/>
  <c r="BQ19" i="5"/>
  <c r="BT19" i="5" s="1"/>
  <c r="W221" i="5"/>
  <c r="W219" i="5"/>
  <c r="B199" i="29"/>
  <c r="R217" i="5"/>
  <c r="AI26" i="29"/>
  <c r="Y189" i="29"/>
  <c r="AF189" i="29"/>
  <c r="AI35" i="29"/>
  <c r="AF198" i="29"/>
  <c r="Y198" i="29"/>
  <c r="AF27" i="29"/>
  <c r="B190" i="29"/>
  <c r="AF36" i="29"/>
  <c r="R214" i="5"/>
  <c r="R224" i="5"/>
  <c r="R221" i="5"/>
  <c r="R223" i="5"/>
  <c r="R225" i="5"/>
  <c r="AP24" i="5"/>
  <c r="AY21" i="5"/>
  <c r="AZ21" i="5" s="1"/>
  <c r="AP21" i="5"/>
  <c r="AY23" i="5"/>
  <c r="AZ23" i="5" s="1"/>
  <c r="AP23" i="5"/>
  <c r="AY19" i="5"/>
  <c r="AP19" i="5"/>
  <c r="BH249" i="5" l="1"/>
  <c r="ADT7" i="43"/>
  <c r="BH251" i="5"/>
  <c r="R20" i="5"/>
  <c r="SI7" i="43" s="1"/>
  <c r="BK10" i="5"/>
  <c r="AP10" i="5"/>
  <c r="AT10" i="5"/>
  <c r="AN10" i="5" s="1"/>
  <c r="AJ11" i="5"/>
  <c r="AQ11" i="5"/>
  <c r="AFF7" i="43"/>
  <c r="BW49" i="5"/>
  <c r="AFQ7" i="43" s="1"/>
  <c r="OS7" i="43"/>
  <c r="AP15" i="5"/>
  <c r="BC15" i="5"/>
  <c r="BD15" i="5" s="1"/>
  <c r="BQ15" i="5"/>
  <c r="BS15" i="5" s="1"/>
  <c r="AJ13" i="5"/>
  <c r="AQ13" i="5"/>
  <c r="AQ30" i="5"/>
  <c r="AJ30" i="5"/>
  <c r="AY10" i="5"/>
  <c r="AR10" i="5"/>
  <c r="AL10" i="5" s="1"/>
  <c r="AJ10" i="5"/>
  <c r="AQ10" i="5"/>
  <c r="BA10" i="5"/>
  <c r="BB10" i="5" s="1"/>
  <c r="BM247" i="5"/>
  <c r="AT20" i="5"/>
  <c r="AN20" i="5" s="1"/>
  <c r="AQ20" i="5"/>
  <c r="R222" i="5"/>
  <c r="CB20" i="5"/>
  <c r="AL247" i="5"/>
  <c r="BH51" i="5"/>
  <c r="AF84" i="23" s="1"/>
  <c r="EI7" i="43" s="1"/>
  <c r="AL21" i="5"/>
  <c r="AS21" i="5"/>
  <c r="AS223" i="5" s="1"/>
  <c r="AS34" i="5"/>
  <c r="AS236" i="5" s="1"/>
  <c r="AL34" i="5"/>
  <c r="AS32" i="5"/>
  <c r="AS234" i="5" s="1"/>
  <c r="AL32" i="5"/>
  <c r="AN24" i="5"/>
  <c r="AU24" i="5"/>
  <c r="AL12" i="5"/>
  <c r="AS12" i="5"/>
  <c r="AS33" i="5"/>
  <c r="AS235" i="5" s="1"/>
  <c r="AL33" i="5"/>
  <c r="AN12" i="5"/>
  <c r="AU12" i="5"/>
  <c r="AN22" i="5"/>
  <c r="AU22" i="5"/>
  <c r="AL38" i="5"/>
  <c r="AS38" i="5"/>
  <c r="AS240" i="5" s="1"/>
  <c r="AN23" i="5"/>
  <c r="AU23" i="5"/>
  <c r="AU19" i="5"/>
  <c r="AN19" i="5"/>
  <c r="AL36" i="5"/>
  <c r="AS36" i="5"/>
  <c r="AS238" i="5" s="1"/>
  <c r="BE19" i="5"/>
  <c r="AW19" i="5" s="1" a="1"/>
  <c r="AW19" i="5" s="1"/>
  <c r="AZ19" i="5"/>
  <c r="AZ221" i="5" s="1"/>
  <c r="AL19" i="5"/>
  <c r="AS19" i="5"/>
  <c r="AS221" i="5" s="1"/>
  <c r="AN21" i="5"/>
  <c r="AU21" i="5"/>
  <c r="AL23" i="5"/>
  <c r="AS23" i="5"/>
  <c r="AS225" i="5" s="1"/>
  <c r="AW31" i="5"/>
  <c r="AL31" i="5"/>
  <c r="AS31" i="5"/>
  <c r="AS233" i="5" s="1"/>
  <c r="AL35" i="5"/>
  <c r="AS35" i="5"/>
  <c r="AS237" i="5" s="1"/>
  <c r="AU18" i="5"/>
  <c r="AN18" i="5"/>
  <c r="PL7" i="43"/>
  <c r="CB16" i="5"/>
  <c r="R218" i="5"/>
  <c r="BH247" i="5"/>
  <c r="ACR7" i="43"/>
  <c r="AJ15" i="5"/>
  <c r="AQ15" i="5"/>
  <c r="AQ217" i="5" s="1"/>
  <c r="AT15" i="5"/>
  <c r="AN15" i="5" s="1"/>
  <c r="CG14" i="5"/>
  <c r="D57" i="46"/>
  <c r="AP13" i="5"/>
  <c r="AT11" i="5"/>
  <c r="CG20" i="5"/>
  <c r="AY20" i="5"/>
  <c r="CG16" i="5"/>
  <c r="BE23" i="5"/>
  <c r="AW23" i="5" s="1" a="1"/>
  <c r="AW23" i="5" s="1"/>
  <c r="BE21" i="5"/>
  <c r="AW21" i="5" s="1" a="1"/>
  <c r="AW21" i="5" s="1"/>
  <c r="W222" i="5"/>
  <c r="BK20" i="5"/>
  <c r="BA20" i="5"/>
  <c r="BV37" i="5" a="1"/>
  <c r="BV37" i="5" s="1"/>
  <c r="ABI7" i="43" s="1"/>
  <c r="AW36" i="5"/>
  <c r="BC20" i="5"/>
  <c r="BD20" i="5" s="1"/>
  <c r="AP20" i="5"/>
  <c r="AW35" i="5"/>
  <c r="SJ7" i="43"/>
  <c r="NG7" i="43"/>
  <c r="AT13" i="5"/>
  <c r="AW34" i="5"/>
  <c r="AT30" i="5"/>
  <c r="BH37" i="5" a="1"/>
  <c r="BH37" i="5" s="1"/>
  <c r="ABH7" i="43" s="1"/>
  <c r="BV51" i="5"/>
  <c r="AT17" i="5"/>
  <c r="AY17" i="5"/>
  <c r="BW47" i="5"/>
  <c r="AEE7" i="43" s="1"/>
  <c r="AW32" i="5"/>
  <c r="AW38" i="5"/>
  <c r="AW33" i="5"/>
  <c r="NY7" i="43"/>
  <c r="BK30" i="5"/>
  <c r="BC13" i="5"/>
  <c r="BD13" i="5" s="1"/>
  <c r="QD7" i="43"/>
  <c r="BK17" i="5"/>
  <c r="CB13" i="5"/>
  <c r="R215" i="5"/>
  <c r="NF7" i="43"/>
  <c r="CG13" i="5"/>
  <c r="BK13" i="5"/>
  <c r="AR13" i="5"/>
  <c r="BK11" i="5"/>
  <c r="AP11" i="5"/>
  <c r="BC11" i="5"/>
  <c r="BD11" i="5" s="1"/>
  <c r="AR11" i="5"/>
  <c r="CB14" i="5"/>
  <c r="R216" i="5"/>
  <c r="BK18" i="5"/>
  <c r="BC10" i="5"/>
  <c r="BD10" i="5" s="1"/>
  <c r="BC18" i="5"/>
  <c r="BD18" i="5" s="1"/>
  <c r="BC17" i="5"/>
  <c r="BD17" i="5" s="1"/>
  <c r="BQ10" i="5"/>
  <c r="AGC7" i="43"/>
  <c r="FZ7" i="43"/>
  <c r="XN7" i="43"/>
  <c r="AR238" i="5"/>
  <c r="UY7" i="43"/>
  <c r="BB225" i="5"/>
  <c r="UV7" i="43"/>
  <c r="MX7" i="43"/>
  <c r="TM7" i="43"/>
  <c r="BB223" i="5"/>
  <c r="MU7" i="43"/>
  <c r="TJ7" i="43"/>
  <c r="RX7" i="43"/>
  <c r="VR7" i="43"/>
  <c r="AP27" i="29"/>
  <c r="AMN7" i="43" s="1"/>
  <c r="AMM7" i="43"/>
  <c r="BM260" i="5"/>
  <c r="AP36" i="29"/>
  <c r="APH7" i="43" s="1"/>
  <c r="APG7" i="43"/>
  <c r="UU7" i="43"/>
  <c r="AQ225" i="5"/>
  <c r="WG7" i="43"/>
  <c r="AQ231" i="5"/>
  <c r="ZI7" i="43"/>
  <c r="AAO7" i="43"/>
  <c r="AQ238" i="5"/>
  <c r="ABG7" i="43"/>
  <c r="UX7" i="43"/>
  <c r="AZ225" i="5"/>
  <c r="TI7" i="43"/>
  <c r="AQ223" i="5"/>
  <c r="ABU7" i="43"/>
  <c r="AQ240" i="5"/>
  <c r="ZY7" i="43"/>
  <c r="AQ237" i="5"/>
  <c r="TL7" i="43"/>
  <c r="AZ223" i="5"/>
  <c r="VN7" i="43"/>
  <c r="AQ226" i="5"/>
  <c r="XM7" i="43"/>
  <c r="AQ233" i="5"/>
  <c r="RW7" i="43"/>
  <c r="AQ221" i="5"/>
  <c r="YC7" i="43"/>
  <c r="AQ234" i="5"/>
  <c r="RZ7" i="43"/>
  <c r="YS7" i="43"/>
  <c r="AP22" i="5"/>
  <c r="BA19" i="5"/>
  <c r="BB19" i="5" s="1"/>
  <c r="BQ22" i="5"/>
  <c r="BS22" i="5" s="1"/>
  <c r="BA15" i="5"/>
  <c r="BA217" i="5" s="1"/>
  <c r="AR20" i="5"/>
  <c r="BA22" i="5"/>
  <c r="BB22" i="5" s="1"/>
  <c r="AY15" i="5"/>
  <c r="BE15" i="5" s="1"/>
  <c r="W217" i="5"/>
  <c r="BQ13" i="5"/>
  <c r="BS13" i="5" s="1"/>
  <c r="AR15" i="5"/>
  <c r="AL15" i="5" s="1"/>
  <c r="AY13" i="5"/>
  <c r="AZ13" i="5" s="1"/>
  <c r="BA13" i="5"/>
  <c r="BB13" i="5" s="1"/>
  <c r="AY22" i="5"/>
  <c r="AZ22" i="5" s="1"/>
  <c r="AY24" i="5"/>
  <c r="AZ24" i="5" s="1"/>
  <c r="R226" i="5"/>
  <c r="W215" i="5"/>
  <c r="BQ20" i="5"/>
  <c r="BS20" i="5" s="1"/>
  <c r="AR24" i="5"/>
  <c r="AR22" i="5"/>
  <c r="W218" i="5"/>
  <c r="W224" i="5"/>
  <c r="CG11" i="5"/>
  <c r="LU7" i="43"/>
  <c r="CB11" i="5"/>
  <c r="LT7" i="43"/>
  <c r="LB7" i="43"/>
  <c r="CG10" i="5"/>
  <c r="YD7" i="43"/>
  <c r="WH7" i="43"/>
  <c r="ABV7" i="43"/>
  <c r="AAP7" i="43"/>
  <c r="ZZ7" i="43"/>
  <c r="ZJ7" i="43"/>
  <c r="YT7" i="43"/>
  <c r="WP7" i="43"/>
  <c r="CB30" i="5"/>
  <c r="CG30" i="5"/>
  <c r="LA7" i="43"/>
  <c r="F32" i="46"/>
  <c r="BH260" i="5"/>
  <c r="BA226" i="5"/>
  <c r="AR233" i="5"/>
  <c r="AR236" i="5"/>
  <c r="AR235" i="5"/>
  <c r="AR234" i="5"/>
  <c r="BA225" i="5"/>
  <c r="AR225" i="5"/>
  <c r="BA223" i="5"/>
  <c r="AR223" i="5"/>
  <c r="BA17" i="5"/>
  <c r="BB17" i="5" s="1"/>
  <c r="AR237" i="5"/>
  <c r="AR221" i="5"/>
  <c r="AR240" i="5"/>
  <c r="AR214" i="5"/>
  <c r="AR231" i="5"/>
  <c r="AY30" i="5"/>
  <c r="AZ30" i="5" s="1"/>
  <c r="AR30" i="5"/>
  <c r="AP30" i="5"/>
  <c r="BA30" i="5"/>
  <c r="BA232" i="5" s="1"/>
  <c r="BS31" i="5"/>
  <c r="AZ34" i="5"/>
  <c r="AZ236" i="5" s="1"/>
  <c r="BE34" i="5"/>
  <c r="BU31" i="5"/>
  <c r="AZ32" i="5"/>
  <c r="AZ234" i="5" s="1"/>
  <c r="AZ33" i="5"/>
  <c r="AZ235" i="5" s="1"/>
  <c r="BE33" i="5"/>
  <c r="BB29" i="5"/>
  <c r="BB231" i="5" s="1"/>
  <c r="BE29" i="5"/>
  <c r="AZ35" i="5"/>
  <c r="AZ237" i="5" s="1"/>
  <c r="BE35" i="5"/>
  <c r="AZ36" i="5"/>
  <c r="AZ238" i="5" s="1"/>
  <c r="BE36" i="5"/>
  <c r="AZ31" i="5"/>
  <c r="AZ233" i="5" s="1"/>
  <c r="AZ38" i="5"/>
  <c r="AZ240" i="5" s="1"/>
  <c r="BE38" i="5"/>
  <c r="BQ30" i="5"/>
  <c r="BS30" i="5" s="1"/>
  <c r="R232" i="5"/>
  <c r="BE31" i="5"/>
  <c r="BE32" i="5"/>
  <c r="BQ17" i="5"/>
  <c r="BU17" i="5" s="1"/>
  <c r="BS33" i="5"/>
  <c r="BU33" i="5"/>
  <c r="BT33" i="5"/>
  <c r="AP233" i="5"/>
  <c r="AY231" i="5"/>
  <c r="AZ29" i="5"/>
  <c r="AZ231" i="5" s="1"/>
  <c r="AP234" i="5"/>
  <c r="BE239" i="5"/>
  <c r="AW239" i="5"/>
  <c r="AY233" i="5"/>
  <c r="BB31" i="5"/>
  <c r="BB233" i="5" s="1"/>
  <c r="AP231" i="5"/>
  <c r="AS231" i="5"/>
  <c r="BU35" i="5"/>
  <c r="BT35" i="5"/>
  <c r="BS35" i="5"/>
  <c r="AY237" i="5"/>
  <c r="BB35" i="5"/>
  <c r="BB237" i="5" s="1"/>
  <c r="AP236" i="5"/>
  <c r="AQ236" i="5"/>
  <c r="AP237" i="5"/>
  <c r="AP235" i="5"/>
  <c r="AQ235" i="5"/>
  <c r="BS29" i="5"/>
  <c r="BT29" i="5"/>
  <c r="BU29" i="5"/>
  <c r="BU36" i="5"/>
  <c r="BS36" i="5"/>
  <c r="BT36" i="5"/>
  <c r="BT38" i="5"/>
  <c r="BS38" i="5"/>
  <c r="BU38" i="5"/>
  <c r="AY236" i="5"/>
  <c r="BB34" i="5"/>
  <c r="BB236" i="5" s="1"/>
  <c r="AP240" i="5"/>
  <c r="AY234" i="5"/>
  <c r="BB32" i="5"/>
  <c r="BB234" i="5" s="1"/>
  <c r="AP238" i="5"/>
  <c r="AY235" i="5"/>
  <c r="BB33" i="5"/>
  <c r="BB235" i="5" s="1"/>
  <c r="AY240" i="5"/>
  <c r="BB38" i="5"/>
  <c r="BB240" i="5" s="1"/>
  <c r="BU32" i="5"/>
  <c r="BT32" i="5"/>
  <c r="BS32" i="5"/>
  <c r="AY238" i="5"/>
  <c r="BB36" i="5"/>
  <c r="BB238" i="5" s="1"/>
  <c r="BT34" i="5"/>
  <c r="BU34" i="5"/>
  <c r="BS34" i="5"/>
  <c r="AF181" i="29"/>
  <c r="AO101" i="23"/>
  <c r="AP101" i="23"/>
  <c r="R219" i="5"/>
  <c r="G52" i="46"/>
  <c r="E57" i="46"/>
  <c r="G57" i="46" s="1"/>
  <c r="AGD7" i="43"/>
  <c r="AY18" i="5"/>
  <c r="AR17" i="5"/>
  <c r="W220" i="5"/>
  <c r="BQ18" i="5"/>
  <c r="BT18" i="5" s="1"/>
  <c r="BA18" i="5"/>
  <c r="BB18" i="5" s="1"/>
  <c r="AR18" i="5"/>
  <c r="BV64" i="5"/>
  <c r="BU21" i="5"/>
  <c r="BA11" i="5"/>
  <c r="BB11" i="5" s="1"/>
  <c r="AGQ7" i="43"/>
  <c r="BH263" i="5"/>
  <c r="AHD7" i="43"/>
  <c r="BH262" i="5"/>
  <c r="BH261" i="5"/>
  <c r="BH64" i="5"/>
  <c r="AHQ7" i="43"/>
  <c r="BA214" i="5"/>
  <c r="BQ24" i="5"/>
  <c r="BU24" i="5" s="1"/>
  <c r="AP18" i="5"/>
  <c r="R220" i="5"/>
  <c r="BS19" i="5"/>
  <c r="BT21" i="5"/>
  <c r="BU23" i="5"/>
  <c r="AY12" i="5"/>
  <c r="AZ12" i="5" s="1"/>
  <c r="BU19" i="5"/>
  <c r="BT23" i="5"/>
  <c r="BQ12" i="5"/>
  <c r="BU12" i="5" s="1"/>
  <c r="AY221" i="5"/>
  <c r="AY225" i="5"/>
  <c r="AY223" i="5"/>
  <c r="AP221" i="5"/>
  <c r="AP225" i="5"/>
  <c r="AF422" i="23"/>
  <c r="L422" i="23"/>
  <c r="AI36" i="29"/>
  <c r="Y199" i="29"/>
  <c r="AF199" i="29"/>
  <c r="AF28" i="29"/>
  <c r="B191" i="29"/>
  <c r="AI27" i="29"/>
  <c r="AF190" i="29"/>
  <c r="Y190" i="29"/>
  <c r="W212" i="5"/>
  <c r="AP226" i="5"/>
  <c r="AP223" i="5"/>
  <c r="AP217" i="5" l="1"/>
  <c r="AW15" i="5" a="1"/>
  <c r="AW15" i="5" s="1"/>
  <c r="BH15" i="5" s="1" a="1"/>
  <c r="BH15" i="5" s="1"/>
  <c r="OY7" i="43"/>
  <c r="NM7" i="43"/>
  <c r="AJ20" i="5"/>
  <c r="BT15" i="5"/>
  <c r="BU15" i="5"/>
  <c r="BA16" i="5"/>
  <c r="BA218" i="5" s="1"/>
  <c r="AR16" i="5"/>
  <c r="AS16" i="5" s="1"/>
  <c r="AS218" i="5" s="1"/>
  <c r="AS10" i="5"/>
  <c r="AU10" i="5"/>
  <c r="BQ16" i="5"/>
  <c r="BU16" i="5" s="1"/>
  <c r="AT16" i="5"/>
  <c r="AN16" i="5" s="1"/>
  <c r="AQ14" i="5"/>
  <c r="AJ14" i="5"/>
  <c r="AZ10" i="5"/>
  <c r="BE10" i="5"/>
  <c r="BH253" i="5"/>
  <c r="AU20" i="5"/>
  <c r="AF85" i="23"/>
  <c r="EM7" i="43" s="1"/>
  <c r="AS17" i="5"/>
  <c r="AS219" i="5" s="1"/>
  <c r="AL17" i="5"/>
  <c r="BE17" i="5"/>
  <c r="AW17" i="5" s="1" a="1"/>
  <c r="AW17" i="5" s="1"/>
  <c r="AZ17" i="5"/>
  <c r="AZ219" i="5" s="1"/>
  <c r="AU11" i="5"/>
  <c r="AN11" i="5"/>
  <c r="AL20" i="5"/>
  <c r="AS20" i="5"/>
  <c r="AS222" i="5" s="1"/>
  <c r="AL18" i="5"/>
  <c r="AS18" i="5"/>
  <c r="AS220" i="5" s="1"/>
  <c r="BE18" i="5"/>
  <c r="AW18" i="5" s="1" a="1"/>
  <c r="AW18" i="5" s="1"/>
  <c r="AZ18" i="5"/>
  <c r="AZ220" i="5" s="1"/>
  <c r="AU17" i="5"/>
  <c r="AN17" i="5"/>
  <c r="AL22" i="5"/>
  <c r="AS22" i="5"/>
  <c r="AS224" i="5" s="1"/>
  <c r="ST7" i="43"/>
  <c r="BB20" i="5"/>
  <c r="BB222" i="5" s="1"/>
  <c r="AS24" i="5"/>
  <c r="AS226" i="5" s="1"/>
  <c r="AL24" i="5"/>
  <c r="AU30" i="5"/>
  <c r="AN30" i="5"/>
  <c r="AS11" i="5"/>
  <c r="AL11" i="5"/>
  <c r="AU13" i="5"/>
  <c r="AN13" i="5"/>
  <c r="AR215" i="5"/>
  <c r="AL13" i="5"/>
  <c r="AS13" i="5"/>
  <c r="AS215" i="5" s="1"/>
  <c r="AL30" i="5"/>
  <c r="AS30" i="5"/>
  <c r="AS232" i="5" s="1"/>
  <c r="BE20" i="5"/>
  <c r="AZ20" i="5"/>
  <c r="AZ222" i="5" s="1"/>
  <c r="BC16" i="5"/>
  <c r="BD16" i="5" s="1"/>
  <c r="AP16" i="5"/>
  <c r="AY16" i="5"/>
  <c r="AJ16" i="5"/>
  <c r="AP2" i="5"/>
  <c r="BK16" i="5"/>
  <c r="PK7" i="43"/>
  <c r="AQ16" i="5"/>
  <c r="AQ218" i="5" s="1"/>
  <c r="BB15" i="5"/>
  <c r="BB217" i="5" s="1"/>
  <c r="AS15" i="5"/>
  <c r="AS217" i="5" s="1"/>
  <c r="AZ15" i="5"/>
  <c r="AZ217" i="5" s="1"/>
  <c r="AU15" i="5"/>
  <c r="AY222" i="5"/>
  <c r="SS7" i="43"/>
  <c r="TN7" i="43"/>
  <c r="BE24" i="5"/>
  <c r="AW24" i="5" s="1" a="1"/>
  <c r="AW24" i="5" s="1"/>
  <c r="BE22" i="5"/>
  <c r="AW22" i="5" s="1" a="1"/>
  <c r="AW22" i="5" s="1"/>
  <c r="BE12" i="5"/>
  <c r="AW12" i="5" s="1" a="1"/>
  <c r="AW12" i="5" s="1"/>
  <c r="BE13" i="5"/>
  <c r="AW13" i="5" s="1" a="1"/>
  <c r="AW13" i="5" s="1"/>
  <c r="BA222" i="5"/>
  <c r="BV23" i="5" a="1"/>
  <c r="BV23" i="5" s="1"/>
  <c r="VB7" i="43" s="1"/>
  <c r="BV38" i="5" a="1"/>
  <c r="BV38" i="5" s="1"/>
  <c r="ABY7" i="43" s="1"/>
  <c r="BH35" i="5" a="1"/>
  <c r="BH35" i="5" s="1"/>
  <c r="AAB7" i="43" s="1"/>
  <c r="BV35" i="5" a="1"/>
  <c r="BV35" i="5" s="1"/>
  <c r="AAC7" i="43" s="1"/>
  <c r="BH33" i="5" a="1"/>
  <c r="BH33" i="5" s="1"/>
  <c r="YV7" i="43" s="1"/>
  <c r="BV33" i="5" a="1"/>
  <c r="BV33" i="5" s="1"/>
  <c r="YW7" i="43" s="1"/>
  <c r="BH34" i="5" a="1"/>
  <c r="BH34" i="5" s="1"/>
  <c r="ZL7" i="43" s="1"/>
  <c r="BV34" i="5" a="1"/>
  <c r="BV34" i="5" s="1"/>
  <c r="ZM7" i="43" s="1"/>
  <c r="BH36" i="5" a="1"/>
  <c r="BH36" i="5" s="1"/>
  <c r="AAR7" i="43" s="1"/>
  <c r="BV36" i="5" a="1"/>
  <c r="BV36" i="5" s="1"/>
  <c r="BH32" i="5" a="1"/>
  <c r="BH32" i="5" s="1"/>
  <c r="YF7" i="43" s="1"/>
  <c r="BV32" i="5" a="1"/>
  <c r="BV32" i="5" s="1"/>
  <c r="YG7" i="43" s="1"/>
  <c r="BV29" i="5" a="1"/>
  <c r="BV29" i="5" s="1"/>
  <c r="BH29" i="5" a="1"/>
  <c r="BH29" i="5" s="1"/>
  <c r="WJ7" i="43" s="1"/>
  <c r="BH31" i="5" a="1"/>
  <c r="BH31" i="5" s="1"/>
  <c r="XP7" i="43" s="1"/>
  <c r="BV31" i="5" a="1"/>
  <c r="BV31" i="5" s="1"/>
  <c r="BW51" i="5"/>
  <c r="AP84" i="23" s="1"/>
  <c r="BH38" i="5" a="1"/>
  <c r="BH38" i="5" s="1"/>
  <c r="ABX7" i="43" s="1"/>
  <c r="AP14" i="5"/>
  <c r="AT14" i="5"/>
  <c r="AW30" i="5"/>
  <c r="UZ7" i="43"/>
  <c r="BH23" i="5" a="1"/>
  <c r="BH23" i="5" s="1"/>
  <c r="VA7" i="43" s="1"/>
  <c r="BL23" i="5" a="1"/>
  <c r="BL23" i="5" s="1"/>
  <c r="AP215" i="5"/>
  <c r="AQ215" i="5"/>
  <c r="BA14" i="5"/>
  <c r="BQ14" i="5"/>
  <c r="BS14" i="5" s="1"/>
  <c r="W216" i="5"/>
  <c r="AY14" i="5"/>
  <c r="AZ14" i="5" s="1"/>
  <c r="NZ7" i="43"/>
  <c r="BC14" i="5"/>
  <c r="BD14" i="5" s="1"/>
  <c r="NN7" i="43"/>
  <c r="AR14" i="5"/>
  <c r="BK14" i="5"/>
  <c r="K405" i="23"/>
  <c r="AF405" i="23"/>
  <c r="AO84" i="23"/>
  <c r="AT84" i="23" s="1"/>
  <c r="F19" i="46"/>
  <c r="BT22" i="5"/>
  <c r="BU22" i="5"/>
  <c r="ME7" i="43"/>
  <c r="BB213" i="5"/>
  <c r="AY11" i="5"/>
  <c r="QO7" i="43"/>
  <c r="BB219" i="5"/>
  <c r="MB7" i="43"/>
  <c r="UF7" i="43"/>
  <c r="BB224" i="5"/>
  <c r="QL7" i="43"/>
  <c r="SQ7" i="43"/>
  <c r="RE7" i="43"/>
  <c r="UC7" i="43"/>
  <c r="NQ7" i="43"/>
  <c r="BB215" i="5"/>
  <c r="PC7" i="43"/>
  <c r="RH7" i="43"/>
  <c r="BB220" i="5"/>
  <c r="VO7" i="43"/>
  <c r="OZ7" i="43"/>
  <c r="SA7" i="43"/>
  <c r="BB221" i="5"/>
  <c r="AP224" i="5"/>
  <c r="AP28" i="29"/>
  <c r="AMV7" i="43" s="1"/>
  <c r="AMU7" i="43"/>
  <c r="UW7" i="43"/>
  <c r="AZ226" i="5"/>
  <c r="AAQ7" i="43"/>
  <c r="UE7" i="43"/>
  <c r="AZ224" i="5"/>
  <c r="AAA7" i="43"/>
  <c r="RD7" i="43"/>
  <c r="AQ220" i="5"/>
  <c r="WW7" i="43"/>
  <c r="AQ232" i="5"/>
  <c r="QN7" i="43"/>
  <c r="WI7" i="43"/>
  <c r="RG7" i="43"/>
  <c r="YU7" i="43"/>
  <c r="ABW7" i="43"/>
  <c r="NP7" i="43"/>
  <c r="AZ215" i="5"/>
  <c r="SP7" i="43"/>
  <c r="AQ222" i="5"/>
  <c r="MT7" i="43"/>
  <c r="AQ214" i="5"/>
  <c r="XO7" i="43"/>
  <c r="AL239" i="5"/>
  <c r="ABD7" i="43"/>
  <c r="PB7" i="43"/>
  <c r="ZK7" i="43"/>
  <c r="AJ239" i="5"/>
  <c r="ABB7" i="43"/>
  <c r="MW7" i="43"/>
  <c r="AZ214" i="5"/>
  <c r="QK7" i="43"/>
  <c r="AQ219" i="5"/>
  <c r="YE7" i="43"/>
  <c r="UB7" i="43"/>
  <c r="AQ224" i="5"/>
  <c r="AY215" i="5"/>
  <c r="AP222" i="5"/>
  <c r="AR222" i="5"/>
  <c r="AY224" i="5"/>
  <c r="AY217" i="5"/>
  <c r="BA221" i="5"/>
  <c r="AY226" i="5"/>
  <c r="VQ7" i="43"/>
  <c r="BB226" i="5"/>
  <c r="BA224" i="5"/>
  <c r="BA215" i="5"/>
  <c r="AR217" i="5"/>
  <c r="AR226" i="5"/>
  <c r="AR224" i="5"/>
  <c r="BU20" i="5"/>
  <c r="BT13" i="5"/>
  <c r="BT20" i="5"/>
  <c r="BU13" i="5"/>
  <c r="WX7" i="43"/>
  <c r="BH239" i="5"/>
  <c r="WQ7" i="43"/>
  <c r="W232" i="5"/>
  <c r="AR219" i="5"/>
  <c r="AR220" i="5"/>
  <c r="BA219" i="5"/>
  <c r="BA220" i="5"/>
  <c r="BW37" i="5"/>
  <c r="ABJ7" i="43" s="1"/>
  <c r="AR232" i="5"/>
  <c r="BA213" i="5"/>
  <c r="AR213" i="5"/>
  <c r="BB214" i="5"/>
  <c r="AS214" i="5"/>
  <c r="BB30" i="5"/>
  <c r="BB232" i="5" s="1"/>
  <c r="AY232" i="5"/>
  <c r="AP232" i="5"/>
  <c r="BE30" i="5"/>
  <c r="AZ232" i="5"/>
  <c r="BU30" i="5"/>
  <c r="BT30" i="5"/>
  <c r="BT17" i="5"/>
  <c r="BS17" i="5"/>
  <c r="AY219" i="5"/>
  <c r="AW238" i="5"/>
  <c r="AW240" i="5"/>
  <c r="AW233" i="5"/>
  <c r="BE231" i="5"/>
  <c r="BE233" i="5"/>
  <c r="BE238" i="5"/>
  <c r="AW234" i="5"/>
  <c r="AW231" i="5"/>
  <c r="AW235" i="5"/>
  <c r="BE237" i="5"/>
  <c r="BE234" i="5"/>
  <c r="BE236" i="5"/>
  <c r="AW237" i="5"/>
  <c r="BE240" i="5"/>
  <c r="BE235" i="5"/>
  <c r="AW236" i="5"/>
  <c r="AP219" i="5"/>
  <c r="BH266" i="5"/>
  <c r="AY220" i="5"/>
  <c r="BS18" i="5"/>
  <c r="BU18" i="5"/>
  <c r="BW64" i="5"/>
  <c r="BT24" i="5"/>
  <c r="BS24" i="5"/>
  <c r="AP214" i="5"/>
  <c r="AP220" i="5"/>
  <c r="W213" i="5"/>
  <c r="AY214" i="5"/>
  <c r="BT12" i="5"/>
  <c r="BS12" i="5"/>
  <c r="R213" i="5"/>
  <c r="BQ11" i="5"/>
  <c r="BT11" i="5" s="1"/>
  <c r="AW225" i="5"/>
  <c r="R212" i="5"/>
  <c r="BE223" i="5"/>
  <c r="BE225" i="5"/>
  <c r="AI28" i="29"/>
  <c r="Y191" i="29"/>
  <c r="AF191" i="29"/>
  <c r="AF29" i="29"/>
  <c r="B192" i="29"/>
  <c r="SU7" i="43" l="1"/>
  <c r="AW20" i="5" a="1"/>
  <c r="AW20" i="5" s="1"/>
  <c r="SR7" i="43" s="1"/>
  <c r="OF7" i="43"/>
  <c r="PR7" i="43"/>
  <c r="AW10" i="5" a="1"/>
  <c r="AW10" i="5" s="1"/>
  <c r="BH10" i="5" s="1" a="1"/>
  <c r="BH10" i="5" s="1"/>
  <c r="AP218" i="5"/>
  <c r="PV7" i="43"/>
  <c r="BB16" i="5"/>
  <c r="BB218" i="5" s="1"/>
  <c r="AR218" i="5"/>
  <c r="PS7" i="43"/>
  <c r="AL16" i="5"/>
  <c r="BT16" i="5"/>
  <c r="BS16" i="5"/>
  <c r="BE16" i="5"/>
  <c r="AW16" i="5" s="1" a="1"/>
  <c r="AW16" i="5" s="1"/>
  <c r="AU16" i="5"/>
  <c r="PU7" i="43"/>
  <c r="AY218" i="5"/>
  <c r="BE222" i="5"/>
  <c r="F20" i="46"/>
  <c r="AU14" i="5"/>
  <c r="AN14" i="5"/>
  <c r="BA216" i="5"/>
  <c r="BB14" i="5"/>
  <c r="BB216" i="5" s="1"/>
  <c r="BH17" i="5" a="1"/>
  <c r="BH17" i="5" s="1"/>
  <c r="QQ7" i="43" s="1"/>
  <c r="BH13" i="5" a="1"/>
  <c r="BH13" i="5" s="1"/>
  <c r="NS7" i="43" s="1"/>
  <c r="OG7" i="43"/>
  <c r="AS14" i="5"/>
  <c r="AS216" i="5" s="1"/>
  <c r="AL14" i="5"/>
  <c r="AZ11" i="5"/>
  <c r="AZ213" i="5" s="1"/>
  <c r="BE11" i="5"/>
  <c r="AW11" i="5" s="1" a="1"/>
  <c r="AW11" i="5" s="1"/>
  <c r="BV12" i="5" a="1"/>
  <c r="BV12" i="5" s="1"/>
  <c r="AZ16" i="5"/>
  <c r="AZ218" i="5" s="1"/>
  <c r="AW223" i="5"/>
  <c r="TK7" i="43"/>
  <c r="BH21" i="5" a="1"/>
  <c r="BH21" i="5" s="1"/>
  <c r="TO7" i="43" s="1"/>
  <c r="UG7" i="43"/>
  <c r="VS7" i="43"/>
  <c r="BV21" i="5" a="1"/>
  <c r="BV21" i="5" s="1"/>
  <c r="TP7" i="43" s="1"/>
  <c r="BE14" i="5"/>
  <c r="BL21" i="5" a="1"/>
  <c r="BL21" i="5" s="1"/>
  <c r="XQ7" i="43"/>
  <c r="BV24" i="5" a="1"/>
  <c r="BV24" i="5" s="1"/>
  <c r="VU7" i="43" s="1"/>
  <c r="BV19" i="5" a="1"/>
  <c r="BV19" i="5" s="1"/>
  <c r="BL19" i="5" a="1"/>
  <c r="BL19" i="5" s="1"/>
  <c r="AAS7" i="43"/>
  <c r="BL22" i="5" a="1"/>
  <c r="BL22" i="5" s="1"/>
  <c r="BE221" i="5"/>
  <c r="AP216" i="5"/>
  <c r="AQ216" i="5"/>
  <c r="BV22" i="5" a="1"/>
  <c r="BV22" i="5" s="1"/>
  <c r="UI7" i="43" s="1"/>
  <c r="WK7" i="43"/>
  <c r="BV30" i="5" a="1"/>
  <c r="BV30" i="5" s="1"/>
  <c r="NR7" i="43"/>
  <c r="BV18" i="5" a="1"/>
  <c r="BV18" i="5" s="1"/>
  <c r="BW18" i="5" s="1"/>
  <c r="BL18" i="5" a="1"/>
  <c r="BL18" i="5" s="1"/>
  <c r="BV15" i="5" a="1"/>
  <c r="BV15" i="5" s="1"/>
  <c r="SB7" i="43"/>
  <c r="BH19" i="5" a="1"/>
  <c r="BH19" i="5" s="1"/>
  <c r="SC7" i="43" s="1"/>
  <c r="BE232" i="5"/>
  <c r="BH30" i="5" a="1"/>
  <c r="BH30" i="5" s="1"/>
  <c r="WZ7" i="43" s="1"/>
  <c r="RI7" i="43"/>
  <c r="BH18" i="5" a="1"/>
  <c r="BH18" i="5" s="1"/>
  <c r="RJ7" i="43" s="1"/>
  <c r="MY7" i="43"/>
  <c r="QP7" i="43"/>
  <c r="BH22" i="5" a="1"/>
  <c r="BH22" i="5" s="1"/>
  <c r="UH7" i="43" s="1"/>
  <c r="PD7" i="43"/>
  <c r="PE7" i="43"/>
  <c r="BL24" i="5" a="1"/>
  <c r="BL24" i="5" s="1"/>
  <c r="BH24" i="5" a="1"/>
  <c r="BH24" i="5" s="1"/>
  <c r="VT7" i="43" s="1"/>
  <c r="OJ7" i="43"/>
  <c r="AY216" i="5"/>
  <c r="BU14" i="5"/>
  <c r="BT14" i="5"/>
  <c r="AZ216" i="5"/>
  <c r="AR216" i="5"/>
  <c r="OI7" i="43"/>
  <c r="AY213" i="5"/>
  <c r="MD7" i="43"/>
  <c r="BU10" i="5"/>
  <c r="BS10" i="5"/>
  <c r="AW221" i="5"/>
  <c r="RT7" i="43"/>
  <c r="LI7" i="43"/>
  <c r="AS212" i="5"/>
  <c r="LL7" i="43"/>
  <c r="BB212" i="5"/>
  <c r="RY7" i="43"/>
  <c r="BE217" i="5"/>
  <c r="AP29" i="29"/>
  <c r="AND7" i="43" s="1"/>
  <c r="ANC7" i="43"/>
  <c r="WD7" i="43"/>
  <c r="AJ231" i="5"/>
  <c r="AL234" i="5"/>
  <c r="YB7" i="43"/>
  <c r="AJ237" i="5"/>
  <c r="ZV7" i="43"/>
  <c r="AJ235" i="5"/>
  <c r="YP7" i="43"/>
  <c r="AJ234" i="5"/>
  <c r="XZ7" i="43"/>
  <c r="AL236" i="5"/>
  <c r="ZH7" i="43"/>
  <c r="RV7" i="43"/>
  <c r="AL221" i="5"/>
  <c r="ZX7" i="43"/>
  <c r="AL237" i="5"/>
  <c r="MA7" i="43"/>
  <c r="AQ213" i="5"/>
  <c r="PA7" i="43"/>
  <c r="AJ236" i="5"/>
  <c r="ZF7" i="43"/>
  <c r="AL233" i="5"/>
  <c r="XL7" i="43"/>
  <c r="WY7" i="43"/>
  <c r="VP7" i="43"/>
  <c r="AJ233" i="5"/>
  <c r="XJ7" i="43"/>
  <c r="ABT7" i="43"/>
  <c r="AL240" i="5"/>
  <c r="TF7" i="43"/>
  <c r="AJ223" i="5"/>
  <c r="RF7" i="43"/>
  <c r="UD7" i="43"/>
  <c r="ABR7" i="43"/>
  <c r="AJ240" i="5"/>
  <c r="TH7" i="43"/>
  <c r="AL223" i="5"/>
  <c r="UR7" i="43"/>
  <c r="AJ225" i="5"/>
  <c r="LH7" i="43"/>
  <c r="AQ212" i="5"/>
  <c r="AAL7" i="43"/>
  <c r="AJ238" i="5"/>
  <c r="UT7" i="43"/>
  <c r="AL225" i="5"/>
  <c r="AL235" i="5"/>
  <c r="YR7" i="43"/>
  <c r="WF7" i="43"/>
  <c r="AL231" i="5"/>
  <c r="AL238" i="5"/>
  <c r="AAN7" i="43"/>
  <c r="BE224" i="5"/>
  <c r="AW224" i="5"/>
  <c r="BE226" i="5"/>
  <c r="BE215" i="5"/>
  <c r="AW226" i="5"/>
  <c r="AW217" i="5"/>
  <c r="LK7" i="43"/>
  <c r="BH240" i="5"/>
  <c r="BH238" i="5"/>
  <c r="BH236" i="5"/>
  <c r="BH235" i="5"/>
  <c r="BH234" i="5"/>
  <c r="BH233" i="5"/>
  <c r="BH237" i="5"/>
  <c r="BW34" i="5"/>
  <c r="ZN7" i="43" s="1"/>
  <c r="BW33" i="5"/>
  <c r="YX7" i="43" s="1"/>
  <c r="BW32" i="5"/>
  <c r="YH7" i="43" s="1"/>
  <c r="BW36" i="5"/>
  <c r="AAT7" i="43" s="1"/>
  <c r="BW38" i="5"/>
  <c r="ABZ7" i="43" s="1"/>
  <c r="BW35" i="5"/>
  <c r="AAD7" i="43" s="1"/>
  <c r="BW31" i="5"/>
  <c r="XR7" i="43" s="1"/>
  <c r="BH231" i="5"/>
  <c r="BW29" i="5"/>
  <c r="WL7" i="43" s="1"/>
  <c r="BA212" i="5"/>
  <c r="AR212" i="5"/>
  <c r="AS213" i="5"/>
  <c r="AZ212" i="5"/>
  <c r="BE220" i="5"/>
  <c r="AW220" i="5"/>
  <c r="AW232" i="5"/>
  <c r="BE219" i="5"/>
  <c r="AP85" i="23"/>
  <c r="AO85" i="23"/>
  <c r="AT85" i="23" s="1"/>
  <c r="AF406" i="23"/>
  <c r="K406" i="23"/>
  <c r="BT10" i="5"/>
  <c r="AP213" i="5"/>
  <c r="BE214" i="5"/>
  <c r="BS11" i="5"/>
  <c r="BU11" i="5"/>
  <c r="BW23" i="5"/>
  <c r="VC7" i="43" s="1"/>
  <c r="BH225" i="5"/>
  <c r="AY212" i="5"/>
  <c r="AP212" i="5"/>
  <c r="AF30" i="29"/>
  <c r="B193" i="29"/>
  <c r="AI29" i="29"/>
  <c r="AF192" i="29"/>
  <c r="Y192" i="29"/>
  <c r="BV16" i="5" l="1" a="1"/>
  <c r="BV16" i="5" s="1"/>
  <c r="BW16" i="5" s="1"/>
  <c r="PZ7" i="43" s="1"/>
  <c r="AW14" i="5" a="1"/>
  <c r="AW14" i="5" s="1"/>
  <c r="OH7" i="43" s="1"/>
  <c r="BE218" i="5"/>
  <c r="PW7" i="43"/>
  <c r="NO7" i="43"/>
  <c r="BW21" i="5"/>
  <c r="TQ7" i="43" s="1"/>
  <c r="AW215" i="5"/>
  <c r="BH12" i="5" a="1"/>
  <c r="BH12" i="5" s="1"/>
  <c r="MZ7" i="43" s="1"/>
  <c r="BV13" i="5" a="1"/>
  <c r="BV13" i="5" s="1"/>
  <c r="NT7" i="43" s="1"/>
  <c r="BH20" i="5" a="1"/>
  <c r="BH20" i="5" s="1"/>
  <c r="SV7" i="43" s="1"/>
  <c r="BL20" i="5" a="1"/>
  <c r="BL20" i="5" s="1"/>
  <c r="BV20" i="5" a="1"/>
  <c r="BV20" i="5" s="1"/>
  <c r="SW7" i="43" s="1"/>
  <c r="AW222" i="5"/>
  <c r="QM7" i="43"/>
  <c r="AW219" i="5"/>
  <c r="AW214" i="5"/>
  <c r="MV7" i="43"/>
  <c r="BV17" i="5" a="1"/>
  <c r="BV17" i="5" s="1"/>
  <c r="QR7" i="43" s="1"/>
  <c r="BH16" i="5" a="1"/>
  <c r="BH16" i="5" s="1"/>
  <c r="PX7" i="43" s="1"/>
  <c r="PT7" i="43"/>
  <c r="AW218" i="5"/>
  <c r="BH223" i="5"/>
  <c r="BE216" i="5"/>
  <c r="OK7" i="43"/>
  <c r="MF7" i="43"/>
  <c r="OE7" i="43"/>
  <c r="BE213" i="5"/>
  <c r="LN7" i="43"/>
  <c r="RK7" i="43"/>
  <c r="NA7" i="43"/>
  <c r="XA7" i="43"/>
  <c r="PF7" i="43"/>
  <c r="BV11" i="5" a="1"/>
  <c r="BV11" i="5" s="1"/>
  <c r="MH7" i="43" s="1"/>
  <c r="BV10" i="5" a="1"/>
  <c r="BV10" i="5" s="1"/>
  <c r="BW10" i="5" s="1"/>
  <c r="BH11" i="5" a="1"/>
  <c r="BH11" i="5" s="1"/>
  <c r="MG7" i="43" s="1"/>
  <c r="SD7" i="43"/>
  <c r="LM7" i="43"/>
  <c r="BW15" i="5"/>
  <c r="PG7" i="43" s="1"/>
  <c r="BW24" i="5"/>
  <c r="VV7" i="43" s="1"/>
  <c r="BW22" i="5"/>
  <c r="UJ7" i="43" s="1"/>
  <c r="AJ221" i="5"/>
  <c r="BH221" i="5"/>
  <c r="AP30" i="29"/>
  <c r="ANL7" i="43" s="1"/>
  <c r="ANK7" i="43"/>
  <c r="MC7" i="43"/>
  <c r="PQ7" i="43"/>
  <c r="AL218" i="5"/>
  <c r="MQ7" i="43"/>
  <c r="AJ214" i="5"/>
  <c r="NL7" i="43"/>
  <c r="AL215" i="5"/>
  <c r="OX7" i="43"/>
  <c r="AL217" i="5"/>
  <c r="AJ232" i="5"/>
  <c r="WT7" i="43"/>
  <c r="PO7" i="43"/>
  <c r="AJ218" i="5"/>
  <c r="UA7" i="43"/>
  <c r="AL224" i="5"/>
  <c r="NJ7" i="43"/>
  <c r="AJ215" i="5"/>
  <c r="TY7" i="43"/>
  <c r="AJ224" i="5"/>
  <c r="MS7" i="43"/>
  <c r="AL214" i="5"/>
  <c r="LJ7" i="43"/>
  <c r="VM7" i="43"/>
  <c r="AL226" i="5"/>
  <c r="QJ7" i="43"/>
  <c r="AL219" i="5"/>
  <c r="RC7" i="43"/>
  <c r="AL220" i="5"/>
  <c r="VK7" i="43"/>
  <c r="AJ226" i="5"/>
  <c r="SO7" i="43"/>
  <c r="AL222" i="5"/>
  <c r="OV7" i="43"/>
  <c r="AJ217" i="5"/>
  <c r="QH7" i="43"/>
  <c r="AJ219" i="5"/>
  <c r="RA7" i="43"/>
  <c r="AJ220" i="5"/>
  <c r="SM7" i="43"/>
  <c r="AJ222" i="5"/>
  <c r="AL232" i="5"/>
  <c r="WV7" i="43"/>
  <c r="BH224" i="5"/>
  <c r="BH226" i="5"/>
  <c r="BH215" i="5"/>
  <c r="BH217" i="5"/>
  <c r="BH232" i="5"/>
  <c r="BW30" i="5"/>
  <c r="XB7" i="43" s="1"/>
  <c r="BH219" i="5"/>
  <c r="BH220" i="5"/>
  <c r="AW213" i="5"/>
  <c r="RL7" i="43"/>
  <c r="BW12" i="5"/>
  <c r="NB7" i="43" s="1"/>
  <c r="AW212" i="5"/>
  <c r="BE212" i="5"/>
  <c r="AI30" i="29"/>
  <c r="Y193" i="29"/>
  <c r="AF193" i="29"/>
  <c r="AF31" i="29"/>
  <c r="B194" i="29"/>
  <c r="BH14" i="5" l="1" a="1"/>
  <c r="BH14" i="5" s="1"/>
  <c r="OL7" i="43" s="1"/>
  <c r="PY7" i="43"/>
  <c r="BH222" i="5"/>
  <c r="BH214" i="5"/>
  <c r="BW13" i="5"/>
  <c r="NU7" i="43" s="1"/>
  <c r="BH218" i="5"/>
  <c r="BM10" i="5"/>
  <c r="AW216" i="5"/>
  <c r="BM212" i="5" s="1"/>
  <c r="BV14" i="5" a="1"/>
  <c r="BV14" i="5" s="1"/>
  <c r="BV40" i="5" s="1"/>
  <c r="BW20" i="5"/>
  <c r="SX7" i="43" s="1"/>
  <c r="BW17" i="5"/>
  <c r="QS7" i="43" s="1"/>
  <c r="AL216" i="5"/>
  <c r="LO7" i="43"/>
  <c r="OC7" i="43"/>
  <c r="AJ216" i="5"/>
  <c r="BW19" i="5"/>
  <c r="SE7" i="43" s="1"/>
  <c r="AN91" i="23"/>
  <c r="FS7" i="43" s="1"/>
  <c r="AM91" i="23"/>
  <c r="FR7" i="43" s="1"/>
  <c r="AP31" i="29"/>
  <c r="ANT7" i="43" s="1"/>
  <c r="ANS7" i="43"/>
  <c r="LE7" i="43"/>
  <c r="AJ212" i="5"/>
  <c r="LG7" i="43"/>
  <c r="AL212" i="5"/>
  <c r="LZ7" i="43"/>
  <c r="AL213" i="5"/>
  <c r="LX7" i="43"/>
  <c r="AJ213" i="5"/>
  <c r="BW11" i="5"/>
  <c r="MI7" i="43" s="1"/>
  <c r="BH213" i="5"/>
  <c r="BH212" i="5"/>
  <c r="LP7" i="43"/>
  <c r="AF32" i="29"/>
  <c r="B195" i="29"/>
  <c r="AI31" i="29"/>
  <c r="AF194" i="29"/>
  <c r="Y194" i="29"/>
  <c r="BW14" i="5" l="1"/>
  <c r="ON7" i="43" s="1"/>
  <c r="BH40" i="5"/>
  <c r="BH242" i="5" s="1"/>
  <c r="BH216" i="5"/>
  <c r="OM7" i="43"/>
  <c r="AP32" i="29"/>
  <c r="AOB7" i="43" s="1"/>
  <c r="AOA7" i="43"/>
  <c r="D26" i="46"/>
  <c r="E26" i="46"/>
  <c r="G26" i="46" s="1"/>
  <c r="AI32" i="29"/>
  <c r="AI39" i="29" s="1"/>
  <c r="AF39" i="29" s="1"/>
  <c r="AF202" i="29" s="1"/>
  <c r="Y195" i="29"/>
  <c r="AF195" i="29"/>
  <c r="BW40" i="5" l="1"/>
  <c r="AF83" i="23"/>
  <c r="EE7" i="43" s="1"/>
  <c r="AP39" i="29"/>
  <c r="AF103" i="23"/>
  <c r="F18" i="46" l="1"/>
  <c r="F27" i="46" s="1"/>
  <c r="AO83" i="23"/>
  <c r="AT83" i="23" s="1"/>
  <c r="AU118" i="23" s="1"/>
  <c r="AF148" i="23"/>
  <c r="AF470" i="23" s="1"/>
  <c r="AF404" i="23"/>
  <c r="K404" i="23"/>
  <c r="AP83" i="23"/>
  <c r="AP148" i="23" s="1"/>
  <c r="GH7" i="43"/>
  <c r="F34" i="46"/>
  <c r="F39" i="46" s="1"/>
  <c r="AO103" i="23"/>
  <c r="AT103" i="23" s="1"/>
  <c r="L424" i="23"/>
  <c r="AF424" i="23"/>
  <c r="KT7" i="43" l="1"/>
  <c r="AN118" i="23"/>
  <c r="AM118" i="23"/>
  <c r="AO148" i="23"/>
  <c r="IJ7" i="43" l="1"/>
  <c r="E47" i="46"/>
  <c r="IK7" i="43"/>
  <c r="D47" i="46"/>
  <c r="D50" i="46" s="1"/>
  <c r="G47" i="46" l="1"/>
  <c r="E50" i="46"/>
  <c r="G50" i="46" s="1"/>
  <c r="AT104" i="23"/>
  <c r="AT101" i="23"/>
  <c r="C12" i="44" l="1"/>
  <c r="AF391" i="23"/>
  <c r="F16" i="46"/>
  <c r="F66" i="46" s="1"/>
  <c r="AT70" i="23" l="1"/>
  <c r="D4" i="45"/>
  <c r="C4" i="45"/>
  <c r="AU103" i="23" l="1"/>
  <c r="AN103" i="23" s="1"/>
  <c r="D34" i="46" s="1"/>
  <c r="AU75" i="23"/>
  <c r="AU68" i="23"/>
  <c r="AU101" i="23"/>
  <c r="AN101" i="23" s="1"/>
  <c r="AU102" i="23"/>
  <c r="AU72" i="23"/>
  <c r="AU86" i="23"/>
  <c r="AU96" i="23"/>
  <c r="AM96" i="23" s="1"/>
  <c r="AU87" i="23"/>
  <c r="AU74" i="23"/>
  <c r="AU84" i="23"/>
  <c r="AM84" i="23" s="1"/>
  <c r="AU85" i="23"/>
  <c r="AU83" i="23"/>
  <c r="AN83" i="23" s="1"/>
  <c r="EG7" i="43" s="1"/>
  <c r="AU104" i="23"/>
  <c r="AU90" i="23"/>
  <c r="AU88" i="23"/>
  <c r="AU89" i="23"/>
  <c r="AU70" i="23"/>
  <c r="AM103" i="23" l="1"/>
  <c r="GI7" i="43" s="1"/>
  <c r="AN86" i="23"/>
  <c r="ET7" i="43" s="1"/>
  <c r="AM86" i="23"/>
  <c r="ES7" i="43" s="1"/>
  <c r="AM101" i="23"/>
  <c r="GA7" i="43" s="1"/>
  <c r="AM102" i="23"/>
  <c r="AN102" i="23"/>
  <c r="D33" i="46" s="1"/>
  <c r="GB7" i="43"/>
  <c r="D32" i="46"/>
  <c r="AM87" i="23"/>
  <c r="AN87" i="23"/>
  <c r="AN96" i="23"/>
  <c r="AM75" i="23"/>
  <c r="AN75" i="23"/>
  <c r="AN84" i="23"/>
  <c r="EK7" i="43" s="1"/>
  <c r="AN85" i="23"/>
  <c r="AM85" i="23"/>
  <c r="EJ7" i="43"/>
  <c r="E19" i="46"/>
  <c r="G19" i="46" s="1"/>
  <c r="AM83" i="23"/>
  <c r="EF7" i="43" s="1"/>
  <c r="AM88" i="23"/>
  <c r="AN88" i="23"/>
  <c r="AN89" i="23"/>
  <c r="AM89" i="23"/>
  <c r="AM90" i="23"/>
  <c r="AN90" i="23"/>
  <c r="AN104" i="23"/>
  <c r="D35" i="46" s="1"/>
  <c r="AM104" i="23"/>
  <c r="D18" i="46"/>
  <c r="E34" i="46" l="1"/>
  <c r="G34" i="46" s="1"/>
  <c r="E32" i="46"/>
  <c r="G32" i="46" s="1"/>
  <c r="GF7" i="43"/>
  <c r="E33" i="46"/>
  <c r="G33" i="46" s="1"/>
  <c r="D39" i="46"/>
  <c r="FW7" i="43"/>
  <c r="E29" i="46"/>
  <c r="FX7" i="43"/>
  <c r="D29" i="46"/>
  <c r="D30" i="46" s="1"/>
  <c r="EY7" i="43"/>
  <c r="D22" i="46"/>
  <c r="EX7" i="43"/>
  <c r="E22" i="46"/>
  <c r="G22" i="46" s="1"/>
  <c r="EC7" i="43"/>
  <c r="D15" i="46"/>
  <c r="EB7" i="43"/>
  <c r="E15" i="46"/>
  <c r="G15" i="46" s="1"/>
  <c r="D19" i="46"/>
  <c r="EN7" i="43"/>
  <c r="E20" i="46"/>
  <c r="G20" i="46" s="1"/>
  <c r="EO7" i="43"/>
  <c r="D20" i="46"/>
  <c r="E18" i="46"/>
  <c r="G18" i="46" s="1"/>
  <c r="GM7" i="43"/>
  <c r="E35" i="46"/>
  <c r="FN7" i="43"/>
  <c r="D25" i="46"/>
  <c r="FH7" i="43"/>
  <c r="E24" i="46"/>
  <c r="G24" i="46" s="1"/>
  <c r="FI7" i="43"/>
  <c r="D24" i="46"/>
  <c r="FD7" i="43"/>
  <c r="D23" i="46"/>
  <c r="E25" i="46"/>
  <c r="G25" i="46" s="1"/>
  <c r="FM7" i="43"/>
  <c r="E23" i="46"/>
  <c r="G23" i="46" s="1"/>
  <c r="FC7" i="43"/>
  <c r="E21" i="46"/>
  <c r="D21" i="46"/>
  <c r="AR72" i="23"/>
  <c r="AS72" i="23" l="1"/>
  <c r="AN72" i="23" s="1"/>
  <c r="AS68" i="23"/>
  <c r="AS74" i="23"/>
  <c r="AS70" i="23"/>
  <c r="E30" i="46"/>
  <c r="G30" i="46" s="1"/>
  <c r="G29" i="46"/>
  <c r="D27" i="46"/>
  <c r="G35" i="46"/>
  <c r="E39" i="46"/>
  <c r="G39" i="46" s="1"/>
  <c r="G21" i="46"/>
  <c r="E27" i="46"/>
  <c r="AM72" i="23" l="1"/>
  <c r="DQ7" i="43" s="1"/>
  <c r="AM74" i="23"/>
  <c r="AN74" i="23"/>
  <c r="AN70" i="23"/>
  <c r="AM70" i="23"/>
  <c r="AM68" i="23"/>
  <c r="AN68" i="23"/>
  <c r="DR7" i="43"/>
  <c r="D13" i="46"/>
  <c r="G27" i="46"/>
  <c r="E13" i="46" l="1"/>
  <c r="G13" i="46" s="1"/>
  <c r="AM148" i="23"/>
  <c r="KU7" i="43" s="1"/>
  <c r="AN148" i="23"/>
  <c r="KV7" i="43" s="1"/>
  <c r="CS7" i="43"/>
  <c r="D10" i="46"/>
  <c r="CR7" i="43"/>
  <c r="E10" i="46"/>
  <c r="G10" i="46" s="1"/>
  <c r="E12" i="46"/>
  <c r="G12" i="46" s="1"/>
  <c r="DI7" i="43"/>
  <c r="DJ7" i="43"/>
  <c r="D12" i="46"/>
  <c r="DX7" i="43"/>
  <c r="D14" i="46"/>
  <c r="DW7" i="43"/>
  <c r="E14" i="46"/>
  <c r="G14" i="46" s="1"/>
  <c r="D16" i="46" l="1"/>
  <c r="D66" i="46" s="1"/>
  <c r="E16" i="46"/>
  <c r="G16" i="46" s="1"/>
  <c r="E66" i="46" l="1"/>
  <c r="G66" i="46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<sst xmlns="http://schemas.openxmlformats.org/spreadsheetml/2006/main" count="9703" uniqueCount="3434">
  <si>
    <t>Cities</t>
  </si>
  <si>
    <t>ZIP Codes</t>
  </si>
  <si>
    <t>Project Type</t>
  </si>
  <si>
    <t>State</t>
  </si>
  <si>
    <t>Regions</t>
  </si>
  <si>
    <t>Boise</t>
  </si>
  <si>
    <t>All States</t>
  </si>
  <si>
    <t>New</t>
  </si>
  <si>
    <t>Canyon</t>
  </si>
  <si>
    <t>AL</t>
  </si>
  <si>
    <t>ALABAMA</t>
  </si>
  <si>
    <t>ID</t>
  </si>
  <si>
    <t>IDAHO</t>
  </si>
  <si>
    <t>Tax Status</t>
  </si>
  <si>
    <t>Remodel</t>
  </si>
  <si>
    <t>Capital</t>
  </si>
  <si>
    <t>AK</t>
  </si>
  <si>
    <t>ALASKA</t>
  </si>
  <si>
    <t>OR</t>
  </si>
  <si>
    <t>OREGON</t>
  </si>
  <si>
    <t>Corporation</t>
  </si>
  <si>
    <t>Expansion</t>
  </si>
  <si>
    <t>Eastern</t>
  </si>
  <si>
    <t>Eagle</t>
  </si>
  <si>
    <t>AZ</t>
  </si>
  <si>
    <t xml:space="preserve">ARIZONA </t>
  </si>
  <si>
    <t>Limited Liability Company (LLC)</t>
  </si>
  <si>
    <t>Payette</t>
  </si>
  <si>
    <t>Star</t>
  </si>
  <si>
    <t>AR</t>
  </si>
  <si>
    <t>ARKANSAS</t>
  </si>
  <si>
    <t>Partnership</t>
  </si>
  <si>
    <t>Southern</t>
  </si>
  <si>
    <t>CA</t>
  </si>
  <si>
    <t xml:space="preserve">CALIFORNIA </t>
  </si>
  <si>
    <t>Sole Proprietorship</t>
  </si>
  <si>
    <t>CO</t>
  </si>
  <si>
    <t xml:space="preserve">COLORADO </t>
  </si>
  <si>
    <t>Government</t>
  </si>
  <si>
    <t>Meridian</t>
  </si>
  <si>
    <t>CT</t>
  </si>
  <si>
    <t>CONNECTICUT</t>
  </si>
  <si>
    <t>Not-For-Profit Corporation</t>
  </si>
  <si>
    <t>DE</t>
  </si>
  <si>
    <t>DELAWARE</t>
  </si>
  <si>
    <t>Individual</t>
  </si>
  <si>
    <t>Applicant Status</t>
  </si>
  <si>
    <t>Kuna</t>
  </si>
  <si>
    <t>FL</t>
  </si>
  <si>
    <t>FLORIDA</t>
  </si>
  <si>
    <t>Owner-occupant</t>
  </si>
  <si>
    <t>GA</t>
  </si>
  <si>
    <t>GEORGIA</t>
  </si>
  <si>
    <t>Non-occupant owner paying the electric bill</t>
  </si>
  <si>
    <t>HI</t>
  </si>
  <si>
    <t>HAWAII</t>
  </si>
  <si>
    <t>Building Type</t>
  </si>
  <si>
    <t>Non-occupant owner not paying the electric bill</t>
  </si>
  <si>
    <t>Non-owner tenant paying the electric bill</t>
  </si>
  <si>
    <t>IL</t>
  </si>
  <si>
    <t>ILLINOIS</t>
  </si>
  <si>
    <t>Non-owner tenant not paying the electric bill</t>
  </si>
  <si>
    <t>Idaho City</t>
  </si>
  <si>
    <t>IN</t>
  </si>
  <si>
    <t>INDIANA</t>
  </si>
  <si>
    <t>Grocery</t>
  </si>
  <si>
    <t>Placerville</t>
  </si>
  <si>
    <t>IA</t>
  </si>
  <si>
    <t>IOWA</t>
  </si>
  <si>
    <t>KS</t>
  </si>
  <si>
    <t>KANSAS</t>
  </si>
  <si>
    <t>KY</t>
  </si>
  <si>
    <t>KENTUCKY</t>
  </si>
  <si>
    <t>LA</t>
  </si>
  <si>
    <t>LOUISIANA</t>
  </si>
  <si>
    <t>kW</t>
  </si>
  <si>
    <t>Garden City</t>
  </si>
  <si>
    <t>ME</t>
  </si>
  <si>
    <t>MAINE</t>
  </si>
  <si>
    <t>MD</t>
  </si>
  <si>
    <t>MARYLAND</t>
  </si>
  <si>
    <t>MA</t>
  </si>
  <si>
    <t>MASSACHUSETTS</t>
  </si>
  <si>
    <t>Mountain Home</t>
  </si>
  <si>
    <t>MI</t>
  </si>
  <si>
    <t>MICHIGAN</t>
  </si>
  <si>
    <t>Glenns Ferry</t>
  </si>
  <si>
    <t>MN</t>
  </si>
  <si>
    <t>MINNESOTA</t>
  </si>
  <si>
    <t>Grandview</t>
  </si>
  <si>
    <t>MS</t>
  </si>
  <si>
    <t>MISSISSIPPI</t>
  </si>
  <si>
    <t>King Hill</t>
  </si>
  <si>
    <t>MO</t>
  </si>
  <si>
    <t>MISSOURI</t>
  </si>
  <si>
    <t>MT</t>
  </si>
  <si>
    <t>MONTANA</t>
  </si>
  <si>
    <t>NE</t>
  </si>
  <si>
    <t>NEBRASKA</t>
  </si>
  <si>
    <t>Cambridge</t>
  </si>
  <si>
    <t>NV</t>
  </si>
  <si>
    <t>NEVADA</t>
  </si>
  <si>
    <t>Cascade</t>
  </si>
  <si>
    <t>NH</t>
  </si>
  <si>
    <t>NEW HAMPSHIRE</t>
  </si>
  <si>
    <t>Council</t>
  </si>
  <si>
    <t>NJ</t>
  </si>
  <si>
    <t>NEW JERSEY</t>
  </si>
  <si>
    <t>Donnelly</t>
  </si>
  <si>
    <t>NM</t>
  </si>
  <si>
    <t>NEW MEXICO</t>
  </si>
  <si>
    <t>Fruitland</t>
  </si>
  <si>
    <t>NY</t>
  </si>
  <si>
    <t>NEW YORK</t>
  </si>
  <si>
    <t>Warehouse</t>
  </si>
  <si>
    <t>Fruitvale</t>
  </si>
  <si>
    <t>NC</t>
  </si>
  <si>
    <t>NORTH CAROLINA</t>
  </si>
  <si>
    <t>Other</t>
  </si>
  <si>
    <t>Indian Valley</t>
  </si>
  <si>
    <t>ND</t>
  </si>
  <si>
    <t>NORTH DAKOTA</t>
  </si>
  <si>
    <t>Lake Fork</t>
  </si>
  <si>
    <t>OH</t>
  </si>
  <si>
    <t>OHIO</t>
  </si>
  <si>
    <t>McCall</t>
  </si>
  <si>
    <t>OK</t>
  </si>
  <si>
    <t>OKLAHOMA</t>
  </si>
  <si>
    <t>Mesa</t>
  </si>
  <si>
    <t>Midvale</t>
  </si>
  <si>
    <t>PA</t>
  </si>
  <si>
    <t>PENNSYLVANIA</t>
  </si>
  <si>
    <t>New Meadows</t>
  </si>
  <si>
    <t>RI</t>
  </si>
  <si>
    <t>RHODE ISLAND</t>
  </si>
  <si>
    <t>New Plymouth</t>
  </si>
  <si>
    <t>SC</t>
  </si>
  <si>
    <t>SOUTH CAROLINA</t>
  </si>
  <si>
    <t>SD</t>
  </si>
  <si>
    <t>SOUTH DAKOTA</t>
  </si>
  <si>
    <t>Riggins</t>
  </si>
  <si>
    <t>TN</t>
  </si>
  <si>
    <t>TENNESSEE</t>
  </si>
  <si>
    <t>Weiser</t>
  </si>
  <si>
    <t>TX</t>
  </si>
  <si>
    <t>TEXAS</t>
  </si>
  <si>
    <t>Yellow Pine</t>
  </si>
  <si>
    <t>UT</t>
  </si>
  <si>
    <t>UTAH</t>
  </si>
  <si>
    <t>VT</t>
  </si>
  <si>
    <t>VERMONT</t>
  </si>
  <si>
    <t>VA</t>
  </si>
  <si>
    <t xml:space="preserve">VIRGINIA </t>
  </si>
  <si>
    <t>WA</t>
  </si>
  <si>
    <t>WASHINGTON</t>
  </si>
  <si>
    <t>WV</t>
  </si>
  <si>
    <t>WEST VIRGINIA</t>
  </si>
  <si>
    <t>Adrian</t>
  </si>
  <si>
    <t>WI</t>
  </si>
  <si>
    <t>WISCONSIN</t>
  </si>
  <si>
    <t>Ontario</t>
  </si>
  <si>
    <t>Arock</t>
  </si>
  <si>
    <t>WY</t>
  </si>
  <si>
    <t>WYOMING</t>
  </si>
  <si>
    <t>Bridge Port</t>
  </si>
  <si>
    <t>Brogan</t>
  </si>
  <si>
    <t>Drewsey</t>
  </si>
  <si>
    <t>Durkee</t>
  </si>
  <si>
    <t>Halfway</t>
  </si>
  <si>
    <t>Harper</t>
  </si>
  <si>
    <t>Hereford</t>
  </si>
  <si>
    <t>Huntington</t>
  </si>
  <si>
    <t>Ironside</t>
  </si>
  <si>
    <t>Jamieson</t>
  </si>
  <si>
    <t>Jordan Valley</t>
  </si>
  <si>
    <t>Juntura</t>
  </si>
  <si>
    <t>Nyssa</t>
  </si>
  <si>
    <t>Oxbow</t>
  </si>
  <si>
    <t>Richland</t>
  </si>
  <si>
    <t>Tuscarora, NV</t>
  </si>
  <si>
    <t>Unity</t>
  </si>
  <si>
    <t>Vale</t>
  </si>
  <si>
    <t>Westfall</t>
  </si>
  <si>
    <t>Bliss</t>
  </si>
  <si>
    <t>Twin Falls</t>
  </si>
  <si>
    <t>Buhl</t>
  </si>
  <si>
    <t>Dietrich</t>
  </si>
  <si>
    <t>Eden</t>
  </si>
  <si>
    <t>Gooding</t>
  </si>
  <si>
    <t>Hagerman</t>
  </si>
  <si>
    <t>Hazelton</t>
  </si>
  <si>
    <t>Jerome</t>
  </si>
  <si>
    <t>Paul</t>
  </si>
  <si>
    <t>Richfield</t>
  </si>
  <si>
    <t>Rupert</t>
  </si>
  <si>
    <t>Shoshone</t>
  </si>
  <si>
    <t>Wendell</t>
  </si>
  <si>
    <t>Bellevue</t>
  </si>
  <si>
    <t>Burley</t>
  </si>
  <si>
    <t>Carey</t>
  </si>
  <si>
    <t>Hailey</t>
  </si>
  <si>
    <t>Hansen</t>
  </si>
  <si>
    <t>Heyburn</t>
  </si>
  <si>
    <t>Ketchum</t>
  </si>
  <si>
    <t>Kimberley</t>
  </si>
  <si>
    <t>Murtaugh</t>
  </si>
  <si>
    <t>Oakley</t>
  </si>
  <si>
    <t>Picabo</t>
  </si>
  <si>
    <t>Sun Valley</t>
  </si>
  <si>
    <t>Filer</t>
  </si>
  <si>
    <t>Hollister</t>
  </si>
  <si>
    <t>Jarbidge</t>
  </si>
  <si>
    <t>Rogerson</t>
  </si>
  <si>
    <t>Inkom</t>
  </si>
  <si>
    <t>Pocatello</t>
  </si>
  <si>
    <t>Salmon</t>
  </si>
  <si>
    <t>Carmen</t>
  </si>
  <si>
    <t>Cobalt</t>
  </si>
  <si>
    <t>Gibbonsville</t>
  </si>
  <si>
    <t>Leadore</t>
  </si>
  <si>
    <t>Lemhi</t>
  </si>
  <si>
    <t>Northfork</t>
  </si>
  <si>
    <t>Tendoy</t>
  </si>
  <si>
    <t>Chubbuck</t>
  </si>
  <si>
    <t>Colbalt</t>
  </si>
  <si>
    <t>Gibbsonville</t>
  </si>
  <si>
    <t>Aberdeen</t>
  </si>
  <si>
    <t>American Falls</t>
  </si>
  <si>
    <t>Arbon</t>
  </si>
  <si>
    <t>Atomic City</t>
  </si>
  <si>
    <t>Blackfoot</t>
  </si>
  <si>
    <t>Ft. Hall</t>
  </si>
  <si>
    <t>Rockland</t>
  </si>
  <si>
    <t>Springfield</t>
  </si>
  <si>
    <t>Banks</t>
  </si>
  <si>
    <t>Caldwell</t>
  </si>
  <si>
    <t>Greenleaf</t>
  </si>
  <si>
    <t>Homedale</t>
  </si>
  <si>
    <t>Huston</t>
  </si>
  <si>
    <t>Marsing</t>
  </si>
  <si>
    <t>Melba</t>
  </si>
  <si>
    <t>Middleton</t>
  </si>
  <si>
    <t>Murphy</t>
  </si>
  <si>
    <t>Wilder</t>
  </si>
  <si>
    <t>tons</t>
  </si>
  <si>
    <t>SEER</t>
  </si>
  <si>
    <t>EER</t>
  </si>
  <si>
    <t>Tons</t>
  </si>
  <si>
    <t>Qty</t>
  </si>
  <si>
    <t>A3</t>
  </si>
  <si>
    <t>City</t>
  </si>
  <si>
    <t>Zip</t>
  </si>
  <si>
    <t>$</t>
  </si>
  <si>
    <t>Incentive</t>
  </si>
  <si>
    <t>N/A</t>
  </si>
  <si>
    <t>Controls</t>
  </si>
  <si>
    <t>Customer Information</t>
  </si>
  <si>
    <t>Title</t>
  </si>
  <si>
    <t>Phone</t>
  </si>
  <si>
    <t>Architect Company Name</t>
  </si>
  <si>
    <t>Measure Information</t>
  </si>
  <si>
    <t>Applicant Agreement</t>
  </si>
  <si>
    <t>Total Incentive</t>
  </si>
  <si>
    <t>Date</t>
  </si>
  <si>
    <t xml:space="preserve"> A4-Air Side Economizer</t>
  </si>
  <si>
    <t xml:space="preserve"> C1-Energy Management Control System</t>
  </si>
  <si>
    <t xml:space="preserve"> C3-Variable Speed Drives</t>
  </si>
  <si>
    <t>Commercial-Industrial New Construction</t>
  </si>
  <si>
    <t>Applicant:</t>
  </si>
  <si>
    <t>Date:</t>
  </si>
  <si>
    <t>Min</t>
  </si>
  <si>
    <t>A1 Incentive Total=</t>
  </si>
  <si>
    <t>A3 Incentive Total=</t>
  </si>
  <si>
    <t>Secondary Contact Name</t>
  </si>
  <si>
    <t>Contractor Information</t>
  </si>
  <si>
    <t>E-mail</t>
  </si>
  <si>
    <t>General Contractor Company Name</t>
  </si>
  <si>
    <t>Payment Information</t>
  </si>
  <si>
    <t>Lighting</t>
  </si>
  <si>
    <t>Lighting Load</t>
  </si>
  <si>
    <t>Air-Conditioning</t>
  </si>
  <si>
    <t>Building Shell</t>
  </si>
  <si>
    <t xml:space="preserve"> L1-Interior Light Load Reduction</t>
  </si>
  <si>
    <t xml:space="preserve"> A3-Efficient Chillers</t>
  </si>
  <si>
    <t xml:space="preserve"> B1-Reflective Roof Treatment</t>
  </si>
  <si>
    <t xml:space="preserve"> L2-Exterior Light Load Reduction</t>
  </si>
  <si>
    <t xml:space="preserve"> L3-Daylight Photo Controls</t>
  </si>
  <si>
    <t xml:space="preserve"> L4-Occupancy Sensors</t>
  </si>
  <si>
    <t xml:space="preserve"> L5-High Efficiency Exit Signs</t>
  </si>
  <si>
    <t>Mechanical Engineer Company Name</t>
  </si>
  <si>
    <t>Electrical Engineer Company Name</t>
  </si>
  <si>
    <t>Contact Name</t>
  </si>
  <si>
    <r>
      <t xml:space="preserve">Mailing Address </t>
    </r>
    <r>
      <rPr>
        <i/>
        <sz val="8"/>
        <rFont val="Arial"/>
        <family val="2"/>
      </rPr>
      <t>(If different)</t>
    </r>
  </si>
  <si>
    <t xml:space="preserve">Title </t>
  </si>
  <si>
    <t>% Below Code</t>
  </si>
  <si>
    <t>x $25 per sensor=</t>
  </si>
  <si>
    <t>x $7.50 per sign=</t>
  </si>
  <si>
    <t>Actual [kW]</t>
  </si>
  <si>
    <t>x $75 per ton=</t>
  </si>
  <si>
    <t>Code [kW]</t>
  </si>
  <si>
    <t>Hrs</t>
  </si>
  <si>
    <t>Cooling Hrs</t>
  </si>
  <si>
    <t>Expansion &amp; Remodel</t>
  </si>
  <si>
    <t>AC Equipment Type</t>
  </si>
  <si>
    <t>Unitary Commercial Air Conditioners, Water Source</t>
  </si>
  <si>
    <t>Heat Pumps, Air-Cooled</t>
  </si>
  <si>
    <t>Heat Pumps, Water-Cooled</t>
  </si>
  <si>
    <t>Chiller Type</t>
  </si>
  <si>
    <t>A1 &amp; A2 Efficiency Requirements</t>
  </si>
  <si>
    <t>Max</t>
  </si>
  <si>
    <t>Range</t>
  </si>
  <si>
    <t>Requirements</t>
  </si>
  <si>
    <t>All</t>
  </si>
  <si>
    <t>A3 Efficiency Requirements</t>
  </si>
  <si>
    <t>kW/ton</t>
  </si>
  <si>
    <t>Actual Eff.</t>
  </si>
  <si>
    <t>Water Cooled Chiller elect. operated, reciprocating &amp; positive displacement</t>
  </si>
  <si>
    <t>Water Cooled Chiller elect. operated, centrifugal</t>
  </si>
  <si>
    <t>Model / Designation</t>
  </si>
  <si>
    <t>shaded areas are required</t>
  </si>
  <si>
    <t>Complete HVAC Worksheet</t>
  </si>
  <si>
    <t>Complete Controls Worksheet</t>
  </si>
  <si>
    <t>City*</t>
  </si>
  <si>
    <t>State*</t>
  </si>
  <si>
    <t>Zip*</t>
  </si>
  <si>
    <t>Primary Contact Name*</t>
  </si>
  <si>
    <t>Phone*</t>
  </si>
  <si>
    <t>Date*</t>
  </si>
  <si>
    <t>Controls Worksheet</t>
  </si>
  <si>
    <t>HVAC Worksheet</t>
  </si>
  <si>
    <t>Planned Start Date*</t>
  </si>
  <si>
    <t>Planned Completion Date*</t>
  </si>
  <si>
    <t xml:space="preserve">Project Type* </t>
  </si>
  <si>
    <t xml:space="preserve">Applicant Status </t>
  </si>
  <si>
    <t xml:space="preserve">Floor Area: </t>
  </si>
  <si>
    <t xml:space="preserve">Qty: </t>
  </si>
  <si>
    <t xml:space="preserve">Roof Area: </t>
  </si>
  <si>
    <t>""</t>
  </si>
  <si>
    <t>Project / Facility Name</t>
  </si>
  <si>
    <t>Project Site Address*</t>
  </si>
  <si>
    <t>Operating Hours</t>
  </si>
  <si>
    <t>Attn:</t>
  </si>
  <si>
    <t>Building Type*</t>
  </si>
  <si>
    <t>Project Start Date*</t>
  </si>
  <si>
    <t>Project Completion Date*</t>
  </si>
  <si>
    <t>hp</t>
  </si>
  <si>
    <t>Cooling Load [tons]</t>
  </si>
  <si>
    <t>C2 Incentive Total=</t>
  </si>
  <si>
    <r>
      <t xml:space="preserve">Motor Designation 
</t>
    </r>
    <r>
      <rPr>
        <i/>
        <sz val="8"/>
        <rFont val="Arial"/>
        <family val="2"/>
      </rPr>
      <t>(i.e. pump-1, chilled water)</t>
    </r>
  </si>
  <si>
    <t>Motor Power 
[hp]</t>
  </si>
  <si>
    <t>VSD 
Model No.</t>
  </si>
  <si>
    <t>C3 Incentive Total=</t>
  </si>
  <si>
    <t xml:space="preserve">Reduction: </t>
  </si>
  <si>
    <t>X</t>
  </si>
  <si>
    <r>
      <t xml:space="preserve">Mailing Address </t>
    </r>
    <r>
      <rPr>
        <i/>
        <sz val="8"/>
        <rFont val="Arial"/>
        <family val="2"/>
      </rPr>
      <t>("Same" if same as customer mailing address.)</t>
    </r>
  </si>
  <si>
    <t>Applicant Digital Signature:</t>
  </si>
  <si>
    <t>By typing your name in the box below you are electronically signing the application, subject to the "Applicant Agreement" above.</t>
  </si>
  <si>
    <t>Project Description</t>
  </si>
  <si>
    <t xml:space="preserve">Total Eligible: </t>
  </si>
  <si>
    <t>Code</t>
  </si>
  <si>
    <r>
      <t xml:space="preserve">Applicant Name* </t>
    </r>
    <r>
      <rPr>
        <i/>
        <sz val="8"/>
        <color indexed="10"/>
        <rFont val="Arial"/>
        <family val="2"/>
      </rPr>
      <t>(Organization)</t>
    </r>
  </si>
  <si>
    <r>
      <t xml:space="preserve">Account Number </t>
    </r>
    <r>
      <rPr>
        <i/>
        <sz val="8"/>
        <color indexed="10"/>
        <rFont val="Arial"/>
        <family val="2"/>
      </rPr>
      <t>(If available)</t>
    </r>
  </si>
  <si>
    <r>
      <t xml:space="preserve">E-mail* </t>
    </r>
    <r>
      <rPr>
        <i/>
        <sz val="8"/>
        <color indexed="10"/>
        <rFont val="Arial"/>
        <family val="2"/>
      </rPr>
      <t>(required to send application notices)</t>
    </r>
  </si>
  <si>
    <r>
      <t>Building Type*</t>
    </r>
    <r>
      <rPr>
        <i/>
        <sz val="8"/>
        <color indexed="10"/>
        <rFont val="Arial"/>
        <family val="2"/>
      </rPr>
      <t xml:space="preserve"> </t>
    </r>
  </si>
  <si>
    <t>E-mail*</t>
  </si>
  <si>
    <r>
      <t xml:space="preserve">Account Number* </t>
    </r>
    <r>
      <rPr>
        <i/>
        <sz val="8"/>
        <color indexed="10"/>
        <rFont val="Arial"/>
        <family val="2"/>
      </rPr>
      <t>(Required)</t>
    </r>
  </si>
  <si>
    <r>
      <t>Project Type</t>
    </r>
    <r>
      <rPr>
        <i/>
        <sz val="8"/>
        <color indexed="10"/>
        <rFont val="Arial"/>
        <family val="2"/>
      </rPr>
      <t>*</t>
    </r>
  </si>
  <si>
    <r>
      <t xml:space="preserve">Legal Name </t>
    </r>
    <r>
      <rPr>
        <i/>
        <sz val="8"/>
        <color indexed="10"/>
        <rFont val="Arial"/>
        <family val="2"/>
      </rPr>
      <t>(Incentive check will be made payable to:)*</t>
    </r>
  </si>
  <si>
    <r>
      <t xml:space="preserve">Federal Tax ID Number </t>
    </r>
    <r>
      <rPr>
        <i/>
        <sz val="8"/>
        <color indexed="10"/>
        <rFont val="Arial"/>
        <family val="2"/>
      </rPr>
      <t>(EIN or SSN)*</t>
    </r>
  </si>
  <si>
    <r>
      <t xml:space="preserve">Official Tax Name </t>
    </r>
    <r>
      <rPr>
        <i/>
        <sz val="8"/>
        <color indexed="10"/>
        <rFont val="Arial"/>
        <family val="2"/>
      </rPr>
      <t>(Associated with Tax ID Number)*</t>
    </r>
  </si>
  <si>
    <t>Applicant Name (signature)*</t>
  </si>
  <si>
    <t>Applicant Name (print)*</t>
  </si>
  <si>
    <t>Controls Worksheet Data Entry</t>
  </si>
  <si>
    <t>HVAC Worksheet Data Input</t>
  </si>
  <si>
    <t>commercial construction projects and major renovations.</t>
  </si>
  <si>
    <t>Preliminary Application, Final Application, HVAC Worksheet &amp; Controls Worksheet are the only pages that need to be filled out.</t>
  </si>
  <si>
    <r>
      <rPr>
        <b/>
        <sz val="11"/>
        <color indexed="8"/>
        <rFont val="Arial"/>
        <family val="2"/>
      </rPr>
      <t>Preliminary Application</t>
    </r>
    <r>
      <rPr>
        <b/>
        <sz val="10"/>
        <color indexed="8"/>
        <rFont val="Arial"/>
        <family val="2"/>
      </rPr>
      <t xml:space="preserve"> - The Preliminary Application must be submitted to Idaho Power before the project construction is completed.</t>
    </r>
  </si>
  <si>
    <r>
      <rPr>
        <b/>
        <sz val="11"/>
        <color indexed="8"/>
        <rFont val="Arial"/>
        <family val="2"/>
      </rPr>
      <t>Final Application</t>
    </r>
    <r>
      <rPr>
        <b/>
        <sz val="10"/>
        <color indexed="8"/>
        <rFont val="Arial"/>
        <family val="2"/>
      </rPr>
      <t xml:space="preserve"> - The Final Application and supporting documents must be submitted to Idaho Power within 90 days after construction is completed.</t>
    </r>
  </si>
  <si>
    <t>· Type in the requested information.</t>
  </si>
  <si>
    <t>· Fields with * are required and the application will not be accepted without this information provided.</t>
  </si>
  <si>
    <t>· This worksheet is required with the final application when applying for measures A1, A2 or A3.</t>
  </si>
  <si>
    <r>
      <rPr>
        <b/>
        <sz val="11"/>
        <color indexed="8"/>
        <rFont val="Arial"/>
        <family val="2"/>
      </rPr>
      <t>HVAC Worksheet</t>
    </r>
    <r>
      <rPr>
        <b/>
        <sz val="10"/>
        <color indexed="8"/>
        <rFont val="Arial"/>
        <family val="2"/>
      </rPr>
      <t xml:space="preserve"> - Information on this page will automatically populate the Final Application</t>
    </r>
  </si>
  <si>
    <r>
      <rPr>
        <b/>
        <sz val="11"/>
        <color indexed="8"/>
        <rFont val="Arial"/>
        <family val="2"/>
      </rPr>
      <t>Controls Worksheet</t>
    </r>
    <r>
      <rPr>
        <b/>
        <sz val="10"/>
        <color indexed="8"/>
        <rFont val="Arial"/>
        <family val="2"/>
      </rPr>
      <t xml:space="preserve"> - Information on this page will automatically populate the Final Application</t>
    </r>
  </si>
  <si>
    <t>· Incentive totals on any line will not calculate unless every field is filled in.</t>
  </si>
  <si>
    <t>· Save the file (select "save as" and name the file by the project name)</t>
  </si>
  <si>
    <t>For example: Preliminary Application for Mike's Auto.</t>
  </si>
  <si>
    <t>Preliminary Application Submittal Process (Idaho Power must receive a Preliminary Application before the project construction is complete.)</t>
  </si>
  <si>
    <t>· Enter project information into the 'Preliminary Application' tab.</t>
  </si>
  <si>
    <t>· The subject line of the e-mail should read: Preliminary Application - (enter Project Name).</t>
  </si>
  <si>
    <t>Final Application Submittal Process (Idaho Power must receive the Final Application within 90 days of project completion)</t>
  </si>
  <si>
    <t>· Once the project has been completed, click on the 'Final Application' button and fill in final project information.</t>
  </si>
  <si>
    <t>· Information will automatically be carried forward from the Preliminary Application, but you can update/overwrite values as necessary.</t>
  </si>
  <si>
    <t>· The subject line of the e-mail should read: Final Application - (enter Project Name).</t>
  </si>
  <si>
    <t>For example: Final Application for Mike's Auto.</t>
  </si>
  <si>
    <t>*Indicates required field - if left blank your project will not be reviewed</t>
  </si>
  <si>
    <t>Type (use drop-down menu)</t>
  </si>
  <si>
    <t>System Name (use drop-down menu)</t>
  </si>
  <si>
    <t>Page 1 of 1</t>
  </si>
  <si>
    <t>Is VSD IEEE Standard 519 Compliant?</t>
  </si>
  <si>
    <t xml:space="preserve"> A1-Efficient AC or HP Units</t>
  </si>
  <si>
    <t xml:space="preserve"> A2-Efficient VRF Units</t>
  </si>
  <si>
    <t>Refrigeration</t>
  </si>
  <si>
    <t>Professional Assistance Incentive Payment Information</t>
  </si>
  <si>
    <t xml:space="preserve">Mailing Address </t>
  </si>
  <si>
    <t xml:space="preserve"> L1-Interior Light Load Red.</t>
  </si>
  <si>
    <t xml:space="preserve"> L2-Exterior Light Load Red.</t>
  </si>
  <si>
    <t xml:space="preserve"> A1-Efficient AC &amp; HP Units</t>
  </si>
  <si>
    <t xml:space="preserve"> C3-HVAC Variable Speed Drives</t>
  </si>
  <si>
    <t>D2-Energy Star Commercial Dishwashers</t>
  </si>
  <si>
    <t>D1-Energy Star U/C Dishwashers</t>
  </si>
  <si>
    <t>W1-Efficient Laundry Machines</t>
  </si>
  <si>
    <t>R2-Floating Suction Controls</t>
  </si>
  <si>
    <t>R3-Efficient Condensers</t>
  </si>
  <si>
    <t>x $10 per hp=</t>
  </si>
  <si>
    <t>x $200 per unit=</t>
  </si>
  <si>
    <t>x $500 per unit=</t>
  </si>
  <si>
    <t>VRF Type</t>
  </si>
  <si>
    <t>Tier 1</t>
  </si>
  <si>
    <t>Tier 2</t>
  </si>
  <si>
    <t>C1- Energy Management Control Systems</t>
  </si>
  <si>
    <t>C3- HVAC Variable Speed Drives</t>
  </si>
  <si>
    <t>Chilled Water Pump</t>
  </si>
  <si>
    <t>Condenser Water Pump</t>
  </si>
  <si>
    <t>Cooling Tower Fans</t>
  </si>
  <si>
    <t>Hot Water Pumps</t>
  </si>
  <si>
    <t>Supply, Return, Outside or Make-Up Air Fans</t>
  </si>
  <si>
    <t>Type of System</t>
  </si>
  <si>
    <t>EMCS System Types</t>
  </si>
  <si>
    <t>VAV w/Chilled Water Coils</t>
  </si>
  <si>
    <t>Packaged VAV</t>
  </si>
  <si>
    <t>Packaged RTU / Split System</t>
  </si>
  <si>
    <t>Packaged RTU / Heat Pump</t>
  </si>
  <si>
    <t>Motor Type</t>
  </si>
  <si>
    <t>VSD Motor Types</t>
  </si>
  <si>
    <t>Professional Assistance Incentive</t>
  </si>
  <si>
    <t>Resistance Types</t>
  </si>
  <si>
    <t>Electric (or none)</t>
  </si>
  <si>
    <t>Resistance</t>
  </si>
  <si>
    <t>Electric or none</t>
  </si>
  <si>
    <t>Heating Section Type</t>
  </si>
  <si>
    <t>Unitary Commercial Air Conditioners, Air-Cooled</t>
  </si>
  <si>
    <t>&lt;65,000</t>
  </si>
  <si>
    <t>&gt;=65,000 and &lt;135,000</t>
  </si>
  <si>
    <t>&gt;=135,000 and &lt;240,000</t>
  </si>
  <si>
    <t>&gt;=240,000</t>
  </si>
  <si>
    <t>Split</t>
  </si>
  <si>
    <t>Single Package</t>
  </si>
  <si>
    <t>&gt;=135,000</t>
  </si>
  <si>
    <t>Multisplit System</t>
  </si>
  <si>
    <t>Multisplit System w/Heat Recovery</t>
  </si>
  <si>
    <t>Split or Single</t>
  </si>
  <si>
    <t>Split System</t>
  </si>
  <si>
    <t>&lt;135,000</t>
  </si>
  <si>
    <t>Size</t>
  </si>
  <si>
    <t>min</t>
  </si>
  <si>
    <t>max</t>
  </si>
  <si>
    <t>Unitary Commercial Air Conditioners, Air-Cooled&lt;65,000</t>
  </si>
  <si>
    <t>Unitary Commercial Air Conditioners, Air-Cooled&gt;=65,000 and &lt;135,000</t>
  </si>
  <si>
    <t>Unitary Commercial Air Conditioners, Air-Cooled&gt;=135,000 and &lt;240,000</t>
  </si>
  <si>
    <t>Unitary Commercial Air Conditioners, Water Source&lt;65,000</t>
  </si>
  <si>
    <t>Heat Pumps, Air-Cooled&lt;65,000</t>
  </si>
  <si>
    <t>Heat Pumps, Air-Cooled&gt;=65,000 and &lt;135,000</t>
  </si>
  <si>
    <t>Heat Pumps, Air-Cooled&gt;=135,000 and &lt;240,000</t>
  </si>
  <si>
    <t>Single</t>
  </si>
  <si>
    <t>Please Select</t>
  </si>
  <si>
    <t>HVAC Efficiencies</t>
  </si>
  <si>
    <t xml:space="preserve"> C2-Guest Room EMS</t>
  </si>
  <si>
    <t>R1-Head Pressure Controls</t>
  </si>
  <si>
    <t xml:space="preserve">Total Eligible (cooling): </t>
  </si>
  <si>
    <t>A2</t>
  </si>
  <si>
    <t>Subcategory</t>
  </si>
  <si>
    <r>
      <rPr>
        <sz val="8"/>
        <rFont val="Arial"/>
        <family val="2"/>
      </rPr>
      <t xml:space="preserve">Incentive
</t>
    </r>
    <r>
      <rPr>
        <sz val="8"/>
        <color indexed="10"/>
        <rFont val="Arial"/>
        <family val="2"/>
      </rPr>
      <t>(tons x $40 or $80)</t>
    </r>
  </si>
  <si>
    <t>MultiSplit System</t>
  </si>
  <si>
    <t>MultiSplit System w/Heat Recovery</t>
  </si>
  <si>
    <t>Water Cooled ($40/ ton)</t>
  </si>
  <si>
    <t>PreApp</t>
  </si>
  <si>
    <t>x</t>
  </si>
  <si>
    <t>App No</t>
  </si>
  <si>
    <t>Date PreApp Received</t>
  </si>
  <si>
    <t>Region</t>
  </si>
  <si>
    <t>CR</t>
  </si>
  <si>
    <t>Applicant Name</t>
  </si>
  <si>
    <t>Account Number</t>
  </si>
  <si>
    <t>Submit Date</t>
  </si>
  <si>
    <t>Project Site Address</t>
  </si>
  <si>
    <t>Project Site City</t>
  </si>
  <si>
    <t>Project Site State</t>
  </si>
  <si>
    <t>Project Site Zip</t>
  </si>
  <si>
    <t>Mailing Address</t>
  </si>
  <si>
    <t>Mailing City</t>
  </si>
  <si>
    <t>Mailing State</t>
  </si>
  <si>
    <t>Mailing Zip</t>
  </si>
  <si>
    <t>Primary Contact Name</t>
  </si>
  <si>
    <t xml:space="preserve">Primary Title </t>
  </si>
  <si>
    <t>Primary Phone</t>
  </si>
  <si>
    <t>Primary E-mail</t>
  </si>
  <si>
    <t xml:space="preserve">Secondary Title </t>
  </si>
  <si>
    <t>Secondary Phone</t>
  </si>
  <si>
    <t>Secondary E-mail</t>
  </si>
  <si>
    <t>Describe "Other"</t>
  </si>
  <si>
    <t>Planned Start Date</t>
  </si>
  <si>
    <t>Planned Completion Date</t>
  </si>
  <si>
    <t>Building Area [s.f.]</t>
  </si>
  <si>
    <t>Architect Contact Name</t>
  </si>
  <si>
    <t>Architect Phone</t>
  </si>
  <si>
    <t>Architect E-mail</t>
  </si>
  <si>
    <t>Mechanical Contact Name</t>
  </si>
  <si>
    <t>Mechanical Phone</t>
  </si>
  <si>
    <t>Mechanical E-mail</t>
  </si>
  <si>
    <t>Electrical Contact Name</t>
  </si>
  <si>
    <t>Electrical Phone</t>
  </si>
  <si>
    <t>Electrical E-mail</t>
  </si>
  <si>
    <t>General Contact Name</t>
  </si>
  <si>
    <t>General Phone</t>
  </si>
  <si>
    <t>General E-mail</t>
  </si>
  <si>
    <t xml:space="preserve"> C2-Guest Room Energy Mgt</t>
  </si>
  <si>
    <t>W1-Qty</t>
  </si>
  <si>
    <t>D1-Energy Star U/C D/W</t>
  </si>
  <si>
    <t>D1-Qty</t>
  </si>
  <si>
    <t>D2-Energy Star Commercial D/W</t>
  </si>
  <si>
    <t>D2-Qty</t>
  </si>
  <si>
    <t>FinalApp</t>
  </si>
  <si>
    <t>Program Version Year</t>
  </si>
  <si>
    <t>Date Final Received</t>
  </si>
  <si>
    <t>Inspection Date</t>
  </si>
  <si>
    <t>Project Start Date</t>
  </si>
  <si>
    <t>Project Completion Date</t>
  </si>
  <si>
    <t>Mait to Customer</t>
  </si>
  <si>
    <t>Mail to Third Party</t>
  </si>
  <si>
    <t>Check to Customer</t>
  </si>
  <si>
    <t>Check to Third Party</t>
  </si>
  <si>
    <t>Legal Name</t>
  </si>
  <si>
    <t>Payment City</t>
  </si>
  <si>
    <t>Payment State</t>
  </si>
  <si>
    <t>Payment Zip</t>
  </si>
  <si>
    <t>Payment Contact Name</t>
  </si>
  <si>
    <t>Payment Title</t>
  </si>
  <si>
    <t>Payment Phone</t>
  </si>
  <si>
    <t>Payment E-mail</t>
  </si>
  <si>
    <t xml:space="preserve">Federal Tax ID </t>
  </si>
  <si>
    <t xml:space="preserve">Official Tax Name </t>
  </si>
  <si>
    <t>Handling Instructions</t>
  </si>
  <si>
    <t>Passport Notes</t>
  </si>
  <si>
    <t>Comment1</t>
  </si>
  <si>
    <t>Comment2</t>
  </si>
  <si>
    <t>Comment3</t>
  </si>
  <si>
    <t>Comment4</t>
  </si>
  <si>
    <t>Signature Date</t>
  </si>
  <si>
    <t>L1 Area</t>
  </si>
  <si>
    <t>L1 Incentive</t>
  </si>
  <si>
    <t>L1 kWh Savings</t>
  </si>
  <si>
    <t>L1 kW Reduction</t>
  </si>
  <si>
    <t>L2 Actual</t>
  </si>
  <si>
    <t>L2 Code</t>
  </si>
  <si>
    <t>L2 %</t>
  </si>
  <si>
    <t>L2 kW</t>
  </si>
  <si>
    <t>L2 Incentive</t>
  </si>
  <si>
    <t>L2 kWh Savings</t>
  </si>
  <si>
    <t>L2 kW Reduction</t>
  </si>
  <si>
    <t>L3 Sensors</t>
  </si>
  <si>
    <t>L3 Incentive</t>
  </si>
  <si>
    <t>L3 kWh Savings</t>
  </si>
  <si>
    <t>L4 Sensors</t>
  </si>
  <si>
    <t>L4 Incentive</t>
  </si>
  <si>
    <t>L4 kWh Savings</t>
  </si>
  <si>
    <t>L5 Signs</t>
  </si>
  <si>
    <t>L5 Incentive</t>
  </si>
  <si>
    <t>L5 kWh Savings</t>
  </si>
  <si>
    <t>L5 kW Reduction</t>
  </si>
  <si>
    <t>A1 Total-Incentive</t>
  </si>
  <si>
    <t>A1 Total-kWh Savings</t>
  </si>
  <si>
    <t>A1 Total -kW Red</t>
  </si>
  <si>
    <t>A2 Total-Incentive</t>
  </si>
  <si>
    <t>A2 Total-kWh Savings</t>
  </si>
  <si>
    <t>A2 Total-kW Red</t>
  </si>
  <si>
    <t>A3 Incentive</t>
  </si>
  <si>
    <t>A3 Total-kWh Savings</t>
  </si>
  <si>
    <t>A3 Total-kW Red</t>
  </si>
  <si>
    <t>B1 Roof Area</t>
  </si>
  <si>
    <t>B1 Incentive</t>
  </si>
  <si>
    <t>B1 kWh Savings</t>
  </si>
  <si>
    <t>C1 Incentive</t>
  </si>
  <si>
    <t>C1 kWh Savings</t>
  </si>
  <si>
    <t>C2 Total-Incentive</t>
  </si>
  <si>
    <t>C2 Total-kWh Savings</t>
  </si>
  <si>
    <t>C3 Total-Incentive</t>
  </si>
  <si>
    <t>C3 Total-kWh Savings</t>
  </si>
  <si>
    <t>Total kWh Savings</t>
  </si>
  <si>
    <t>Total kW Reduction</t>
  </si>
  <si>
    <t/>
  </si>
  <si>
    <t>Incentive Final Application</t>
  </si>
  <si>
    <t>Check Payable To:</t>
  </si>
  <si>
    <t>Mail Payment To:</t>
  </si>
  <si>
    <t>No. of                             Strategies</t>
  </si>
  <si>
    <t>· This worksheet is required with the final application when applying for measures C1 or C3.</t>
  </si>
  <si>
    <t>· If you are applying for incentives for A1, A2, A3, C1 or C3, click on the applicable worksheet tab to fill in final project information.</t>
  </si>
  <si>
    <t>A2 Incentive Total=</t>
  </si>
  <si>
    <t>Minimum Eligible Efficiency</t>
  </si>
  <si>
    <t>Professional Assistance-Yes</t>
  </si>
  <si>
    <t>Professional Assistance-No</t>
  </si>
  <si>
    <t>L1-Actual</t>
  </si>
  <si>
    <t>L1-Code</t>
  </si>
  <si>
    <t>L1-%</t>
  </si>
  <si>
    <t>W1-Incentive</t>
  </si>
  <si>
    <t>D1-Incentive</t>
  </si>
  <si>
    <t>D2-Incentive</t>
  </si>
  <si>
    <t>R3-Incentive</t>
  </si>
  <si>
    <t>R2-Incentive</t>
  </si>
  <si>
    <t>R1-Incentive</t>
  </si>
  <si>
    <t>W1 kWh Savings</t>
  </si>
  <si>
    <t>D1 kWh Savings</t>
  </si>
  <si>
    <t>D2 kWh Savings</t>
  </si>
  <si>
    <t>R1 kWh Savings</t>
  </si>
  <si>
    <t>R2 kWh Savings</t>
  </si>
  <si>
    <t>R3 kWh Savings</t>
  </si>
  <si>
    <t>R1-hp</t>
  </si>
  <si>
    <t>R2-hp</t>
  </si>
  <si>
    <t>Final Application</t>
  </si>
  <si>
    <t>Admin Form</t>
  </si>
  <si>
    <t>kWh Savings</t>
  </si>
  <si>
    <t>Prof. Assist. Legal Name</t>
  </si>
  <si>
    <t>Prof. Assist. Attn:</t>
  </si>
  <si>
    <t>Prof. Assist. Payment City</t>
  </si>
  <si>
    <t>Prof. Assist. Payment State</t>
  </si>
  <si>
    <t>Prof. Assist. Payment Zip</t>
  </si>
  <si>
    <t>Prof. Assist. Payment Contact Name</t>
  </si>
  <si>
    <t>Prof. Assist. Payment Title</t>
  </si>
  <si>
    <t>Prof. Assist. Payment Phone</t>
  </si>
  <si>
    <t>Prof. Assist. Payment E-mail</t>
  </si>
  <si>
    <t xml:space="preserve">Prof. Assist. Federal Tax ID </t>
  </si>
  <si>
    <t xml:space="preserve">Prof. Assist. Official Tax Name </t>
  </si>
  <si>
    <t>L3 kW Reduction</t>
  </si>
  <si>
    <t>L4 kW Reduction</t>
  </si>
  <si>
    <t>L1 Operating Hours</t>
  </si>
  <si>
    <t>L2 Operating Hours</t>
  </si>
  <si>
    <t>L3 Operating Hours</t>
  </si>
  <si>
    <t>L4 Operating Hours</t>
  </si>
  <si>
    <t>B1 Total-kW Red</t>
  </si>
  <si>
    <t>C1 Total-kW Red</t>
  </si>
  <si>
    <t>W1 Total-kW Red</t>
  </si>
  <si>
    <t>D1 Total-kW Red</t>
  </si>
  <si>
    <t>D2 Total-kW Red</t>
  </si>
  <si>
    <t>R1 Total-kW Red</t>
  </si>
  <si>
    <t>R2 Total-kW Red</t>
  </si>
  <si>
    <t>R3 Total-kW Red</t>
  </si>
  <si>
    <t>kWh savings</t>
  </si>
  <si>
    <t>kW reduction</t>
  </si>
  <si>
    <t>code</t>
  </si>
  <si>
    <t>cooling hours</t>
  </si>
  <si>
    <t>EER savings</t>
  </si>
  <si>
    <t>SEER savings</t>
  </si>
  <si>
    <t>kW/ton savings</t>
  </si>
  <si>
    <t>savings (kWh/yr)</t>
  </si>
  <si>
    <t>A1    kW Reduction</t>
  </si>
  <si>
    <t>A1 kW Red</t>
  </si>
  <si>
    <t>A1 Savings &amp; Reduction</t>
  </si>
  <si>
    <t>A1 kWh Savings</t>
  </si>
  <si>
    <t>A2 Savings &amp; Reduction</t>
  </si>
  <si>
    <t>A2 kWh Savings</t>
  </si>
  <si>
    <t>A2 kW Red</t>
  </si>
  <si>
    <t>A3 Savings &amp; Reduction</t>
  </si>
  <si>
    <t>A3 kWh Savings</t>
  </si>
  <si>
    <t>A3 kW Red</t>
  </si>
  <si>
    <t>A1: 1-Qty</t>
  </si>
  <si>
    <t>A1: 1-Tons</t>
  </si>
  <si>
    <t>A1: 1-Type (use drop-down menu)</t>
  </si>
  <si>
    <t>A1: 1-Heating Section Type</t>
  </si>
  <si>
    <t>A1: 1-Split or Single</t>
  </si>
  <si>
    <t>A1: 1-Model / Designation</t>
  </si>
  <si>
    <t>A1: 1-Actual Eff.</t>
  </si>
  <si>
    <t>A1: 1-Efficiency Units</t>
  </si>
  <si>
    <t>A1: 1-Min Elig. ($30)</t>
  </si>
  <si>
    <t>A1: 1-Qualified ($30)</t>
  </si>
  <si>
    <t>A1: 1-Min Elig. ($75)</t>
  </si>
  <si>
    <t>A1: 1-Qualified ($75)</t>
  </si>
  <si>
    <t>A1: 1-Incentive
(tons x $30 or $75)</t>
  </si>
  <si>
    <t>A1: 1-kWh Savings</t>
  </si>
  <si>
    <t>A1: 1-kW Reduction</t>
  </si>
  <si>
    <t>A1: 2-Qty</t>
  </si>
  <si>
    <t>A1: 2-Tons</t>
  </si>
  <si>
    <t>A1: 2-Type (use drop-down menu)</t>
  </si>
  <si>
    <t>A1: 2-Heating Section Type</t>
  </si>
  <si>
    <t>A1: 2-Split or Single</t>
  </si>
  <si>
    <t>A1: 2-Model / Designation</t>
  </si>
  <si>
    <t>A1: 2-Actual Eff.</t>
  </si>
  <si>
    <t>A1: 2-Efficiency Units</t>
  </si>
  <si>
    <t>A1: 2-Min Elig. ($30)</t>
  </si>
  <si>
    <t>A1: 2-Qualified ($30)</t>
  </si>
  <si>
    <t>A1: 2-Min Elig. ($75)</t>
  </si>
  <si>
    <t>A1: 2-Qualified ($75)</t>
  </si>
  <si>
    <t>A1: 2-Incentive
(tons x $30 or $75)</t>
  </si>
  <si>
    <t>A1: 2-kWh Savings</t>
  </si>
  <si>
    <t>A1: 2-kW Reduction</t>
  </si>
  <si>
    <t>A1: 3-Qty</t>
  </si>
  <si>
    <t>A1: 3-Tons</t>
  </si>
  <si>
    <t>A1: 3-Type (use drop-down menu)</t>
  </si>
  <si>
    <t>A1: 3-Heating Section Type</t>
  </si>
  <si>
    <t>A1: 3-Split or Single</t>
  </si>
  <si>
    <t>A1: 3-Model / Designation</t>
  </si>
  <si>
    <t>A1: 3-Actual Eff.</t>
  </si>
  <si>
    <t>A1: 3-Efficiency Units</t>
  </si>
  <si>
    <t>A1: 3-Min Elig. ($30)</t>
  </si>
  <si>
    <t>A1: 3-Qualified ($30)</t>
  </si>
  <si>
    <t>A1: 3-Min Elig. ($75)</t>
  </si>
  <si>
    <t>A1: 3-Qualified ($75)</t>
  </si>
  <si>
    <t>A1: 3-Incentive
(tons x $30 or $75)</t>
  </si>
  <si>
    <t>A1: 3-kWh Savings</t>
  </si>
  <si>
    <t>A1: 3-kW Reduction</t>
  </si>
  <si>
    <t>A1: 4-Qty</t>
  </si>
  <si>
    <t>A1: 4-Tons</t>
  </si>
  <si>
    <t>A1: 4-Type (use drop-down menu)</t>
  </si>
  <si>
    <t>A1: 4-Heating Section Type</t>
  </si>
  <si>
    <t>A1: 4-Split or Single</t>
  </si>
  <si>
    <t>A1: 4-Model / Designation</t>
  </si>
  <si>
    <t>A1: 4-Actual Eff.</t>
  </si>
  <si>
    <t>A1: 4-Efficiency Units</t>
  </si>
  <si>
    <t>A1: 4-Min Elig. ($30)</t>
  </si>
  <si>
    <t>A1: 4-Qualified ($30)</t>
  </si>
  <si>
    <t>A1: 4-Min Elig. ($75)</t>
  </si>
  <si>
    <t>A1: 4-Qualified ($75)</t>
  </si>
  <si>
    <t>A1: 4-Incentive
(tons x $30 or $75)</t>
  </si>
  <si>
    <t>A1: 4-kWh Savings</t>
  </si>
  <si>
    <t>A1: 4-kW Reduction</t>
  </si>
  <si>
    <t>A1: 5-Qty</t>
  </si>
  <si>
    <t>A1: 5-Tons</t>
  </si>
  <si>
    <t>A1: 5-Type (use drop-down menu)</t>
  </si>
  <si>
    <t>A1: 5-Heating Section Type</t>
  </si>
  <si>
    <t>A1: 5-Split or Single</t>
  </si>
  <si>
    <t>A1: 5-Model / Designation</t>
  </si>
  <si>
    <t>A1: 5-Actual Eff.</t>
  </si>
  <si>
    <t>A1: 5-Efficiency Units</t>
  </si>
  <si>
    <t>A1: 5-Min Elig. ($30)</t>
  </si>
  <si>
    <t>A1: 5-Qualified ($30)</t>
  </si>
  <si>
    <t>A1: 5-Min Elig. ($75)</t>
  </si>
  <si>
    <t>A1: 5-Qualified ($75)</t>
  </si>
  <si>
    <t>A1: 5-Incentive
(tons x $30 or $75)</t>
  </si>
  <si>
    <t>A1: 5-kWh Savings</t>
  </si>
  <si>
    <t>A1: 5-kW Reduction</t>
  </si>
  <si>
    <t>A1: 6-Qty</t>
  </si>
  <si>
    <t>A1: 6-Tons</t>
  </si>
  <si>
    <t>A1: 6-Type (use drop-down menu)</t>
  </si>
  <si>
    <t>A1: 6-Heating Section Type</t>
  </si>
  <si>
    <t>A1: 6-Split or Single</t>
  </si>
  <si>
    <t>A1: 6-Model / Designation</t>
  </si>
  <si>
    <t>A1: 6-Actual Eff.</t>
  </si>
  <si>
    <t>A1: 6-Efficiency Units</t>
  </si>
  <si>
    <t>A1: 6-Min Elig. ($30)</t>
  </si>
  <si>
    <t>A1: 6-Qualified ($30)</t>
  </si>
  <si>
    <t>A1: 6-Min Elig. ($75)</t>
  </si>
  <si>
    <t>A1: 6-Qualified ($75)</t>
  </si>
  <si>
    <t>A1: 6-Incentive
(tons x $30 or $75)</t>
  </si>
  <si>
    <t>A1: 6-kWh Savings</t>
  </si>
  <si>
    <t>A1: 6-kW Reduction</t>
  </si>
  <si>
    <t>A1: 7-Qty</t>
  </si>
  <si>
    <t>A1: 7-Tons</t>
  </si>
  <si>
    <t>A1: 7-Type (use drop-down menu)</t>
  </si>
  <si>
    <t>A1: 7-Heating Section Type</t>
  </si>
  <si>
    <t>A1: 7-Split or Single</t>
  </si>
  <si>
    <t>A1: 7-Model / Designation</t>
  </si>
  <si>
    <t>A1: 7-Actual Eff.</t>
  </si>
  <si>
    <t>A1: 7-Efficiency Units</t>
  </si>
  <si>
    <t>A1: 7-Min Elig. ($30)</t>
  </si>
  <si>
    <t>A1: 7-Qualified ($30)</t>
  </si>
  <si>
    <t>A1: 7-Min Elig. ($75)</t>
  </si>
  <si>
    <t>A1: 7-Qualified ($75)</t>
  </si>
  <si>
    <t>A1: 7-Incentive
(tons x $30 or $75)</t>
  </si>
  <si>
    <t>A1: 7-kWh Savings</t>
  </si>
  <si>
    <t>A1: 7-kW Reduction</t>
  </si>
  <si>
    <t>A1: 8-Qty</t>
  </si>
  <si>
    <t>A1: 8-Tons</t>
  </si>
  <si>
    <t>A1: 8-Type (use drop-down menu)</t>
  </si>
  <si>
    <t>A1: 8-Heating Section Type</t>
  </si>
  <si>
    <t>A1: 8-Split or Single</t>
  </si>
  <si>
    <t>A1: 8-Model / Designation</t>
  </si>
  <si>
    <t>A1: 8-Actual Eff.</t>
  </si>
  <si>
    <t>A1: 8-Efficiency Units</t>
  </si>
  <si>
    <t>A1: 8-Min Elig. ($30)</t>
  </si>
  <si>
    <t>A1: 8-Qualified ($30)</t>
  </si>
  <si>
    <t>A1: 8-Min Elig. ($75)</t>
  </si>
  <si>
    <t>A1: 8-Qualified ($75)</t>
  </si>
  <si>
    <t>A1: 8-Incentive
(tons x $30 or $75)</t>
  </si>
  <si>
    <t>A1: 8-kWh Savings</t>
  </si>
  <si>
    <t>A1: 8-kW Reduction</t>
  </si>
  <si>
    <t>A1: 9-Qty</t>
  </si>
  <si>
    <t>A1: 9-Tons</t>
  </si>
  <si>
    <t>A1: 9-Type (use drop-down menu)</t>
  </si>
  <si>
    <t>A1: 9-Heating Section Type</t>
  </si>
  <si>
    <t>A1: 9-Split or Single</t>
  </si>
  <si>
    <t>A1: 9-Model / Designation</t>
  </si>
  <si>
    <t>A1: 9-Actual Eff.</t>
  </si>
  <si>
    <t>A1: 9-Efficiency Units</t>
  </si>
  <si>
    <t>A1: 9-Min Elig. ($30)</t>
  </si>
  <si>
    <t>A1: 9-Qualified ($30)</t>
  </si>
  <si>
    <t>A1: 9-Min Elig. ($75)</t>
  </si>
  <si>
    <t>A1: 9-Qualified ($75)</t>
  </si>
  <si>
    <t>A1: 9-Incentive
(tons x $30 or $75)</t>
  </si>
  <si>
    <t>A1: 9-kWh Savings</t>
  </si>
  <si>
    <t>A1: 9-kW Reduction</t>
  </si>
  <si>
    <t>A1: 10-Qty</t>
  </si>
  <si>
    <t>A1: 10-Tons</t>
  </si>
  <si>
    <t>A1: 10-Type (use drop-down menu)</t>
  </si>
  <si>
    <t>A1: 10-Heating Section Type</t>
  </si>
  <si>
    <t>A1: 10-Split or Single</t>
  </si>
  <si>
    <t>A1: 10-Model / Designation</t>
  </si>
  <si>
    <t>A1: 10-Actual Eff.</t>
  </si>
  <si>
    <t>A1: 10-Efficiency Units</t>
  </si>
  <si>
    <t>A1: 10-Min Elig. ($30)</t>
  </si>
  <si>
    <t>A1: 10-Qualified ($30)</t>
  </si>
  <si>
    <t>A1: 10-Min Elig. ($75)</t>
  </si>
  <si>
    <t>A1: 10-Qualified ($75)</t>
  </si>
  <si>
    <t>A1: 10-Incentive
(tons x $30 or $75)</t>
  </si>
  <si>
    <t>A1: 10-kWh Savings</t>
  </si>
  <si>
    <t>A1: 10-kW Reduction</t>
  </si>
  <si>
    <t>A1: 11-Qty</t>
  </si>
  <si>
    <t>A1: 11-Tons</t>
  </si>
  <si>
    <t>A1: 11-Type (use drop-down menu)</t>
  </si>
  <si>
    <t>A1: 11-Heating Section Type</t>
  </si>
  <si>
    <t>A1: 11-Split or Single</t>
  </si>
  <si>
    <t>A1: 11-Model / Designation</t>
  </si>
  <si>
    <t>A1: 11-Actual Eff.</t>
  </si>
  <si>
    <t>A1: 11-Efficiency Units</t>
  </si>
  <si>
    <t>A1: 11-Min Elig. ($30)</t>
  </si>
  <si>
    <t>A1: 11-Qualified ($30)</t>
  </si>
  <si>
    <t>A1: 11-Min Elig. ($75)</t>
  </si>
  <si>
    <t>A1: 11-Qualified ($75)</t>
  </si>
  <si>
    <t>A1: 11-Incentive
(tons x $30 or $75)</t>
  </si>
  <si>
    <t>A1: 11-kWh Savings</t>
  </si>
  <si>
    <t>A1: 11-kW Reduction</t>
  </si>
  <si>
    <t>A1: 12-Qty</t>
  </si>
  <si>
    <t>A1: 12-Tons</t>
  </si>
  <si>
    <t>A1: 12-Type (use drop-down menu)</t>
  </si>
  <si>
    <t>A1: 12-Heating Section Type</t>
  </si>
  <si>
    <t>A1: 12-Split or Single</t>
  </si>
  <si>
    <t>A1: 12-Model / Designation</t>
  </si>
  <si>
    <t>A1: 12-Actual Eff.</t>
  </si>
  <si>
    <t>A1: 12-Efficiency Units</t>
  </si>
  <si>
    <t>A1: 12-Min Elig. ($30)</t>
  </si>
  <si>
    <t>A1: 12-Qualified ($30)</t>
  </si>
  <si>
    <t>A1: 12-Min Elig. ($75)</t>
  </si>
  <si>
    <t>A1: 12-Qualified ($75)</t>
  </si>
  <si>
    <t>A1: 12-Incentive
(tons x $30 or $75)</t>
  </si>
  <si>
    <t>A1: 12-kWh Savings</t>
  </si>
  <si>
    <t>A1: 12-kW Reduction</t>
  </si>
  <si>
    <t>A1: 13-Qty</t>
  </si>
  <si>
    <t>A1: 13-Tons</t>
  </si>
  <si>
    <t>A1: 13-Type (use drop-down menu)</t>
  </si>
  <si>
    <t>A1: 13-Heating Section Type</t>
  </si>
  <si>
    <t>A1: 13-Split or Single</t>
  </si>
  <si>
    <t>A1: 13-Model / Designation</t>
  </si>
  <si>
    <t>A1: 13-Actual Eff.</t>
  </si>
  <si>
    <t>A1: 13-Efficiency Units</t>
  </si>
  <si>
    <t>A1: 13-Min Elig. ($30)</t>
  </si>
  <si>
    <t>A1: 13-Qualified ($30)</t>
  </si>
  <si>
    <t>A1: 13-Min Elig. ($75)</t>
  </si>
  <si>
    <t>A1: 13-Qualified ($75)</t>
  </si>
  <si>
    <t>A1: 13-Incentive
(tons x $30 or $75)</t>
  </si>
  <si>
    <t>A1: 13-kWh Savings</t>
  </si>
  <si>
    <t>A1: 13-kW Reduction</t>
  </si>
  <si>
    <t>A1: 14-Qty</t>
  </si>
  <si>
    <t>A1: 14-Tons</t>
  </si>
  <si>
    <t>A1: 14-Type (use drop-down menu)</t>
  </si>
  <si>
    <t>A1: 14-Heating Section Type</t>
  </si>
  <si>
    <t>A1: 14-Split or Single</t>
  </si>
  <si>
    <t>A1: 14-Model / Designation</t>
  </si>
  <si>
    <t>A1: 14-Actual Eff.</t>
  </si>
  <si>
    <t>A1: 14-Efficiency Units</t>
  </si>
  <si>
    <t>A1: 14-Min Elig. ($30)</t>
  </si>
  <si>
    <t>A1: 14-Qualified ($30)</t>
  </si>
  <si>
    <t>A1: 14-Min Elig. ($75)</t>
  </si>
  <si>
    <t>A1: 14-Qualified ($75)</t>
  </si>
  <si>
    <t>A1: 14-Incentive
(tons x $30 or $75)</t>
  </si>
  <si>
    <t>A1: 14-kWh Savings</t>
  </si>
  <si>
    <t>A1: 14-kW Reduction</t>
  </si>
  <si>
    <t>A1: 15-Qty</t>
  </si>
  <si>
    <t>A1: 15-Tons</t>
  </si>
  <si>
    <t>A1: 15-Type (use drop-down menu)</t>
  </si>
  <si>
    <t>A1: 15-Heating Section Type</t>
  </si>
  <si>
    <t>A1: 15-Split or Single</t>
  </si>
  <si>
    <t>A1: 15-Model / Designation</t>
  </si>
  <si>
    <t>A1: 15-Actual Eff.</t>
  </si>
  <si>
    <t>A1: 15-Efficiency Units</t>
  </si>
  <si>
    <t>A1: 15-Min Elig. ($30)</t>
  </si>
  <si>
    <t>A1: 15-Qualified ($30)</t>
  </si>
  <si>
    <t>A1: 15-Min Elig. ($75)</t>
  </si>
  <si>
    <t>A1: 15-Qualified ($75)</t>
  </si>
  <si>
    <t>A1: 15-Incentive
(tons x $30 or $75)</t>
  </si>
  <si>
    <t>A1: 15-kWh Savings</t>
  </si>
  <si>
    <t>A1: 15-kW Reduction</t>
  </si>
  <si>
    <t>A2: 1-Qty</t>
  </si>
  <si>
    <t>A2: 1-Tons</t>
  </si>
  <si>
    <t>A2: 1-Type (use drop-down menu)</t>
  </si>
  <si>
    <t>A2: 1-Heating Section Type</t>
  </si>
  <si>
    <t>A2: 1-Subcategory</t>
  </si>
  <si>
    <t>A2: 1-Model / Designation</t>
  </si>
  <si>
    <t>A2: 1-Actual Eff.</t>
  </si>
  <si>
    <t>A2: 1-Efficiency Units</t>
  </si>
  <si>
    <t>A2: 1-kWh Savings</t>
  </si>
  <si>
    <t>A2: 1-kW Reduction</t>
  </si>
  <si>
    <t>A2: 2-Qty</t>
  </si>
  <si>
    <t>A2: 2-Tons</t>
  </si>
  <si>
    <t>A2: 2-Type (use drop-down menu)</t>
  </si>
  <si>
    <t>A2: 2-Heating Section Type</t>
  </si>
  <si>
    <t>A2: 2-Subcategory</t>
  </si>
  <si>
    <t>A2: 2-Model / Designation</t>
  </si>
  <si>
    <t>A2: 2-Actual Eff.</t>
  </si>
  <si>
    <t>A2: 2-Efficiency Units</t>
  </si>
  <si>
    <t>A2: 2-kWh Savings</t>
  </si>
  <si>
    <t>A2: 2-kW Reduction</t>
  </si>
  <si>
    <t>A2: 3-Qty</t>
  </si>
  <si>
    <t>A2: 3-Tons</t>
  </si>
  <si>
    <t>A2: 3-Type (use drop-down menu)</t>
  </si>
  <si>
    <t>A2: 3-Heating Section Type</t>
  </si>
  <si>
    <t>A2: 3-Subcategory</t>
  </si>
  <si>
    <t>A2: 3-Model / Designation</t>
  </si>
  <si>
    <t>A2: 3-Actual Eff.</t>
  </si>
  <si>
    <t>A2: 3-Efficiency Units</t>
  </si>
  <si>
    <t>A2: 3-kWh Savings</t>
  </si>
  <si>
    <t>A2: 3-kW Reduction</t>
  </si>
  <si>
    <t>A2: 4-Qty</t>
  </si>
  <si>
    <t>A2: 4-Tons</t>
  </si>
  <si>
    <t>A2: 4-Type (use drop-down menu)</t>
  </si>
  <si>
    <t>A2: 4-Heating Section Type</t>
  </si>
  <si>
    <t>A2: 4-Subcategory</t>
  </si>
  <si>
    <t>A2: 4-Model / Designation</t>
  </si>
  <si>
    <t>A2: 4-Actual Eff.</t>
  </si>
  <si>
    <t>A2: 4-Efficiency Units</t>
  </si>
  <si>
    <t>A2: 4-kWh Savings</t>
  </si>
  <si>
    <t>A2: 4-kW Reduction</t>
  </si>
  <si>
    <t>A2: 5-Qty</t>
  </si>
  <si>
    <t>A2: 5-Tons</t>
  </si>
  <si>
    <t>A2: 5-Type (use drop-down menu)</t>
  </si>
  <si>
    <t>A2: 5-Heating Section Type</t>
  </si>
  <si>
    <t>A2: 5-Subcategory</t>
  </si>
  <si>
    <t>A2: 5-Model / Designation</t>
  </si>
  <si>
    <t>A2: 5-Actual Eff.</t>
  </si>
  <si>
    <t>A2: 5-Efficiency Units</t>
  </si>
  <si>
    <t>A2: 5-kWh Savings</t>
  </si>
  <si>
    <t>A2: 5-kW Reduction</t>
  </si>
  <si>
    <t>A3: 1-Qty</t>
  </si>
  <si>
    <t>A3: 1-Tons</t>
  </si>
  <si>
    <t>A3: 1-System Name (use drop-down menu)</t>
  </si>
  <si>
    <t>A3: 1-Model / Designation</t>
  </si>
  <si>
    <t>A3: 1-Actual Eff.</t>
  </si>
  <si>
    <t>A3: 1-Efficiency Units</t>
  </si>
  <si>
    <t>A3: 1-Min Elig. ($40)</t>
  </si>
  <si>
    <t>A3: 1-Qualified ($40)</t>
  </si>
  <si>
    <t>A3: 1-Min Elig. ($80)</t>
  </si>
  <si>
    <t>A3: 1-Qualified ($80)</t>
  </si>
  <si>
    <t>A3: 1-Incentive
(tons x $40 or $80)</t>
  </si>
  <si>
    <t>A3: 1-kWh Savings</t>
  </si>
  <si>
    <t>A3: 1-kW Reduction</t>
  </si>
  <si>
    <t>A3: 2-Qty</t>
  </si>
  <si>
    <t>A3: 2-Tons</t>
  </si>
  <si>
    <t>A3: 2-System Name (use drop-down menu)</t>
  </si>
  <si>
    <t>A3: 2-Model / Designation</t>
  </si>
  <si>
    <t>A3: 2-Actual Eff.</t>
  </si>
  <si>
    <t>A3: 2-Efficiency Units</t>
  </si>
  <si>
    <t>A3: 2-Min Elig. ($40)</t>
  </si>
  <si>
    <t>A3: 2-Qualified ($40)</t>
  </si>
  <si>
    <t>A3: 2-Min Elig. ($80)</t>
  </si>
  <si>
    <t>A3: 2-Qualified ($80)</t>
  </si>
  <si>
    <t>A3: 2-Incentive
(tons x $40 or $80)</t>
  </si>
  <si>
    <t>A3: 2-kWh Savings</t>
  </si>
  <si>
    <t>A3: 2-kW Reduction</t>
  </si>
  <si>
    <t>A3: 3-Qty</t>
  </si>
  <si>
    <t>A3: 3-Tons</t>
  </si>
  <si>
    <t>A3: 3-System Name (use drop-down menu)</t>
  </si>
  <si>
    <t>A3: 3-Model / Designation</t>
  </si>
  <si>
    <t>A3: 3-Actual Eff.</t>
  </si>
  <si>
    <t>A3: 3-Efficiency Units</t>
  </si>
  <si>
    <t>A3: 3-Min Elig. ($40)</t>
  </si>
  <si>
    <t>A3: 3-Qualified ($40)</t>
  </si>
  <si>
    <t>A3: 3-Min Elig. ($80)</t>
  </si>
  <si>
    <t>A3: 3-Qualified ($80)</t>
  </si>
  <si>
    <t>A3: 3-Incentive
(tons x $40 or $80)</t>
  </si>
  <si>
    <t>A3: 3-kWh Savings</t>
  </si>
  <si>
    <t>A3: 3-kW Reduction</t>
  </si>
  <si>
    <t>A3: 4-Qty</t>
  </si>
  <si>
    <t>A3: 4-Tons</t>
  </si>
  <si>
    <t>A3: 4-System Name (use drop-down menu)</t>
  </si>
  <si>
    <t>A3: 4-Model / Designation</t>
  </si>
  <si>
    <t>A3: 4-Actual Eff.</t>
  </si>
  <si>
    <t>A3: 4-Efficiency Units</t>
  </si>
  <si>
    <t>A3: 4-Min Elig. ($40)</t>
  </si>
  <si>
    <t>A3: 4-Qualified ($40)</t>
  </si>
  <si>
    <t>A3: 4-Min Elig. ($80)</t>
  </si>
  <si>
    <t>A3: 4-Qualified ($80)</t>
  </si>
  <si>
    <t>A3: 4-Incentive
(tons x $40 or $80)</t>
  </si>
  <si>
    <t>A3: 4-kWh Savings</t>
  </si>
  <si>
    <t>A3: 4-kW Reduction</t>
  </si>
  <si>
    <t>A3: 5-Qty</t>
  </si>
  <si>
    <t>A3: 5-Tons</t>
  </si>
  <si>
    <t>A3: 5-System Name (use drop-down menu)</t>
  </si>
  <si>
    <t>A3: 5-Model / Designation</t>
  </si>
  <si>
    <t>A3: 5-Actual Eff.</t>
  </si>
  <si>
    <t>A3: 5-Efficiency Units</t>
  </si>
  <si>
    <t>A3: 5-Min Elig. ($40)</t>
  </si>
  <si>
    <t>A3: 5-Qualified ($40)</t>
  </si>
  <si>
    <t>A3: 5-Min Elig. ($80)</t>
  </si>
  <si>
    <t>A3: 5-Qualified ($80)</t>
  </si>
  <si>
    <t>A3: 5-Incentive
(tons x $40 or $80)</t>
  </si>
  <si>
    <t>A3: 5-kWh Savings</t>
  </si>
  <si>
    <t>A3: 5-kW Reduction</t>
  </si>
  <si>
    <t>C3: 1-Operating Hours</t>
  </si>
  <si>
    <t xml:space="preserve">C3: 1-Motor Designation </t>
  </si>
  <si>
    <t>C3: 1-Motor Type</t>
  </si>
  <si>
    <t>C3: 1-VSD Model No.</t>
  </si>
  <si>
    <t xml:space="preserve">C3: 1-Motor Power </t>
  </si>
  <si>
    <t>C3: 1-IEEE Compliant</t>
  </si>
  <si>
    <t>C3: 1-Incentive</t>
  </si>
  <si>
    <t>C3: 1-kWh savings</t>
  </si>
  <si>
    <t>C3: 2-Operating Hours</t>
  </si>
  <si>
    <t xml:space="preserve">C3: 2-Motor Designation </t>
  </si>
  <si>
    <t>C3: 2-Motor Type</t>
  </si>
  <si>
    <t>C3: 2-VSD Model No.</t>
  </si>
  <si>
    <t xml:space="preserve">C3: 2-Motor Power </t>
  </si>
  <si>
    <t>C3: 2-IEEE Compliant</t>
  </si>
  <si>
    <t>C3: 2-Incentive</t>
  </si>
  <si>
    <t>C3: 2-kWh savings</t>
  </si>
  <si>
    <t>C3: 3-Operating Hours</t>
  </si>
  <si>
    <t xml:space="preserve">C3: 3-Motor Designation </t>
  </si>
  <si>
    <t>C3: 3-Motor Type</t>
  </si>
  <si>
    <t>C3: 3-VSD Model No.</t>
  </si>
  <si>
    <t xml:space="preserve">C3: 3-Motor Power </t>
  </si>
  <si>
    <t>C3: 3-IEEE Compliant</t>
  </si>
  <si>
    <t>C3: 3-Incentive</t>
  </si>
  <si>
    <t>C3: 3-kWh savings</t>
  </si>
  <si>
    <t>C3: 4-Operating Hours</t>
  </si>
  <si>
    <t xml:space="preserve">C3: 4-Motor Designation </t>
  </si>
  <si>
    <t>C3: 4-Motor Type</t>
  </si>
  <si>
    <t>C3: 4-VSD Model No.</t>
  </si>
  <si>
    <t xml:space="preserve">C3: 4-Motor Power </t>
  </si>
  <si>
    <t>C3: 4-IEEE Compliant</t>
  </si>
  <si>
    <t>C3: 4-Incentive</t>
  </si>
  <si>
    <t>C3: 4-kWh savings</t>
  </si>
  <si>
    <t>C3: 5-Operating Hours</t>
  </si>
  <si>
    <t xml:space="preserve">C3: 5-Motor Designation </t>
  </si>
  <si>
    <t>C3: 5-Motor Type</t>
  </si>
  <si>
    <t>C3: 5-VSD Model No.</t>
  </si>
  <si>
    <t xml:space="preserve">C3: 5-Motor Power </t>
  </si>
  <si>
    <t>C3: 5-IEEE Compliant</t>
  </si>
  <si>
    <t>C3: 5-Incentive</t>
  </si>
  <si>
    <t>C3: 5-kWh savings</t>
  </si>
  <si>
    <t>C3: 6-Operating Hours</t>
  </si>
  <si>
    <t xml:space="preserve">C3: 6-Motor Designation </t>
  </si>
  <si>
    <t>C3: 6-Motor Type</t>
  </si>
  <si>
    <t>C3: 6-VSD Model No.</t>
  </si>
  <si>
    <t xml:space="preserve">C3: 6-Motor Power </t>
  </si>
  <si>
    <t>C3: 6-IEEE Compliant</t>
  </si>
  <si>
    <t>C3: 6-Incentive</t>
  </si>
  <si>
    <t>C3: 6-kWh savings</t>
  </si>
  <si>
    <t>C3: 7-Operating Hours</t>
  </si>
  <si>
    <t xml:space="preserve">C3: 7-Motor Designation </t>
  </si>
  <si>
    <t>C3: 7-Motor Type</t>
  </si>
  <si>
    <t>C3: 7-VSD Model No.</t>
  </si>
  <si>
    <t xml:space="preserve">C3: 7-Motor Power </t>
  </si>
  <si>
    <t>C3: 7-IEEE Compliant</t>
  </si>
  <si>
    <t>C3: 7-Incentive</t>
  </si>
  <si>
    <t>C3: 7-kWh savings</t>
  </si>
  <si>
    <t>C3: 8-Operating Hours</t>
  </si>
  <si>
    <t xml:space="preserve">C3: 8-Motor Designation </t>
  </si>
  <si>
    <t>C3: 8-Motor Type</t>
  </si>
  <si>
    <t>C3: 8-VSD Model No.</t>
  </si>
  <si>
    <t xml:space="preserve">C3: 8-Motor Power </t>
  </si>
  <si>
    <t>C3: 8-IEEE Compliant</t>
  </si>
  <si>
    <t>C3: 8-Incentive</t>
  </si>
  <si>
    <t>C3: 8-kWh savings</t>
  </si>
  <si>
    <t>C3: 9-Operating Hours</t>
  </si>
  <si>
    <t xml:space="preserve">C3: 9-Motor Designation </t>
  </si>
  <si>
    <t>C3: 9-Motor Type</t>
  </si>
  <si>
    <t>C3: 9-VSD Model No.</t>
  </si>
  <si>
    <t xml:space="preserve">C3: 9-Motor Power </t>
  </si>
  <si>
    <t>C3: 9-IEEE Compliant</t>
  </si>
  <si>
    <t>C3: 9-Incentive</t>
  </si>
  <si>
    <t>C3: 9-kWh savings</t>
  </si>
  <si>
    <t>C3: 10-Operating Hours</t>
  </si>
  <si>
    <t xml:space="preserve">C3: 10-Motor Designation </t>
  </si>
  <si>
    <t>C3: 10-Motor Type</t>
  </si>
  <si>
    <t>C3: 10-VSD Model No.</t>
  </si>
  <si>
    <t xml:space="preserve">C3: 10-Motor Power </t>
  </si>
  <si>
    <t>C3: 10-IEEE Compliant</t>
  </si>
  <si>
    <t>C3: 10-Incentive</t>
  </si>
  <si>
    <t>C3: 10-kWh savings</t>
  </si>
  <si>
    <t>C3: 11-Operating Hours</t>
  </si>
  <si>
    <t xml:space="preserve">C3: 11-Motor Designation </t>
  </si>
  <si>
    <t>C3: 11-Motor Type</t>
  </si>
  <si>
    <t>C3: 11-VSD Model No.</t>
  </si>
  <si>
    <t xml:space="preserve">C3: 11-Motor Power </t>
  </si>
  <si>
    <t>C3: 11-IEEE Compliant</t>
  </si>
  <si>
    <t>C3: 11-Incentive</t>
  </si>
  <si>
    <t>C3: 11-kWh savings</t>
  </si>
  <si>
    <t>C3: 12-Operating Hours</t>
  </si>
  <si>
    <t xml:space="preserve">C3: 12-Motor Designation </t>
  </si>
  <si>
    <t>C3: 12-Motor Type</t>
  </si>
  <si>
    <t>C3: 12-VSD Model No.</t>
  </si>
  <si>
    <t xml:space="preserve">C3: 12-Motor Power </t>
  </si>
  <si>
    <t>C3: 12-IEEE Compliant</t>
  </si>
  <si>
    <t>C3: 12-Incentive</t>
  </si>
  <si>
    <t>C3: 12-kWh savings</t>
  </si>
  <si>
    <t>C3: 13-Operating Hours</t>
  </si>
  <si>
    <t xml:space="preserve">C3: 13-Motor Designation </t>
  </si>
  <si>
    <t>C3: 13-Motor Type</t>
  </si>
  <si>
    <t>C3: 13-VSD Model No.</t>
  </si>
  <si>
    <t xml:space="preserve">C3: 13-Motor Power </t>
  </si>
  <si>
    <t>C3: 13-IEEE Compliant</t>
  </si>
  <si>
    <t>C3: 13-Incentive</t>
  </si>
  <si>
    <t>C3: 13-kWh savings</t>
  </si>
  <si>
    <t>C3: 14-Operating Hours</t>
  </si>
  <si>
    <t xml:space="preserve">C3: 14-Motor Designation </t>
  </si>
  <si>
    <t>C3: 14-Motor Type</t>
  </si>
  <si>
    <t>C3: 14-VSD Model No.</t>
  </si>
  <si>
    <t xml:space="preserve">C3: 14-Motor Power </t>
  </si>
  <si>
    <t>C3: 14-IEEE Compliant</t>
  </si>
  <si>
    <t>C3: 14-Incentive</t>
  </si>
  <si>
    <t>C3: 14-kWh savings</t>
  </si>
  <si>
    <t>C3: 15-Operating Hours</t>
  </si>
  <si>
    <t xml:space="preserve">C3: 15-Motor Designation </t>
  </si>
  <si>
    <t>C3: 15-Motor Type</t>
  </si>
  <si>
    <t>C3: 15-VSD Model No.</t>
  </si>
  <si>
    <t xml:space="preserve">C3: 15-Motor Power </t>
  </si>
  <si>
    <t>C3: 15-IEEE Compliant</t>
  </si>
  <si>
    <t>C3: 15-Incentive</t>
  </si>
  <si>
    <t>C3: 15-kWh savings</t>
  </si>
  <si>
    <t>C1: 1-Type of System</t>
  </si>
  <si>
    <t>C1: 1-Cooling Load</t>
  </si>
  <si>
    <t>C1: 1-Opt Start/Stop</t>
  </si>
  <si>
    <t>C1: 1-DCV</t>
  </si>
  <si>
    <t>C1: 1-SA Reset</t>
  </si>
  <si>
    <t>C1: 1-No. of  Strategies</t>
  </si>
  <si>
    <t>C1: 1-Incentive</t>
  </si>
  <si>
    <t>C1: 1-kWh savings</t>
  </si>
  <si>
    <t>C1: 1-kW reduction</t>
  </si>
  <si>
    <t>C1: 2-Type of System</t>
  </si>
  <si>
    <t>C1: 2-Cooling Load</t>
  </si>
  <si>
    <t>C1: 2-Opt Start/Stop</t>
  </si>
  <si>
    <t>C1: 2-DCV</t>
  </si>
  <si>
    <t>C1: 2-SA Reset</t>
  </si>
  <si>
    <t>C1: 2-No. of  Strategies</t>
  </si>
  <si>
    <t>C1: 2-Incentive</t>
  </si>
  <si>
    <t>C1: 2-kWh savings</t>
  </si>
  <si>
    <t>C1: 2-kW reduction</t>
  </si>
  <si>
    <t>C1: 3-Type of System</t>
  </si>
  <si>
    <t>C1: 3-Cooling Load</t>
  </si>
  <si>
    <t>C1: 3-Opt Start/Stop</t>
  </si>
  <si>
    <t>C1: 3-DCV</t>
  </si>
  <si>
    <t>C1: 3-SA Reset</t>
  </si>
  <si>
    <t>C1: 3-No. of  Strategies</t>
  </si>
  <si>
    <t>C1: 3-Incentive</t>
  </si>
  <si>
    <t>C1: 3-kWh savings</t>
  </si>
  <si>
    <t>C1: 3-kW reduction</t>
  </si>
  <si>
    <t>C1: 4-Type of System</t>
  </si>
  <si>
    <t>C1: 4-Cooling Load</t>
  </si>
  <si>
    <t>C1: 4-Opt Start/Stop</t>
  </si>
  <si>
    <t>C1: 4-DCV</t>
  </si>
  <si>
    <t>C1: 4-SA Reset</t>
  </si>
  <si>
    <t>C1: 4-No. of  Strategies</t>
  </si>
  <si>
    <t>C1: 4-Incentive</t>
  </si>
  <si>
    <t>C1: 4-kWh savings</t>
  </si>
  <si>
    <t>C1: 4-kW reduction</t>
  </si>
  <si>
    <t>C1: 5-Type of System</t>
  </si>
  <si>
    <t>C1: 5-Cooling Load</t>
  </si>
  <si>
    <t>C1: 5-Opt Start/Stop</t>
  </si>
  <si>
    <t>C1: 5-DCV</t>
  </si>
  <si>
    <t>C1: 5-SA Reset</t>
  </si>
  <si>
    <t>C1: 5-No. of  Strategies</t>
  </si>
  <si>
    <t>C1: 5-Incentive</t>
  </si>
  <si>
    <t>C1: 5-kWh savings</t>
  </si>
  <si>
    <t>C1: 5-kW reduction</t>
  </si>
  <si>
    <t>C1: 6-Type of System</t>
  </si>
  <si>
    <t>C1: 6-Cooling Load</t>
  </si>
  <si>
    <t>C1: 6-Opt Start/Stop</t>
  </si>
  <si>
    <t>C1: 6-DCV</t>
  </si>
  <si>
    <t>C1: 6-SA Reset</t>
  </si>
  <si>
    <t>C1: 6-No. of  Strategies</t>
  </si>
  <si>
    <t>C1: 6-Incentive</t>
  </si>
  <si>
    <t>C1: 6-kWh savings</t>
  </si>
  <si>
    <t>C1: 6-kW reduction</t>
  </si>
  <si>
    <r>
      <t>Project Type</t>
    </r>
    <r>
      <rPr>
        <b/>
        <i/>
        <sz val="8"/>
        <rFont val="Arial"/>
        <family val="2"/>
      </rPr>
      <t xml:space="preserve"> </t>
    </r>
  </si>
  <si>
    <r>
      <t xml:space="preserve">Payment Mailing Address </t>
    </r>
    <r>
      <rPr>
        <b/>
        <i/>
        <sz val="8"/>
        <rFont val="Arial"/>
        <family val="2"/>
      </rPr>
      <t>("Same" if same as customer mailing address.)</t>
    </r>
  </si>
  <si>
    <t>Preliminary Application</t>
  </si>
  <si>
    <t>Admin Data</t>
  </si>
  <si>
    <t>Preliminary</t>
  </si>
  <si>
    <t>Final</t>
  </si>
  <si>
    <t>App No 1</t>
  </si>
  <si>
    <t>App No 2</t>
  </si>
  <si>
    <t>Date App Rcv'd</t>
  </si>
  <si>
    <t>Customer Rep</t>
  </si>
  <si>
    <t>Mail to customer</t>
  </si>
  <si>
    <t>Send to IPCO Employee for delivery</t>
  </si>
  <si>
    <t>Payroll Handling Instructions</t>
  </si>
  <si>
    <t>Check Stub Comments1</t>
  </si>
  <si>
    <t>Check Stub Comments2</t>
  </si>
  <si>
    <t>Check Stub Comments3</t>
  </si>
  <si>
    <t>Check Stub Comments4</t>
  </si>
  <si>
    <t>Mail to third party line1</t>
  </si>
  <si>
    <t>Mail to third party line2</t>
  </si>
  <si>
    <t>Mail to third party line3</t>
  </si>
  <si>
    <t>Mail to third party line4</t>
  </si>
  <si>
    <t>Mail to third party line5</t>
  </si>
  <si>
    <t>cc List</t>
  </si>
  <si>
    <t>Enter the Rep name in the Admin Form</t>
  </si>
  <si>
    <t>Customer Reps</t>
  </si>
  <si>
    <t>Customer Rep Locations</t>
  </si>
  <si>
    <t>Chris Bell</t>
  </si>
  <si>
    <t>Chris Bell, Twin Falls</t>
  </si>
  <si>
    <t>Michelle Glaze</t>
  </si>
  <si>
    <t>Michelle Glaze, BOC</t>
  </si>
  <si>
    <t>Tom Behm</t>
  </si>
  <si>
    <t>Tom Behm, Twin Falls</t>
  </si>
  <si>
    <t>To Be Determined</t>
  </si>
  <si>
    <t>ZIP</t>
  </si>
  <si>
    <t>Acequia</t>
  </si>
  <si>
    <t xml:space="preserve">American Falls </t>
  </si>
  <si>
    <t>Bridgeport</t>
  </si>
  <si>
    <t>Bruneau</t>
  </si>
  <si>
    <t>Castleford</t>
  </si>
  <si>
    <t>Corral</t>
  </si>
  <si>
    <t>Elkhorn</t>
  </si>
  <si>
    <t>Emmett</t>
  </si>
  <si>
    <t>Fairfield</t>
  </si>
  <si>
    <t>Fort Hall</t>
  </si>
  <si>
    <t>Garden Valley</t>
  </si>
  <si>
    <t>Grand View</t>
  </si>
  <si>
    <t>Grasmere</t>
  </si>
  <si>
    <t>Hammett</t>
  </si>
  <si>
    <t>Holbrook</t>
  </si>
  <si>
    <t xml:space="preserve">Horseshoe Bend </t>
  </si>
  <si>
    <t>Kimberly</t>
  </si>
  <si>
    <t>Letha</t>
  </si>
  <si>
    <t>Lowman</t>
  </si>
  <si>
    <t>Meadows</t>
  </si>
  <si>
    <t>Minidoka</t>
  </si>
  <si>
    <t>Moreland</t>
  </si>
  <si>
    <t xml:space="preserve">Mountain Home </t>
  </si>
  <si>
    <t xml:space="preserve">Mountain Home AFB </t>
  </si>
  <si>
    <t>Nampa</t>
  </si>
  <si>
    <t>North Fork</t>
  </si>
  <si>
    <t>Notus</t>
  </si>
  <si>
    <t>Ola</t>
  </si>
  <si>
    <t>Parma</t>
  </si>
  <si>
    <t>Pinehurst</t>
  </si>
  <si>
    <t>Pingree</t>
  </si>
  <si>
    <t>Pollock</t>
  </si>
  <si>
    <t>Sterling</t>
  </si>
  <si>
    <t>Sweet</t>
  </si>
  <si>
    <t>Facility Name</t>
  </si>
  <si>
    <t>Third Party</t>
  </si>
  <si>
    <t>Customer</t>
  </si>
  <si>
    <t>No</t>
  </si>
  <si>
    <t>Yes</t>
  </si>
  <si>
    <t>-Must use Electric Heat-</t>
  </si>
  <si>
    <r>
      <t xml:space="preserve">Legal Name </t>
    </r>
    <r>
      <rPr>
        <i/>
        <sz val="8"/>
        <color rgb="FFFF0000"/>
        <rFont val="Arial"/>
        <family val="2"/>
      </rPr>
      <t>(Professional Assistance Incentive check will be made payable to:)*</t>
    </r>
  </si>
  <si>
    <r>
      <t xml:space="preserve">Federal Tax ID Number </t>
    </r>
    <r>
      <rPr>
        <i/>
        <sz val="8"/>
        <color rgb="FFFF0000"/>
        <rFont val="Arial"/>
        <family val="2"/>
      </rPr>
      <t>(EIN or SSN)*</t>
    </r>
  </si>
  <si>
    <r>
      <t xml:space="preserve">Official Tax Name </t>
    </r>
    <r>
      <rPr>
        <i/>
        <sz val="8"/>
        <color rgb="FFFF0000"/>
        <rFont val="Arial"/>
        <family val="2"/>
      </rPr>
      <t>(Associated with Tax ID Number)*</t>
    </r>
  </si>
  <si>
    <t>Heat Pump VRF, Air Cooled</t>
  </si>
  <si>
    <t>Air Conditioning VRF, Air Cooled</t>
  </si>
  <si>
    <t>Heat Pump VRF, Air Cooled&lt;65,000</t>
  </si>
  <si>
    <t>Heat Pump VRF, Air Cooled&gt;=65,000 and &lt;135,000</t>
  </si>
  <si>
    <t>Heat Pump VRF, Air Cooled&gt;=135,000 and &lt;240,000</t>
  </si>
  <si>
    <t>Heat Pump VRF, Air Cooled&gt;=240,000</t>
  </si>
  <si>
    <t>Air Conditioning VRF, Air Cooled&lt;65,000</t>
  </si>
  <si>
    <t>Air Conditioning VRF, Air Cooled&gt;=65,000 and &lt;135,000</t>
  </si>
  <si>
    <t>Air Conditioning VRF, Air Cooled&gt;=135,000 and &lt;240,000</t>
  </si>
  <si>
    <t>Air Conditioning VRF, Air Cooled&gt;=240,000</t>
  </si>
  <si>
    <t>Thank you,</t>
  </si>
  <si>
    <t>swillhite@idahopower.com</t>
  </si>
  <si>
    <t>Applicant</t>
  </si>
  <si>
    <t>Name Split into Columns</t>
  </si>
  <si>
    <t>Paragraph 1</t>
  </si>
  <si>
    <t>Paragraph 2</t>
  </si>
  <si>
    <t>Paragraph 3</t>
  </si>
  <si>
    <t>Paragraph 4</t>
  </si>
  <si>
    <t>name</t>
  </si>
  <si>
    <t>Facility City</t>
  </si>
  <si>
    <t>business</t>
  </si>
  <si>
    <t>anyone else to cc</t>
  </si>
  <si>
    <t>ipco phone</t>
  </si>
  <si>
    <t>(208) 388-6717</t>
  </si>
  <si>
    <t>letter address</t>
  </si>
  <si>
    <t>project type</t>
  </si>
  <si>
    <t>letter city, state &amp; zip</t>
  </si>
  <si>
    <t># of measures</t>
  </si>
  <si>
    <t>interior light load reduction</t>
  </si>
  <si>
    <t>exterior light load reduction</t>
  </si>
  <si>
    <t>daylight photo controls</t>
  </si>
  <si>
    <t>occupancy sensors</t>
  </si>
  <si>
    <t>high efficiency exit signs</t>
  </si>
  <si>
    <t>efficient chillers</t>
  </si>
  <si>
    <t>Applicant Name:</t>
  </si>
  <si>
    <t>Application Number:</t>
  </si>
  <si>
    <t>Account Number:</t>
  </si>
  <si>
    <t>Measure</t>
  </si>
  <si>
    <t>kW Red</t>
  </si>
  <si>
    <t>kWh Svgs</t>
  </si>
  <si>
    <t>cost/kWh</t>
  </si>
  <si>
    <t>TOTALS</t>
  </si>
  <si>
    <t>efficient AC &amp; HP units</t>
  </si>
  <si>
    <t>efficient VRF units</t>
  </si>
  <si>
    <t>air side economizers</t>
  </si>
  <si>
    <t>reflective roof treatment</t>
  </si>
  <si>
    <t>energy management control systems</t>
  </si>
  <si>
    <t>guest room EMS</t>
  </si>
  <si>
    <t>HVAC variable speed drives</t>
  </si>
  <si>
    <t>efficient laundry machines</t>
  </si>
  <si>
    <t>Energy Star U/C dishwashers</t>
  </si>
  <si>
    <t>Energy Star commercial dishwashers</t>
  </si>
  <si>
    <t>head pressure controls</t>
  </si>
  <si>
    <t>floating suction controls</t>
  </si>
  <si>
    <t>efficient condensers</t>
  </si>
  <si>
    <t>Lighting Sub</t>
  </si>
  <si>
    <t>Building Shell Sub</t>
  </si>
  <si>
    <t>Appliances Sub</t>
  </si>
  <si>
    <t>Refrigeration Sub</t>
  </si>
  <si>
    <r>
      <t xml:space="preserve"> C2 - Guest Room EMS  </t>
    </r>
    <r>
      <rPr>
        <b/>
        <i/>
        <u/>
        <sz val="8"/>
        <rFont val="Arial"/>
        <family val="2"/>
      </rPr>
      <t>-Must use electric heat-</t>
    </r>
  </si>
  <si>
    <t xml:space="preserve"> C3 - HVAC Variable Speed Drives</t>
  </si>
  <si>
    <t xml:space="preserve"> L1 - Interior Light Load Red.</t>
  </si>
  <si>
    <t xml:space="preserve"> L2 - Exterior Light Load Red.</t>
  </si>
  <si>
    <t xml:space="preserve"> L5 - High Efficiency Exit Signs</t>
  </si>
  <si>
    <t xml:space="preserve"> B1 - Reflective Roof Treatment</t>
  </si>
  <si>
    <t>A5-Direct Evaporative Coolers</t>
  </si>
  <si>
    <t>Controls Sub</t>
  </si>
  <si>
    <t>HVAC Sub</t>
  </si>
  <si>
    <t>New Construction &amp; Major Renovations</t>
  </si>
  <si>
    <t>C4-Kitchen Hood Supply &amp; Exhaust VSD</t>
  </si>
  <si>
    <t>C5-Onion/Potato Shed Ventilation VSD</t>
  </si>
  <si>
    <t>P1-Smart Strip Power Strip</t>
  </si>
  <si>
    <t>Sheree Willhite, CHQ 8</t>
  </si>
  <si>
    <t>Ron Krahn</t>
  </si>
  <si>
    <t>Ron Krahn, BOC</t>
  </si>
  <si>
    <t>· Email the file as an Excel document (not as PDF) to Idaho Power at newconstruction@idahopower.com, along with all required supporting</t>
  </si>
  <si>
    <t>· Email the file as an Excel document (not as PDF) to Idaho Power at newconstruction@idahopower.com.</t>
  </si>
  <si>
    <t>Please direct questions about this program to: newconstruction@idahopower.com</t>
  </si>
  <si>
    <t>When completed, e-mail your Preliminary Application in Excel format to newconstruction@idahopower.com.  Provide any other supporting materials 
by e-mail also, or fax to: (208) 388-5750 or mail to: Idaho Power, Attn: New Construction CHQ-8, PO Box 70, Boise, ID 83707-0070.</t>
  </si>
  <si>
    <t>When completed, e-mail your Final Application in Excel format to newconstruction@idahopower.com.  Provide all other supporting materials 
by e-mail also, or fax to: (208) 388-5750 or mail to: Idaho Power, Attn: New Construction CHQ-8, PO Box 70, Boise, ID 83707-0070.</t>
  </si>
  <si>
    <t>A6 Incentive</t>
  </si>
  <si>
    <t>A6 kWh Savings</t>
  </si>
  <si>
    <t>A6 Total-kW Red</t>
  </si>
  <si>
    <t xml:space="preserve"> C4-Kitchen Hood VSD</t>
  </si>
  <si>
    <t>C4 Total-Incentive</t>
  </si>
  <si>
    <t>C4 Total-kWh Savings</t>
  </si>
  <si>
    <t xml:space="preserve"> C5-Onion/Potato Shed VSD</t>
  </si>
  <si>
    <t>C5 Total-hp</t>
  </si>
  <si>
    <t>C4 Total-hp</t>
  </si>
  <si>
    <t>C5 Total-Incentive</t>
  </si>
  <si>
    <t>C5 Total-kWh Savings</t>
  </si>
  <si>
    <t>P1-Smart Strips</t>
  </si>
  <si>
    <t>P1-unit</t>
  </si>
  <si>
    <t>P1-Incentive</t>
  </si>
  <si>
    <t>P1-kWh Savings</t>
  </si>
  <si>
    <t>John Neddo</t>
  </si>
  <si>
    <t>Idaho Power's Commercial and Industrial Energy Efficiency Program offers prescriptive incentives for energy efficient installation into new</t>
  </si>
  <si>
    <t>· You will receive an e-mail verifying the application has been received.  This e-mail will contain the project's unique New Construction project number.</t>
  </si>
  <si>
    <t>Idaho Power's Commercial &amp; Industrial Energy Efficiency Program offers prescriptive incentives for energy efficient installation into new</t>
  </si>
  <si>
    <t>Project Description*</t>
  </si>
  <si>
    <t>Terms &amp; Conditions</t>
  </si>
  <si>
    <t>For specific measure qualifications</t>
  </si>
  <si>
    <t>Page 2 of 2</t>
  </si>
  <si>
    <t>Page 1 of 2</t>
  </si>
  <si>
    <t>EER/SEER</t>
  </si>
  <si>
    <t>IEER</t>
  </si>
  <si>
    <t>Packaged VVT Heat Pumps</t>
  </si>
  <si>
    <t>Packaged VVT Units</t>
  </si>
  <si>
    <t>Water Source Heat Pumps</t>
  </si>
  <si>
    <t>Ground Source Heat Pumps</t>
  </si>
  <si>
    <t>Opt.</t>
  </si>
  <si>
    <t>Chiller</t>
  </si>
  <si>
    <t>DCV</t>
  </si>
  <si>
    <t>Supply</t>
  </si>
  <si>
    <t>Condenser</t>
  </si>
  <si>
    <t>onion/potato shed ventilation variable speed drive</t>
  </si>
  <si>
    <t>smart power strips</t>
  </si>
  <si>
    <t>Air Cooled                            ($80/ ton)</t>
  </si>
  <si>
    <t>Air Cooled Chiller with Condenser</t>
  </si>
  <si>
    <t>EER/IEER</t>
  </si>
  <si>
    <t>direct evaporative cooler</t>
  </si>
  <si>
    <t>Western</t>
  </si>
  <si>
    <t>Custom Projects</t>
  </si>
  <si>
    <t>customprojects@idahopower</t>
  </si>
  <si>
    <t>for more information.</t>
  </si>
  <si>
    <t>Additional Description Specific to Custom Project</t>
  </si>
  <si>
    <t>Project Costs and Savings</t>
  </si>
  <si>
    <t>Material Costs</t>
  </si>
  <si>
    <t>Labor Costs</t>
  </si>
  <si>
    <t>Total Costs</t>
  </si>
  <si>
    <t>kWh Before</t>
  </si>
  <si>
    <t>kWh After</t>
  </si>
  <si>
    <t>Project Information</t>
  </si>
  <si>
    <t>kitchen hood supply &amp; exhaust variable speed drive</t>
  </si>
  <si>
    <t>Compressed Air Equipment</t>
  </si>
  <si>
    <t xml:space="preserve"> CA1-Air Compressor Variable Speed Drives</t>
  </si>
  <si>
    <t xml:space="preserve"> CA2-No Loss Condensate Drain</t>
  </si>
  <si>
    <t xml:space="preserve"> CA3-Low Pressure Drop Filter</t>
  </si>
  <si>
    <t xml:space="preserve"> CA5-Efficient Compressed Air Nozzle</t>
  </si>
  <si>
    <t>Other measures NOT on this list may qualify for</t>
  </si>
  <si>
    <t>a Custom incentive. Please check the box below</t>
  </si>
  <si>
    <t>and complete the Custom Projects tab or contact</t>
  </si>
  <si>
    <t>A6-High Speed Low Volumn Fan</t>
  </si>
  <si>
    <t xml:space="preserve"> A6 - High Volume Low Speed Fans</t>
  </si>
  <si>
    <t xml:space="preserve"> A6-High Speed Low Volume Fan</t>
  </si>
  <si>
    <t>fans</t>
  </si>
  <si>
    <t>x $2,000 per fan=</t>
  </si>
  <si>
    <t>x $40 or $80 per ton=</t>
  </si>
  <si>
    <t>x $250 per hp=</t>
  </si>
  <si>
    <t>x $50 per unit=</t>
  </si>
  <si>
    <t>x $100 per unit=</t>
  </si>
  <si>
    <t xml:space="preserve"> CA1 - Air Compressor Variable Speed Drives</t>
  </si>
  <si>
    <t xml:space="preserve"> CA2 - No Loss Condensate Drain</t>
  </si>
  <si>
    <t xml:space="preserve"> CA3 - Low Pressure Drop Filter</t>
  </si>
  <si>
    <t>cfm</t>
  </si>
  <si>
    <t>x $300 per unit=</t>
  </si>
  <si>
    <t>If you have any questions, please feel free to contact the program engineer or specialist by emailing newconstruction@idahopower.com.</t>
  </si>
  <si>
    <r>
      <t xml:space="preserve">· If you have energy savings </t>
    </r>
    <r>
      <rPr>
        <b/>
        <sz val="11"/>
        <color indexed="8"/>
        <rFont val="Arial"/>
        <family val="2"/>
      </rPr>
      <t>beyond</t>
    </r>
    <r>
      <rPr>
        <sz val="11"/>
        <color indexed="8"/>
        <rFont val="Arial"/>
        <family val="2"/>
      </rPr>
      <t xml:space="preserve"> the prescriptive measures offered, please check the "Custom Projects" box  and complete the Custom Projects</t>
    </r>
  </si>
  <si>
    <t>unit(s)</t>
  </si>
  <si>
    <t>high volume low speed fan</t>
  </si>
  <si>
    <t>dairy vacuum pump variable speed drive</t>
  </si>
  <si>
    <t>engine block heater controls</t>
  </si>
  <si>
    <t>wall block heater controls</t>
  </si>
  <si>
    <t>refrigerator strip curtain</t>
  </si>
  <si>
    <t>freezer strip curtain</t>
  </si>
  <si>
    <t>automatic high speed door between freezer and refrigerator</t>
  </si>
  <si>
    <t>automatic high speed door between freezer and unrefrigerated dock</t>
  </si>
  <si>
    <t>air compressor variable speed drive</t>
  </si>
  <si>
    <t>no loss condensate drain</t>
  </si>
  <si>
    <t>low pressure drop filter</t>
  </si>
  <si>
    <t>refrigerated compressed air cycle</t>
  </si>
  <si>
    <t>efficient compressed air nozzle &lt;= 1/4"</t>
  </si>
  <si>
    <t>efficient compressed air nozzle &gt; 1/4"</t>
  </si>
  <si>
    <t>Compressed Air Equipment Sub</t>
  </si>
  <si>
    <t>https://www.idahopower.com/ways-to-save/savings-for-your-business/new-construction-major-renovations/</t>
  </si>
  <si>
    <t>Chiller for Calc (not needed)</t>
  </si>
  <si>
    <r>
      <t xml:space="preserve">I, the undersigned, declare that I am a duly authorized representative of the owner of the building described above, and that I have read and agree to comply with the Program Terms and Conditions found at </t>
    </r>
    <r>
      <rPr>
        <b/>
        <sz val="9"/>
        <rFont val="Arial"/>
        <family val="2"/>
      </rPr>
      <t>https://www.idahopower.com/ways-to-save/savings-for-your-business/terms-conditions/</t>
    </r>
    <r>
      <rPr>
        <sz val="9"/>
        <rFont val="Arial"/>
        <family val="2"/>
      </rPr>
      <t xml:space="preserve">.  I also agree that my project is complete, meets all the terms and conditions of the program and meets all other applicable specifications listed on the attached worksheet(s). </t>
    </r>
  </si>
  <si>
    <r>
      <t xml:space="preserve">I, the undersigned, declare that I am a duly authorized representative of the owner of the building described above, and that I have read and agree to comply with the Program Terms and Conditions found at </t>
    </r>
    <r>
      <rPr>
        <b/>
        <sz val="9"/>
        <rFont val="Arial"/>
        <family val="2"/>
      </rPr>
      <t>https://www.idahopower.com/ways-to-save/savings-for-your-business/terms-conditions/</t>
    </r>
    <r>
      <rPr>
        <sz val="9"/>
        <rFont val="Arial"/>
        <family val="2"/>
      </rPr>
      <t>.  I also agree that my project is complete, meets all the terms and conditions of the program and meets all other applicable specifications listed on the attached worksheet(s).</t>
    </r>
  </si>
  <si>
    <t>https://www.idahopower.com/ways-to-save/savings-for-your-business/terms-conditions/</t>
  </si>
  <si>
    <t>Senior Engineer</t>
  </si>
  <si>
    <t>C2 Total-units</t>
  </si>
  <si>
    <t>2018 - change from tons to units</t>
  </si>
  <si>
    <t>C6-Dairy Vacuum Pump Variable Speed Drive</t>
  </si>
  <si>
    <t>C6 Total-hp</t>
  </si>
  <si>
    <t>C6 Total-Incentive</t>
  </si>
  <si>
    <t>C6 Total-kWh Savings</t>
  </si>
  <si>
    <t>C6 Total-kW Red</t>
  </si>
  <si>
    <t>C7a-Wall Block Heater controls</t>
  </si>
  <si>
    <t>C7a Total-qty</t>
  </si>
  <si>
    <t>C7a Total-Incentive</t>
  </si>
  <si>
    <t>C7a Total-kWh Savings</t>
  </si>
  <si>
    <t>C7a Total-kW Red</t>
  </si>
  <si>
    <t>C7b-Engine Block Heater controls</t>
  </si>
  <si>
    <t>C7b Total-qty</t>
  </si>
  <si>
    <t>C7b Total-Incentive</t>
  </si>
  <si>
    <t>C7b Total-kWh Savings</t>
  </si>
  <si>
    <t>C7b Total-kW Red</t>
  </si>
  <si>
    <t>R4a-Refrigerator Strip Curtains</t>
  </si>
  <si>
    <t>R4a Total-qty</t>
  </si>
  <si>
    <t>R4a Total-Incentive</t>
  </si>
  <si>
    <t>R4a Total-kWh Savings</t>
  </si>
  <si>
    <t>R4a Total-kW Red</t>
  </si>
  <si>
    <t>R4b-Freezer Strip Curtains</t>
  </si>
  <si>
    <t>R4b Total-qty</t>
  </si>
  <si>
    <t>R4b Total-Incentive</t>
  </si>
  <si>
    <t>R4b Total-kWh Savings</t>
  </si>
  <si>
    <t>R4b Total-kW Red</t>
  </si>
  <si>
    <t>CA1-Air Compressor VSD</t>
  </si>
  <si>
    <t>CA1 Total-qty</t>
  </si>
  <si>
    <t>CA1 Total-Incentive</t>
  </si>
  <si>
    <t>CA1 Total-kWh Savings</t>
  </si>
  <si>
    <t>CA1 Total-kW Red</t>
  </si>
  <si>
    <t>CA2-No Loss Condensate Drain</t>
  </si>
  <si>
    <t>CA2 Total-qty</t>
  </si>
  <si>
    <t>CA2 Total-Incentive</t>
  </si>
  <si>
    <t>CA2 Total-kWh Savings</t>
  </si>
  <si>
    <t>CA2 Total-kW Red</t>
  </si>
  <si>
    <t>CA3-Low Pressure Drop Filter</t>
  </si>
  <si>
    <t>CA3 Total-qty</t>
  </si>
  <si>
    <t>CA3 Total-Incentive</t>
  </si>
  <si>
    <t>CA3 Total-kWh Savings</t>
  </si>
  <si>
    <t>CA3 Total-kW Red</t>
  </si>
  <si>
    <t>CA4-Refrigerated Compressed Air Dryer</t>
  </si>
  <si>
    <t>CA4 Total-qty</t>
  </si>
  <si>
    <t>CA4 Total-Incentive</t>
  </si>
  <si>
    <t>CA4 Total-kWh Savings</t>
  </si>
  <si>
    <t>CA4 Total-kW Red</t>
  </si>
  <si>
    <t>CA5a-Compressed Air Nozzle &lt;=1/4"</t>
  </si>
  <si>
    <t>CA5a Total-qty</t>
  </si>
  <si>
    <t>CA5a Total-Incentive</t>
  </si>
  <si>
    <t>CA5a Total-kWh Savings</t>
  </si>
  <si>
    <t>CA5a Total-kW Red</t>
  </si>
  <si>
    <t>CA5b-Compressed Air Nozzle &gt;1/4"</t>
  </si>
  <si>
    <t>CA5b Total-qty</t>
  </si>
  <si>
    <t>CA5b Total-Incentive</t>
  </si>
  <si>
    <t>CA5b Total-kWh Savings</t>
  </si>
  <si>
    <t>CA5b Total-kW Red</t>
  </si>
  <si>
    <t>2018 change - no longer requiring check boxes for these measures. Leaving blank.</t>
  </si>
  <si>
    <t>Jerry Nelson</t>
  </si>
  <si>
    <t>To update macro forms</t>
  </si>
  <si>
    <t>To change pre-fix on file name</t>
  </si>
  <si>
    <t>Update the cell in column C two rows below the last new measure.</t>
  </si>
  <si>
    <t>In the 2018 application, the last new measure is in C49. Update the concatenate formula in cell C51.</t>
  </si>
  <si>
    <t>Dylan Martin</t>
  </si>
  <si>
    <t>Dylan Martin, Payette</t>
  </si>
  <si>
    <r>
      <t xml:space="preserve">A2: 1-Min Elig. </t>
    </r>
    <r>
      <rPr>
        <b/>
        <sz val="8"/>
        <color rgb="FFFF0000"/>
        <rFont val="Arial"/>
        <family val="2"/>
      </rPr>
      <t>($100)</t>
    </r>
  </si>
  <si>
    <r>
      <t xml:space="preserve">A2: 1-Qualified </t>
    </r>
    <r>
      <rPr>
        <b/>
        <sz val="8"/>
        <color rgb="FFFF0000"/>
        <rFont val="Arial"/>
        <family val="2"/>
      </rPr>
      <t>($100)</t>
    </r>
  </si>
  <si>
    <r>
      <t xml:space="preserve">A2: 1-Min Elig. </t>
    </r>
    <r>
      <rPr>
        <b/>
        <sz val="8"/>
        <color rgb="FFFF0000"/>
        <rFont val="Arial"/>
        <family val="2"/>
      </rPr>
      <t>($75)</t>
    </r>
  </si>
  <si>
    <r>
      <t xml:space="preserve">A2: 1-Qualified </t>
    </r>
    <r>
      <rPr>
        <b/>
        <sz val="8"/>
        <color rgb="FFFF0000"/>
        <rFont val="Arial"/>
        <family val="2"/>
      </rPr>
      <t>($75)</t>
    </r>
  </si>
  <si>
    <r>
      <t xml:space="preserve">A2: 2-Min Elig. </t>
    </r>
    <r>
      <rPr>
        <b/>
        <sz val="8"/>
        <color rgb="FFFF0000"/>
        <rFont val="Arial"/>
        <family val="2"/>
      </rPr>
      <t>($100)</t>
    </r>
  </si>
  <si>
    <r>
      <t xml:space="preserve">A2: 2-Qualified </t>
    </r>
    <r>
      <rPr>
        <b/>
        <sz val="8"/>
        <color rgb="FFFF0000"/>
        <rFont val="Arial"/>
        <family val="2"/>
      </rPr>
      <t>($100)</t>
    </r>
  </si>
  <si>
    <r>
      <t xml:space="preserve">A2: 2-Incentive </t>
    </r>
    <r>
      <rPr>
        <b/>
        <sz val="8"/>
        <color rgb="FFFF0000"/>
        <rFont val="Arial"/>
        <family val="2"/>
      </rPr>
      <t>(tons x $75 or $100)</t>
    </r>
  </si>
  <si>
    <r>
      <t>A2: 1-Incentive</t>
    </r>
    <r>
      <rPr>
        <b/>
        <sz val="8"/>
        <color rgb="FFFF0000"/>
        <rFont val="Arial"/>
        <family val="2"/>
      </rPr>
      <t xml:space="preserve"> (tons x $75 or $100)</t>
    </r>
  </si>
  <si>
    <r>
      <t xml:space="preserve">A2: 2-Min Elig. </t>
    </r>
    <r>
      <rPr>
        <b/>
        <sz val="8"/>
        <color rgb="FFFF0000"/>
        <rFont val="Arial"/>
        <family val="2"/>
      </rPr>
      <t>($75)</t>
    </r>
  </si>
  <si>
    <r>
      <t xml:space="preserve">A2: 2-Qualified </t>
    </r>
    <r>
      <rPr>
        <b/>
        <sz val="8"/>
        <color rgb="FFFF0000"/>
        <rFont val="Arial"/>
        <family val="2"/>
      </rPr>
      <t>($75)</t>
    </r>
  </si>
  <si>
    <r>
      <t>A2: 3-Min Elig.</t>
    </r>
    <r>
      <rPr>
        <b/>
        <sz val="8"/>
        <color rgb="FFFF0000"/>
        <rFont val="Arial"/>
        <family val="2"/>
      </rPr>
      <t xml:space="preserve"> ($100)</t>
    </r>
  </si>
  <si>
    <r>
      <t>A2: 3-Qualified</t>
    </r>
    <r>
      <rPr>
        <b/>
        <sz val="8"/>
        <color rgb="FFFF0000"/>
        <rFont val="Arial"/>
        <family val="2"/>
      </rPr>
      <t xml:space="preserve"> ($100)</t>
    </r>
  </si>
  <si>
    <r>
      <t xml:space="preserve">A2: 3-Incentive </t>
    </r>
    <r>
      <rPr>
        <b/>
        <sz val="8"/>
        <color rgb="FFFF0000"/>
        <rFont val="Arial"/>
        <family val="2"/>
      </rPr>
      <t>(tons x $75 or $100)</t>
    </r>
  </si>
  <si>
    <r>
      <t>A2: 3-Min Elig.</t>
    </r>
    <r>
      <rPr>
        <b/>
        <sz val="8"/>
        <color rgb="FFFF0000"/>
        <rFont val="Arial"/>
        <family val="2"/>
      </rPr>
      <t xml:space="preserve"> ($75)</t>
    </r>
  </si>
  <si>
    <r>
      <t>A2: 3-Qualified</t>
    </r>
    <r>
      <rPr>
        <b/>
        <sz val="8"/>
        <color rgb="FFFF0000"/>
        <rFont val="Arial"/>
        <family val="2"/>
      </rPr>
      <t xml:space="preserve"> ($75)</t>
    </r>
  </si>
  <si>
    <r>
      <t>A2: 4-Min Elig.</t>
    </r>
    <r>
      <rPr>
        <b/>
        <sz val="8"/>
        <color rgb="FFFF0000"/>
        <rFont val="Arial"/>
        <family val="2"/>
      </rPr>
      <t xml:space="preserve"> ($100)</t>
    </r>
  </si>
  <si>
    <r>
      <t xml:space="preserve">A2: 4-Qualified </t>
    </r>
    <r>
      <rPr>
        <b/>
        <sz val="8"/>
        <color rgb="FFFF0000"/>
        <rFont val="Arial"/>
        <family val="2"/>
      </rPr>
      <t>($100)</t>
    </r>
  </si>
  <si>
    <r>
      <t>A2: 4-Incentive</t>
    </r>
    <r>
      <rPr>
        <b/>
        <sz val="8"/>
        <color rgb="FFFF0000"/>
        <rFont val="Arial"/>
        <family val="2"/>
      </rPr>
      <t xml:space="preserve"> (tons x $75 x $100)</t>
    </r>
  </si>
  <si>
    <r>
      <t>A2: 4-Min Elig.</t>
    </r>
    <r>
      <rPr>
        <b/>
        <sz val="8"/>
        <color rgb="FFFF0000"/>
        <rFont val="Arial"/>
        <family val="2"/>
      </rPr>
      <t xml:space="preserve"> ($75)</t>
    </r>
  </si>
  <si>
    <r>
      <t xml:space="preserve">A2: 4-Qualified </t>
    </r>
    <r>
      <rPr>
        <b/>
        <sz val="8"/>
        <color rgb="FFFF0000"/>
        <rFont val="Arial"/>
        <family val="2"/>
      </rPr>
      <t>($75)</t>
    </r>
  </si>
  <si>
    <r>
      <t xml:space="preserve">A2: 5-Min Elig. </t>
    </r>
    <r>
      <rPr>
        <b/>
        <sz val="8"/>
        <color rgb="FFFF0000"/>
        <rFont val="Arial"/>
        <family val="2"/>
      </rPr>
      <t>($100)</t>
    </r>
  </si>
  <si>
    <r>
      <t xml:space="preserve">A2: 5-Qualified </t>
    </r>
    <r>
      <rPr>
        <b/>
        <sz val="8"/>
        <color rgb="FFFF0000"/>
        <rFont val="Arial"/>
        <family val="2"/>
      </rPr>
      <t>($100)</t>
    </r>
  </si>
  <si>
    <r>
      <t xml:space="preserve">A2: 5-Incentive </t>
    </r>
    <r>
      <rPr>
        <b/>
        <sz val="8"/>
        <color rgb="FFFF0000"/>
        <rFont val="Arial"/>
        <family val="2"/>
      </rPr>
      <t>(tons x $75 x $100)</t>
    </r>
  </si>
  <si>
    <r>
      <t xml:space="preserve">A2: 5-Min Elig. </t>
    </r>
    <r>
      <rPr>
        <b/>
        <sz val="8"/>
        <color rgb="FFFF0000"/>
        <rFont val="Arial"/>
        <family val="2"/>
      </rPr>
      <t>($75)</t>
    </r>
  </si>
  <si>
    <r>
      <t xml:space="preserve">A2: 5-Qualified </t>
    </r>
    <r>
      <rPr>
        <b/>
        <sz val="8"/>
        <color rgb="FFFF0000"/>
        <rFont val="Arial"/>
        <family val="2"/>
      </rPr>
      <t>($75)</t>
    </r>
  </si>
  <si>
    <t>Remove in 2018</t>
  </si>
  <si>
    <r>
      <t xml:space="preserve">C1: 1-Cond Water Reset </t>
    </r>
    <r>
      <rPr>
        <b/>
        <sz val="8"/>
        <color rgb="FFFF0000"/>
        <rFont val="Arial"/>
        <family val="2"/>
      </rPr>
      <t>(Not in use)</t>
    </r>
  </si>
  <si>
    <t>Change in 2018</t>
  </si>
  <si>
    <t>C1: 1-Chiller Water Reset</t>
  </si>
  <si>
    <r>
      <t xml:space="preserve">C1: 2-Cond Water Reset </t>
    </r>
    <r>
      <rPr>
        <b/>
        <sz val="8"/>
        <color rgb="FFFF0000"/>
        <rFont val="Arial"/>
        <family val="2"/>
      </rPr>
      <t>(Not in use)</t>
    </r>
  </si>
  <si>
    <t>C1: 2-Chiller Water Reset</t>
  </si>
  <si>
    <r>
      <t xml:space="preserve">C1: 3-Cond Water Reset </t>
    </r>
    <r>
      <rPr>
        <b/>
        <sz val="8"/>
        <color rgb="FFFF0000"/>
        <rFont val="Arial"/>
        <family val="2"/>
      </rPr>
      <t>(Not in use)</t>
    </r>
  </si>
  <si>
    <t>C1: 3-Chiller Water Reset</t>
  </si>
  <si>
    <r>
      <t xml:space="preserve">C1: 4-Cond Water Reset </t>
    </r>
    <r>
      <rPr>
        <b/>
        <sz val="8"/>
        <color rgb="FFFF0000"/>
        <rFont val="Arial"/>
        <family val="2"/>
      </rPr>
      <t>(Not in use)</t>
    </r>
  </si>
  <si>
    <t>C1: 4-Chiller Water Reset</t>
  </si>
  <si>
    <r>
      <t xml:space="preserve">C1: 5-Cond Water Reset </t>
    </r>
    <r>
      <rPr>
        <b/>
        <sz val="8"/>
        <color rgb="FFFF0000"/>
        <rFont val="Arial"/>
        <family val="2"/>
      </rPr>
      <t>(Not in use)</t>
    </r>
  </si>
  <si>
    <t>C1: 5-Chiller Water Reset</t>
  </si>
  <si>
    <r>
      <t xml:space="preserve">C1: 6-Cond Water Reset </t>
    </r>
    <r>
      <rPr>
        <b/>
        <sz val="8"/>
        <color rgb="FFFF0000"/>
        <rFont val="Arial"/>
        <family val="2"/>
      </rPr>
      <t>(Not in use)</t>
    </r>
  </si>
  <si>
    <t>C1: 6-Chiller Water Reset</t>
  </si>
  <si>
    <t>Reported Savings</t>
  </si>
  <si>
    <t>Savings (before stacking)</t>
  </si>
  <si>
    <t>Lighting Rank</t>
  </si>
  <si>
    <t>HVAC rank</t>
  </si>
  <si>
    <t>Stacking</t>
  </si>
  <si>
    <t>HVAC</t>
  </si>
  <si>
    <t>REFRIGERATION</t>
  </si>
  <si>
    <t>COMPRESSED AIR</t>
  </si>
  <si>
    <t>Lighting Savings</t>
  </si>
  <si>
    <t>HVAC Savings</t>
  </si>
  <si>
    <t>Refrig. Savings</t>
  </si>
  <si>
    <t>Refrig. Rank</t>
  </si>
  <si>
    <t>CA Savings</t>
  </si>
  <si>
    <t>CA Rank</t>
  </si>
  <si>
    <t>WH Savings</t>
  </si>
  <si>
    <t>WH Rank</t>
  </si>
  <si>
    <t>Stacking Effects Measure Order</t>
  </si>
  <si>
    <t>Discount Factor</t>
  </si>
  <si>
    <t>Orig kW</t>
  </si>
  <si>
    <t>Orig kWh</t>
  </si>
  <si>
    <t>Russ Hahn</t>
  </si>
  <si>
    <t>Sheree Willhite, P.E.</t>
  </si>
  <si>
    <t>Jan Murphy</t>
  </si>
  <si>
    <t>Jan Murphy, Twin Falls</t>
  </si>
  <si>
    <t>Jacqueline Rollins</t>
  </si>
  <si>
    <t>Jacqueline Rollins, Payette</t>
  </si>
  <si>
    <t>Jerry Nelson, COC</t>
  </si>
  <si>
    <t>John Neddo, BOC</t>
  </si>
  <si>
    <t>Brian Fletcher</t>
  </si>
  <si>
    <t>Brian Fletcher, Payette</t>
  </si>
  <si>
    <t>· Email addresses are required.  Project correspondence will be sent via e-mail.</t>
  </si>
  <si>
    <t>worksheet and an engineer will contact you directly about custom options.</t>
  </si>
  <si>
    <t xml:space="preserve"> C7-Dairy/Milk Transfer Pump Variable Speed Drive</t>
  </si>
  <si>
    <t>Appliances and Equipment</t>
  </si>
  <si>
    <t xml:space="preserve"> E2-High Efficiency Battery Chargers</t>
  </si>
  <si>
    <t xml:space="preserve"> E3-Wall or Engine Block Heater Controls</t>
  </si>
  <si>
    <t xml:space="preserve"> R2-Automatic High Speed Doors</t>
  </si>
  <si>
    <t>Assembly</t>
  </si>
  <si>
    <t>Education - Primary School</t>
  </si>
  <si>
    <t>Education - Secondary School</t>
  </si>
  <si>
    <t>Education - Community College</t>
  </si>
  <si>
    <t>Education - University</t>
  </si>
  <si>
    <t>Health/Medical - Hospital</t>
  </si>
  <si>
    <t>Health/Medical - Nursing Home</t>
  </si>
  <si>
    <t>Lodging - Hotel</t>
  </si>
  <si>
    <t>Lodging - Motel</t>
  </si>
  <si>
    <t>Industrial Plant - 1/2 Shift</t>
  </si>
  <si>
    <t>Industrial Plant - 3 Shift</t>
  </si>
  <si>
    <t>Office - Large</t>
  </si>
  <si>
    <t>Library</t>
  </si>
  <si>
    <t>Office &lt;20,000 sf</t>
  </si>
  <si>
    <t>Office 20,000 to 100,000 sf</t>
  </si>
  <si>
    <t>Restaurant - Sit-Down</t>
  </si>
  <si>
    <t>Restaurant - Fast-Food</t>
  </si>
  <si>
    <t>Retail - 3-Story Large</t>
  </si>
  <si>
    <t>Retail 5,000 to 50,000 sf</t>
  </si>
  <si>
    <t>Retail Big Box &gt; 50,000 sf One-story</t>
  </si>
  <si>
    <t>Retail Mini Mart</t>
  </si>
  <si>
    <t>Retail Boutique &lt;5,000 sf</t>
  </si>
  <si>
    <t>Automotive Repair</t>
  </si>
  <si>
    <t>x $0.26 per kWh=</t>
  </si>
  <si>
    <t>x $0.20 per kWh=</t>
  </si>
  <si>
    <t>Control Strategy 1:</t>
  </si>
  <si>
    <t>Tuning (Advanced Scheduling/Zone)</t>
  </si>
  <si>
    <t>Sensor-based occupancy sensing (on/off and/or dimming)</t>
  </si>
  <si>
    <t>Sensor-based daylight harvesting with continuous dimming</t>
  </si>
  <si>
    <t>Interior NLC Strategies</t>
  </si>
  <si>
    <t>Exterior NLC Strategies</t>
  </si>
  <si>
    <t>Control Strategy 2:</t>
  </si>
  <si>
    <t>Commercial &amp; Industrial Energy Efficiency</t>
  </si>
  <si>
    <t xml:space="preserve"> A4a - Economizer (Air Cooled)</t>
  </si>
  <si>
    <t>x $50 per ton=</t>
  </si>
  <si>
    <t>x $125 per hp=</t>
  </si>
  <si>
    <t>x $1,500 per unit=</t>
  </si>
  <si>
    <t xml:space="preserve"> C7 - Dairy/Milk Transfer Pump</t>
  </si>
  <si>
    <t xml:space="preserve"> C6 - Dairy Vacuum Pump Variable Speed Drive*</t>
  </si>
  <si>
    <t>x $30 per ton=</t>
  </si>
  <si>
    <r>
      <t xml:space="preserve"> I1b - ENERGY STAR Ice Machine </t>
    </r>
    <r>
      <rPr>
        <sz val="8"/>
        <rFont val="Calibri"/>
        <family val="2"/>
      </rPr>
      <t>≥</t>
    </r>
    <r>
      <rPr>
        <sz val="8"/>
        <rFont val="Arial"/>
        <family val="2"/>
      </rPr>
      <t xml:space="preserve"> 200 lbs/day</t>
    </r>
  </si>
  <si>
    <r>
      <t xml:space="preserve">E1a - Stationary Pump Driven Circulating Block Heater </t>
    </r>
    <r>
      <rPr>
        <sz val="8"/>
        <rFont val="Calibri"/>
        <family val="2"/>
      </rPr>
      <t>≤</t>
    </r>
    <r>
      <rPr>
        <sz val="7.2"/>
        <rFont val="Arial"/>
        <family val="2"/>
      </rPr>
      <t xml:space="preserve"> </t>
    </r>
    <r>
      <rPr>
        <sz val="8"/>
        <rFont val="Arial"/>
        <family val="2"/>
      </rPr>
      <t>200 kW</t>
    </r>
  </si>
  <si>
    <t>E1b - Stationary Pump Driven Circulating Block Heater 201-500 kW</t>
  </si>
  <si>
    <t>E1c - Stationary Pump Driven Circulating Block Heater 501-1,000 kW</t>
  </si>
  <si>
    <t>x $350 per unit=</t>
  </si>
  <si>
    <t xml:space="preserve"> R2b - Automatic High Speed Door: Between Freezer &amp; Refrigerator</t>
  </si>
  <si>
    <t xml:space="preserve"> R2c - Automatic High Speed Door: Between Freezer &amp; Unrefrigerated Dock</t>
  </si>
  <si>
    <t xml:space="preserve"> R2a - Automatic High Speed Door: Between Refrigerator &amp; Unrefrigerated Dock</t>
  </si>
  <si>
    <t xml:space="preserve"> R3 - Evaporative Pre-coolers on Air-Cooled Condensers (Refrigeration)*</t>
  </si>
  <si>
    <t>E2 - High Efficiency Battery Charger</t>
  </si>
  <si>
    <t>E3a - Wall Mounted Block Heater Controls</t>
  </si>
  <si>
    <t>E3b - Engine Mounted Block Heater Controls</t>
  </si>
  <si>
    <t xml:space="preserve"> CA5 - Efficient Compressed Air Nozzle</t>
  </si>
  <si>
    <t>x $200 per hp=</t>
  </si>
  <si>
    <t>x $3 per cfm =</t>
  </si>
  <si>
    <t>x $80 per nozzle =</t>
  </si>
  <si>
    <t xml:space="preserve">Three Phase Qty: </t>
  </si>
  <si>
    <t xml:space="preserve">Single Phase Qty: </t>
  </si>
  <si>
    <t xml:space="preserve">Installed: </t>
  </si>
  <si>
    <r>
      <rPr>
        <sz val="8"/>
        <rFont val="Arial"/>
        <family val="2"/>
      </rPr>
      <t xml:space="preserve">Incentive
</t>
    </r>
    <r>
      <rPr>
        <sz val="8"/>
        <color indexed="10"/>
        <rFont val="Arial"/>
        <family val="2"/>
      </rPr>
      <t>(hp x $125)</t>
    </r>
  </si>
  <si>
    <r>
      <rPr>
        <sz val="8"/>
        <rFont val="Arial"/>
        <family val="2"/>
      </rPr>
      <t xml:space="preserve">Incentive
</t>
    </r>
    <r>
      <rPr>
        <sz val="8"/>
        <color indexed="10"/>
        <rFont val="Arial"/>
        <family val="2"/>
      </rPr>
      <t>(ton x $60*, $80, $100, or $120)</t>
    </r>
  </si>
  <si>
    <t>Project State</t>
  </si>
  <si>
    <t>x $60*, $80, $100, or $120 per ton=</t>
  </si>
  <si>
    <t xml:space="preserve">Air Cooled AC ($50/ ton)*
Air Cooled HP ($70/ton) </t>
  </si>
  <si>
    <t>EER/ IEER</t>
  </si>
  <si>
    <t>Water Cooled AC ($40/ton)*
Water Cooled HP ($100/ton)*</t>
  </si>
  <si>
    <r>
      <rPr>
        <sz val="8"/>
        <rFont val="Arial"/>
        <family val="2"/>
      </rPr>
      <t xml:space="preserve">Incentive
</t>
    </r>
    <r>
      <rPr>
        <sz val="8"/>
        <color indexed="10"/>
        <rFont val="Arial"/>
        <family val="2"/>
      </rPr>
      <t>(tons x $40 or $100)</t>
    </r>
  </si>
  <si>
    <r>
      <rPr>
        <sz val="8"/>
        <rFont val="Arial"/>
        <family val="2"/>
      </rPr>
      <t xml:space="preserve">Incentive
</t>
    </r>
    <r>
      <rPr>
        <sz val="8"/>
        <color indexed="10"/>
        <rFont val="Arial"/>
        <family val="2"/>
      </rPr>
      <t>(tons x $25, $50, or $70)</t>
    </r>
  </si>
  <si>
    <t xml:space="preserve">Air Cooled AC ($25/ ton)*
Air Cooled HP ($50/ton) </t>
  </si>
  <si>
    <t>A1-Air Cooled</t>
  </si>
  <si>
    <t>A1-Water Cooled</t>
  </si>
  <si>
    <t>Heat Pump VRF, Water Cooled</t>
  </si>
  <si>
    <r>
      <t xml:space="preserve">Dynamic Lists </t>
    </r>
    <r>
      <rPr>
        <b/>
        <sz val="10"/>
        <color rgb="FFFF0000"/>
        <rFont val="Arial"/>
        <family val="2"/>
      </rPr>
      <t>(NOT USED)</t>
    </r>
  </si>
  <si>
    <t>Unitary Commercial Air Conditioners, Water-Cooled</t>
  </si>
  <si>
    <t>AC Equipment Type Water</t>
  </si>
  <si>
    <t>*** REMEMBER DURING TESTING*** After fixing the formulas in Heating Section Type, Single or Split, and Subategory, FIX THE DATA VALIDATION REFERENCE FOR THE DROP DOWN!!!!!</t>
  </si>
  <si>
    <t>&gt;=240,000 and &lt;760,000</t>
  </si>
  <si>
    <t>&gt;=760,000</t>
  </si>
  <si>
    <t>Unitary Commercial Air Conditioners, Air-Cooled&gt;=760,000</t>
  </si>
  <si>
    <t>Heat Pumps, Air-Cooled&gt;=240,000 and &lt;760,000</t>
  </si>
  <si>
    <r>
      <t xml:space="preserve">A1 &amp; A2 Efficiency Requirements </t>
    </r>
    <r>
      <rPr>
        <b/>
        <sz val="10"/>
        <color rgb="FFFF0000"/>
        <rFont val="Arial"/>
        <family val="2"/>
      </rPr>
      <t>(NOT USED)</t>
    </r>
  </si>
  <si>
    <t>Current Dynamic Lists</t>
  </si>
  <si>
    <t>Unitary Commercial Air Conditioners, Water-Cooled&lt;65,000</t>
  </si>
  <si>
    <t>Unitary Commercial Air Conditioners, Water-Cooled&gt;=65,000 and &lt;135,000</t>
  </si>
  <si>
    <t>Unitary Commercial Air Conditioners, Water-Cooled&gt;=135,000 and &lt;240,000</t>
  </si>
  <si>
    <t>Unitary Commercial Air Conditioners, Water-Cooled&gt;=760,000</t>
  </si>
  <si>
    <t>Heat Pumps, Water-Cooled&lt;17,000</t>
  </si>
  <si>
    <t>Heat Pumps, Water-Cooled&gt;=17,000 and &lt;135,000</t>
  </si>
  <si>
    <t>Heat Pump VRF, Water Cooled&lt;135,000</t>
  </si>
  <si>
    <t>Unitary Commercial Air Conditioners, Air-Cooled&gt;=240,000 and &lt;760,000</t>
  </si>
  <si>
    <t>Unitary Commercial Air Conditioners, Water-Cooled&gt;=240,000 and &lt;760,000</t>
  </si>
  <si>
    <t>IEER/EER</t>
  </si>
  <si>
    <t>NA</t>
  </si>
  <si>
    <t>&lt;17,000</t>
  </si>
  <si>
    <t>&gt;=17,000 and &lt;135,000</t>
  </si>
  <si>
    <t>Package Terminal Air Conditioners (PTAC)</t>
  </si>
  <si>
    <t>HVAC Ranges</t>
  </si>
  <si>
    <t>VRF Ranges</t>
  </si>
  <si>
    <t>PassPort Notes and Comments pre-determined in CLRIS. To update, contact Steve.</t>
  </si>
  <si>
    <t>Prof. Assist. Payment Mailing Address</t>
  </si>
  <si>
    <t>L3a-Network Lighting Controls (Interior)</t>
  </si>
  <si>
    <t>L3a Operating Hours</t>
  </si>
  <si>
    <t>L3a Installed kW</t>
  </si>
  <si>
    <t>L3a Incentive</t>
  </si>
  <si>
    <t>2021 change - new measures</t>
  </si>
  <si>
    <t>L3a kWh Savings</t>
  </si>
  <si>
    <t>L3a kW Reduction</t>
  </si>
  <si>
    <t>L3a Control Strategy 1</t>
  </si>
  <si>
    <t>L3a Control Strategy 2</t>
  </si>
  <si>
    <t>L3b-Network Lighting Controls (Exterior)</t>
  </si>
  <si>
    <t>L3b Operating Hours</t>
  </si>
  <si>
    <t>L3b Installed kW</t>
  </si>
  <si>
    <t>L3b Control Strategy 1</t>
  </si>
  <si>
    <t>L3b Control Strategy 2</t>
  </si>
  <si>
    <t>L3b Incentive</t>
  </si>
  <si>
    <t>L3b kWh Savings</t>
  </si>
  <si>
    <t>L3b kW Reduction</t>
  </si>
  <si>
    <t>2021 change - updated to be 4a - Economizer (air cooled)</t>
  </si>
  <si>
    <t xml:space="preserve"> A4a-Economizer (air cooled)</t>
  </si>
  <si>
    <t>A4a Eligible Tons</t>
  </si>
  <si>
    <t>A4a Incentive</t>
  </si>
  <si>
    <t>A4a kWh Savings</t>
  </si>
  <si>
    <t>A4a Total-kW Red</t>
  </si>
  <si>
    <t xml:space="preserve"> A4b-Economizer (water cooled)</t>
  </si>
  <si>
    <t>A4b Eligible Tons</t>
  </si>
  <si>
    <t>A4b Incentive</t>
  </si>
  <si>
    <t>A4b kWh Savings</t>
  </si>
  <si>
    <t>A4b Total-kW Red</t>
  </si>
  <si>
    <t>2021 change - updated to be 5a.</t>
  </si>
  <si>
    <t xml:space="preserve"> A5a-Direct Evaporative Coolers</t>
  </si>
  <si>
    <t>A5a Eligible Tons</t>
  </si>
  <si>
    <t>A5a Incentive</t>
  </si>
  <si>
    <t>A5a kWh Savings</t>
  </si>
  <si>
    <t>A5a Total-kW Red</t>
  </si>
  <si>
    <t xml:space="preserve"> A5b-Indirect Evaporative Coolers</t>
  </si>
  <si>
    <t>A5b Eligible Tons</t>
  </si>
  <si>
    <t>A5b Incentive</t>
  </si>
  <si>
    <t>A5b kWh Savings</t>
  </si>
  <si>
    <t>A5b Total-kW Red</t>
  </si>
  <si>
    <t>A6 Qty</t>
  </si>
  <si>
    <t xml:space="preserve"> A7-Evaporative Pre-coolers</t>
  </si>
  <si>
    <t>A7 Eligible Tons</t>
  </si>
  <si>
    <t>A7 Incentive</t>
  </si>
  <si>
    <t>A7 kWh Savings</t>
  </si>
  <si>
    <t>A7 Total-kW Red</t>
  </si>
  <si>
    <t>Tuning (High end trim - not applicable with daylight harvesting)</t>
  </si>
  <si>
    <t xml:space="preserve"> W1-ENERGY STAR® Efficient Laundry Machines</t>
  </si>
  <si>
    <t xml:space="preserve"> W1 - ENERGY STAR® Efficient Laundry Machines</t>
  </si>
  <si>
    <t>2021 Incentive Program</t>
  </si>
  <si>
    <t>Air Cooled AC VRF ($35/ton)
Air Cooled HP VRF ($50/ton)*
Water Cooled HP VRF ($100/ton)*</t>
  </si>
  <si>
    <t>Air Cooled AC VRF ($55/ton)
Air Cooled HP VRF ($85/ton)*</t>
  </si>
  <si>
    <r>
      <rPr>
        <sz val="8"/>
        <rFont val="Arial"/>
        <family val="2"/>
      </rPr>
      <t xml:space="preserve">Incentive
</t>
    </r>
    <r>
      <rPr>
        <sz val="8"/>
        <color indexed="10"/>
        <rFont val="Arial"/>
        <family val="2"/>
      </rPr>
      <t>(tons x $35, $50, $55, $85, or $100)</t>
    </r>
  </si>
  <si>
    <t>To prepare customer copy</t>
  </si>
  <si>
    <t>Save copy here \\austin\Customer_Relations_Research\PROGRAMS and PROJECTS\Programs Rider\Commercial &amp; Industrial\Building Efficiency\Applications\2011 Applications\Masters\Web Master</t>
  </si>
  <si>
    <r>
      <t>Rename NewConstruction</t>
    </r>
    <r>
      <rPr>
        <b/>
        <sz val="10"/>
        <rFont val="Arial"/>
        <family val="2"/>
      </rPr>
      <t>YYYY</t>
    </r>
    <r>
      <rPr>
        <sz val="10"/>
        <rFont val="Arial"/>
        <family val="2"/>
      </rPr>
      <t>ElectronicApplication-v</t>
    </r>
    <r>
      <rPr>
        <b/>
        <sz val="10"/>
        <rFont val="Arial"/>
        <family val="2"/>
      </rPr>
      <t>MMDD</t>
    </r>
  </si>
  <si>
    <t>Hide unnecssary tabs. Show the following:</t>
  </si>
  <si>
    <t>Welcome</t>
  </si>
  <si>
    <t>&lt;-New in 2021</t>
  </si>
  <si>
    <t>Specific Qualification</t>
  </si>
  <si>
    <t>Lock workbook and visible worksheets with 27290825</t>
  </si>
  <si>
    <t>Go to Page layout in each visible tab. Hide columns that have savings logic.</t>
  </si>
  <si>
    <t>Select all tabs. Go to Page Layout. Hide Gridlines and Headings.</t>
  </si>
  <si>
    <t>C7-Dairy/Milk Transfer Pump</t>
  </si>
  <si>
    <t>C7 Total-qty</t>
  </si>
  <si>
    <t>C7 Total-Incentive</t>
  </si>
  <si>
    <t>C7 Total-kWh Savings</t>
  </si>
  <si>
    <t>C7 Total-kW Red</t>
  </si>
  <si>
    <t>I1a-ENERGY STAR Ice Machine &lt;200 lbs/day</t>
  </si>
  <si>
    <t>I1a-Qty</t>
  </si>
  <si>
    <t>I1a-Incentive</t>
  </si>
  <si>
    <t>I1a kWh Savings</t>
  </si>
  <si>
    <t>I1a Total-kW Red</t>
  </si>
  <si>
    <t>I1b-ENERGY STAR Ice Machine &gt;=200 lbs/day</t>
  </si>
  <si>
    <t>I1b-Qty</t>
  </si>
  <si>
    <t>I1b-Incentive</t>
  </si>
  <si>
    <t>I1b kWh Savings</t>
  </si>
  <si>
    <t>I1b Total-kW Red</t>
  </si>
  <si>
    <t>E1a-Qty</t>
  </si>
  <si>
    <t>E1a-Incentive</t>
  </si>
  <si>
    <t>E1a kWh Savings</t>
  </si>
  <si>
    <t>E1a Total-kW Red</t>
  </si>
  <si>
    <t>E1b-Qty</t>
  </si>
  <si>
    <t>E1b-Incentive</t>
  </si>
  <si>
    <t>E1b kWh Savings</t>
  </si>
  <si>
    <t>E1b Total-kW Red</t>
  </si>
  <si>
    <t>E1c-Qty</t>
  </si>
  <si>
    <t>E1c-Incentive</t>
  </si>
  <si>
    <t>E1c kWh Savings</t>
  </si>
  <si>
    <t>E1c Total-kW Red</t>
  </si>
  <si>
    <t>E1c-Stationary Pump Circulating Block Heating 501-1,000 kWh</t>
  </si>
  <si>
    <t>E1b-Stationary Pump Circulating Block Heating 201-500 kWh</t>
  </si>
  <si>
    <t>E1a-Stationary Pump Circulating Block Heating &lt;= 200 kWh</t>
  </si>
  <si>
    <t>E2-High Efficiency Battery Charger</t>
  </si>
  <si>
    <t>E2-Incentive</t>
  </si>
  <si>
    <t>E2 kWh Savings</t>
  </si>
  <si>
    <t>E2 Total-kW Red</t>
  </si>
  <si>
    <t>E2-Single Phase Qty</t>
  </si>
  <si>
    <t>E2-Three Phase Qty</t>
  </si>
  <si>
    <t>E3a-Wall Mounted Block Heater Controls</t>
  </si>
  <si>
    <t>E3a-Qty</t>
  </si>
  <si>
    <t>E3a-Incentive</t>
  </si>
  <si>
    <t>E3a kWh Savings</t>
  </si>
  <si>
    <t>E3a Total-kW Red</t>
  </si>
  <si>
    <t>E3b-Engine Mounted Block Heater Controls</t>
  </si>
  <si>
    <t>E3b-Qty</t>
  </si>
  <si>
    <t>E3b-Incentive</t>
  </si>
  <si>
    <t>E3b kWh Savings</t>
  </si>
  <si>
    <t>E3b Total-kW Red</t>
  </si>
  <si>
    <t>R2a-Qty</t>
  </si>
  <si>
    <t>R2a-Incentive</t>
  </si>
  <si>
    <t>R2a kWh Savings</t>
  </si>
  <si>
    <t>R2a Total-kW Red</t>
  </si>
  <si>
    <t>R3-Evaporative Pre-coolers on air cooled condensers (refrig)</t>
  </si>
  <si>
    <t>R3-Qty</t>
  </si>
  <si>
    <t>R2a-Automatic High Speed Door: Btw Rfg &amp; Unrfg dock</t>
  </si>
  <si>
    <t>R2b-Automatic High Speed Door: Btw Frz &amp; Rfg</t>
  </si>
  <si>
    <t>R2b Total-qty</t>
  </si>
  <si>
    <t>R2b Total-Incentive</t>
  </si>
  <si>
    <t>R2b Total-kWh Savings</t>
  </si>
  <si>
    <t>R2b Total-kW Red</t>
  </si>
  <si>
    <t>R2c-Automatic High Speed Door: Btw Frz &amp; Unrfg dock</t>
  </si>
  <si>
    <t>R2c Total-qty</t>
  </si>
  <si>
    <t>R2c Total-Incentive</t>
  </si>
  <si>
    <t>R2c Total-kWh Savings</t>
  </si>
  <si>
    <t>R2c Total-kW Red</t>
  </si>
  <si>
    <t>R1-Efficient Condensers</t>
  </si>
  <si>
    <t>R1-ton</t>
  </si>
  <si>
    <r>
      <t xml:space="preserve">Clear out any "test" data. Check State and Building type in </t>
    </r>
    <r>
      <rPr>
        <b/>
        <sz val="10"/>
        <rFont val="Arial"/>
        <family val="2"/>
      </rPr>
      <t>Preliminary Application.</t>
    </r>
  </si>
  <si>
    <t>Power conversion 89% or better and maintenance power less than 10 W.</t>
  </si>
  <si>
    <t xml:space="preserve"> A6-High Volume Low Speed Fan</t>
  </si>
  <si>
    <t xml:space="preserve"> E1-Circulating Generator Block Heater</t>
  </si>
  <si>
    <t>Refrigeration (Commercial Systems only - Ammonia systems do not qualify for the prescriptive offering on R1)</t>
  </si>
  <si>
    <t>A4 Eligible Tons</t>
  </si>
  <si>
    <t>A4 Incentive</t>
  </si>
  <si>
    <t>A4 kWh Savings</t>
  </si>
  <si>
    <t>A4 Total-kW Red</t>
  </si>
  <si>
    <t xml:space="preserve"> A5-Direct Evaporative Coolers</t>
  </si>
  <si>
    <t>A5 Eligible Tons</t>
  </si>
  <si>
    <t>A5 Incentive</t>
  </si>
  <si>
    <t>A5 kWh Savings</t>
  </si>
  <si>
    <t>A5 Total-kW Red</t>
  </si>
  <si>
    <t>A6 Eligible Tons</t>
  </si>
  <si>
    <t>R3-ton</t>
  </si>
  <si>
    <t>R5a-Automatic High Speed Door: Btw Frz &amp; Rfg</t>
  </si>
  <si>
    <t>R5a Total-qty</t>
  </si>
  <si>
    <t>R5a Total-Incentive</t>
  </si>
  <si>
    <t>R5a Total-kWh Savings</t>
  </si>
  <si>
    <t>R5a Total-kW Red</t>
  </si>
  <si>
    <t>R5b-Automatic High Speed Door: Btw Frz &amp; Unrfg dock</t>
  </si>
  <si>
    <t>R5b Total-qty</t>
  </si>
  <si>
    <t>R5b Total-Incentive</t>
  </si>
  <si>
    <t>R5b Total-kWh Savings</t>
  </si>
  <si>
    <t>R5b Total-kW Red</t>
  </si>
  <si>
    <r>
      <t xml:space="preserve">Prof. Assist. Payment Mailing Address </t>
    </r>
    <r>
      <rPr>
        <b/>
        <i/>
        <sz val="8"/>
        <rFont val="Arial"/>
        <family val="2"/>
      </rPr>
      <t>("Same" if same as customer mailing address.)</t>
    </r>
  </si>
  <si>
    <t>Cell</t>
  </si>
  <si>
    <t>2018 App</t>
  </si>
  <si>
    <t>New 2021 Cell Location/Note</t>
  </si>
  <si>
    <t>2021 App</t>
  </si>
  <si>
    <t>column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</si>
  <si>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</si>
  <si>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</si>
  <si>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</si>
  <si>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</si>
  <si>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</si>
  <si>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</si>
  <si>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</si>
  <si>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</si>
  <si>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</si>
  <si>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</si>
  <si>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</si>
  <si>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</si>
  <si>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</si>
  <si>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</si>
  <si>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</si>
  <si>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</si>
  <si>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</si>
  <si>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</si>
  <si>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</si>
  <si>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</si>
  <si>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</si>
  <si>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</si>
  <si>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</si>
  <si>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</si>
  <si>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</si>
  <si>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</si>
  <si>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</si>
  <si>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</si>
  <si>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</si>
  <si>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</si>
  <si>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</si>
  <si>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</si>
  <si>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</si>
  <si>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</si>
  <si>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</si>
  <si>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AM</t>
  </si>
  <si>
    <t>AN</t>
  </si>
  <si>
    <t>AO</t>
  </si>
  <si>
    <t>AP</t>
  </si>
  <si>
    <t>AQ</t>
  </si>
  <si>
    <t>AS</t>
  </si>
  <si>
    <t>AT</t>
  </si>
  <si>
    <t>AU</t>
  </si>
  <si>
    <t>AV</t>
  </si>
  <si>
    <t>AW</t>
  </si>
  <si>
    <t>AX</t>
  </si>
  <si>
    <t>AY</t>
  </si>
  <si>
    <t>BA</t>
  </si>
  <si>
    <t>BB</t>
  </si>
  <si>
    <t>BC</t>
  </si>
  <si>
    <t>BD</t>
  </si>
  <si>
    <t>BE</t>
  </si>
  <si>
    <t>BF</t>
  </si>
  <si>
    <t>BG</t>
  </si>
  <si>
    <t>BH</t>
  </si>
  <si>
    <t>BI</t>
  </si>
  <si>
    <t>BJ</t>
  </si>
  <si>
    <t>BK</t>
  </si>
  <si>
    <t>BL</t>
  </si>
  <si>
    <t>BM</t>
  </si>
  <si>
    <t>BN</t>
  </si>
  <si>
    <t>BO</t>
  </si>
  <si>
    <t>BP</t>
  </si>
  <si>
    <t>BQ</t>
  </si>
  <si>
    <t>BR</t>
  </si>
  <si>
    <t>BS</t>
  </si>
  <si>
    <t>BT</t>
  </si>
  <si>
    <t>BU</t>
  </si>
  <si>
    <t>BV</t>
  </si>
  <si>
    <t>BW</t>
  </si>
  <si>
    <t>BX</t>
  </si>
  <si>
    <t>BY</t>
  </si>
  <si>
    <t>BZ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</si>
  <si>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</si>
  <si>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</si>
  <si>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</si>
  <si>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</si>
  <si>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</si>
  <si>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</si>
  <si>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</si>
  <si>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</si>
  <si>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</si>
  <si>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</si>
  <si>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</si>
  <si>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</si>
  <si>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CN</t>
  </si>
  <si>
    <t>CP</t>
  </si>
  <si>
    <t>CQ</t>
  </si>
  <si>
    <t>CS</t>
  </si>
  <si>
    <t>CU</t>
  </si>
  <si>
    <t>CV</t>
  </si>
  <si>
    <t>CW</t>
  </si>
  <si>
    <t>CX</t>
  </si>
  <si>
    <t>CY</t>
  </si>
  <si>
    <t>CZ</t>
  </si>
  <si>
    <t>DA</t>
  </si>
  <si>
    <t>DB</t>
  </si>
  <si>
    <t>DC</t>
  </si>
  <si>
    <t>DD</t>
  </si>
  <si>
    <t>DF</t>
  </si>
  <si>
    <t>DG</t>
  </si>
  <si>
    <t>DH</t>
  </si>
  <si>
    <t>DI</t>
  </si>
  <si>
    <t>DJ</t>
  </si>
  <si>
    <t>DK</t>
  </si>
  <si>
    <t>DL</t>
  </si>
  <si>
    <t>DM</t>
  </si>
  <si>
    <t>DN</t>
  </si>
  <si>
    <t>DO</t>
  </si>
  <si>
    <t>DP</t>
  </si>
  <si>
    <t>DQ</t>
  </si>
  <si>
    <t>DR</t>
  </si>
  <si>
    <t>DS</t>
  </si>
  <si>
    <t>DT</t>
  </si>
  <si>
    <t>DU</t>
  </si>
  <si>
    <t>DV</t>
  </si>
  <si>
    <t>DW</t>
  </si>
  <si>
    <t>DX</t>
  </si>
  <si>
    <t>DY</t>
  </si>
  <si>
    <t>DZ</t>
  </si>
  <si>
    <t>EA</t>
  </si>
  <si>
    <t>EB</t>
  </si>
  <si>
    <t>EC</t>
  </si>
  <si>
    <t>ED</t>
  </si>
  <si>
    <t>EE</t>
  </si>
  <si>
    <t>EF</t>
  </si>
  <si>
    <t>EG</t>
  </si>
  <si>
    <t>EH</t>
  </si>
  <si>
    <t>EI</t>
  </si>
  <si>
    <t>EJ</t>
  </si>
  <si>
    <t>EK</t>
  </si>
  <si>
    <t>EL</t>
  </si>
  <si>
    <t>EM</t>
  </si>
  <si>
    <t>EN</t>
  </si>
  <si>
    <t>EO</t>
  </si>
  <si>
    <t>EP</t>
  </si>
  <si>
    <t>EQ</t>
  </si>
  <si>
    <t>ER</t>
  </si>
  <si>
    <t>ES</t>
  </si>
  <si>
    <t>ET</t>
  </si>
  <si>
    <t>EU</t>
  </si>
  <si>
    <t>EV</t>
  </si>
  <si>
    <t>EW</t>
  </si>
  <si>
    <t>EX</t>
  </si>
  <si>
    <t>EY</t>
  </si>
  <si>
    <t>EZ</t>
  </si>
  <si>
    <t>FA</t>
  </si>
  <si>
    <t>FB</t>
  </si>
  <si>
    <t>FC</t>
  </si>
  <si>
    <t>FD</t>
  </si>
  <si>
    <t>FE</t>
  </si>
  <si>
    <t>FF</t>
  </si>
  <si>
    <t>FG</t>
  </si>
  <si>
    <t>FH</t>
  </si>
  <si>
    <t>FI</t>
  </si>
  <si>
    <t>FJ</t>
  </si>
  <si>
    <t>FK</t>
  </si>
  <si>
    <t>FM</t>
  </si>
  <si>
    <t>FN</t>
  </si>
  <si>
    <t>FO</t>
  </si>
  <si>
    <t>FP</t>
  </si>
  <si>
    <t>FQ</t>
  </si>
  <si>
    <t>FR</t>
  </si>
  <si>
    <t>FS</t>
  </si>
  <si>
    <t>FT</t>
  </si>
  <si>
    <t>FU</t>
  </si>
  <si>
    <t>FV</t>
  </si>
  <si>
    <t>FW</t>
  </si>
  <si>
    <t>FX</t>
  </si>
  <si>
    <t>FY</t>
  </si>
  <si>
    <t>FZ</t>
  </si>
  <si>
    <t>GB</t>
  </si>
  <si>
    <t>GC</t>
  </si>
  <si>
    <t>GD</t>
  </si>
  <si>
    <t>GE</t>
  </si>
  <si>
    <t>GF</t>
  </si>
  <si>
    <t>GG</t>
  </si>
  <si>
    <t>GH</t>
  </si>
  <si>
    <t>GI</t>
  </si>
  <si>
    <t>GJ</t>
  </si>
  <si>
    <t>GK</t>
  </si>
  <si>
    <t>GL</t>
  </si>
  <si>
    <t>GM</t>
  </si>
  <si>
    <t>GN</t>
  </si>
  <si>
    <t>GO</t>
  </si>
  <si>
    <t>GP</t>
  </si>
  <si>
    <t>GQ</t>
  </si>
  <si>
    <t>GR</t>
  </si>
  <si>
    <t>GS</t>
  </si>
  <si>
    <t>GT</t>
  </si>
  <si>
    <t>GU</t>
  </si>
  <si>
    <t>GV</t>
  </si>
  <si>
    <t>GW</t>
  </si>
  <si>
    <t>GX</t>
  </si>
  <si>
    <t>GY</t>
  </si>
  <si>
    <t>GZ</t>
  </si>
  <si>
    <t>HA</t>
  </si>
  <si>
    <t>HB</t>
  </si>
  <si>
    <t>HC</t>
  </si>
  <si>
    <t>HD</t>
  </si>
  <si>
    <t>HE</t>
  </si>
  <si>
    <t>HF</t>
  </si>
  <si>
    <t>HG</t>
  </si>
  <si>
    <t>HH</t>
  </si>
  <si>
    <t>HJ</t>
  </si>
  <si>
    <t>HK</t>
  </si>
  <si>
    <t>HL</t>
  </si>
  <si>
    <t>HM</t>
  </si>
  <si>
    <t>HN</t>
  </si>
  <si>
    <t>HO</t>
  </si>
  <si>
    <t>HP</t>
  </si>
  <si>
    <t>HQ</t>
  </si>
  <si>
    <t>HR</t>
  </si>
  <si>
    <t>HS</t>
  </si>
  <si>
    <t>HT</t>
  </si>
  <si>
    <t>HU</t>
  </si>
  <si>
    <t>HV</t>
  </si>
  <si>
    <t>HW</t>
  </si>
  <si>
    <t>HX</t>
  </si>
  <si>
    <t>HY</t>
  </si>
  <si>
    <t>HZ</t>
  </si>
  <si>
    <t>IB</t>
  </si>
  <si>
    <t>IC</t>
  </si>
  <si>
    <t>IE</t>
  </si>
  <si>
    <t>IF</t>
  </si>
  <si>
    <t>IG</t>
  </si>
  <si>
    <t>IH</t>
  </si>
  <si>
    <t>II</t>
  </si>
  <si>
    <t>IJ</t>
  </si>
  <si>
    <t>IK</t>
  </si>
  <si>
    <t>IM</t>
  </si>
  <si>
    <t>IO</t>
  </si>
  <si>
    <t>IP</t>
  </si>
  <si>
    <t>IQ</t>
  </si>
  <si>
    <t>IR</t>
  </si>
  <si>
    <t>IS</t>
  </si>
  <si>
    <t>IT</t>
  </si>
  <si>
    <t>IU</t>
  </si>
  <si>
    <t>IV</t>
  </si>
  <si>
    <t>IW</t>
  </si>
  <si>
    <t>IX</t>
  </si>
  <si>
    <t>IY</t>
  </si>
  <si>
    <t>IZ</t>
  </si>
  <si>
    <t>JA</t>
  </si>
  <si>
    <t>JB</t>
  </si>
  <si>
    <t>JC</t>
  </si>
  <si>
    <t>JD</t>
  </si>
  <si>
    <t>JE</t>
  </si>
  <si>
    <t>JF</t>
  </si>
  <si>
    <t>JG</t>
  </si>
  <si>
    <t>JH</t>
  </si>
  <si>
    <t>JI</t>
  </si>
  <si>
    <t>JJ</t>
  </si>
  <si>
    <t>JK</t>
  </si>
  <si>
    <t>JL</t>
  </si>
  <si>
    <t>JM</t>
  </si>
  <si>
    <t>JN</t>
  </si>
  <si>
    <t>JO</t>
  </si>
  <si>
    <t>JP</t>
  </si>
  <si>
    <t>JQ</t>
  </si>
  <si>
    <t>JR</t>
  </si>
  <si>
    <t>JS</t>
  </si>
  <si>
    <t>JT</t>
  </si>
  <si>
    <t>JU</t>
  </si>
  <si>
    <t>JV</t>
  </si>
  <si>
    <t>JW</t>
  </si>
  <si>
    <t>JX</t>
  </si>
  <si>
    <t>JY</t>
  </si>
  <si>
    <t>JZ</t>
  </si>
  <si>
    <t>KA</t>
  </si>
  <si>
    <t>KB</t>
  </si>
  <si>
    <t>KC</t>
  </si>
  <si>
    <t>KD</t>
  </si>
  <si>
    <t>KE</t>
  </si>
  <si>
    <t>KF</t>
  </si>
  <si>
    <t>KG</t>
  </si>
  <si>
    <t>KH</t>
  </si>
  <si>
    <t>KI</t>
  </si>
  <si>
    <t>KJ</t>
  </si>
  <si>
    <t>KK</t>
  </si>
  <si>
    <t>KL</t>
  </si>
  <si>
    <t>KM</t>
  </si>
  <si>
    <t>KN</t>
  </si>
  <si>
    <t>KO</t>
  </si>
  <si>
    <t>KP</t>
  </si>
  <si>
    <t>KQ</t>
  </si>
  <si>
    <t>KR</t>
  </si>
  <si>
    <t>KT</t>
  </si>
  <si>
    <t>KU</t>
  </si>
  <si>
    <t>KV</t>
  </si>
  <si>
    <t>KW</t>
  </si>
  <si>
    <t>KX</t>
  </si>
  <si>
    <t>KZ</t>
  </si>
  <si>
    <t>LB</t>
  </si>
  <si>
    <t>LC</t>
  </si>
  <si>
    <t>LD</t>
  </si>
  <si>
    <t>LE</t>
  </si>
  <si>
    <t>LF</t>
  </si>
  <si>
    <t>LG</t>
  </si>
  <si>
    <t>LH</t>
  </si>
  <si>
    <t>LI</t>
  </si>
  <si>
    <t>LJ</t>
  </si>
  <si>
    <t>LK</t>
  </si>
  <si>
    <t>LL</t>
  </si>
  <si>
    <t>LM</t>
  </si>
  <si>
    <t>LN</t>
  </si>
  <si>
    <t>LO</t>
  </si>
  <si>
    <t>LP</t>
  </si>
  <si>
    <t>LQ</t>
  </si>
  <si>
    <t>LR</t>
  </si>
  <si>
    <t>LS</t>
  </si>
  <si>
    <t>LT</t>
  </si>
  <si>
    <t>LU</t>
  </si>
  <si>
    <t>LV</t>
  </si>
  <si>
    <t>LW</t>
  </si>
  <si>
    <t>LX</t>
  </si>
  <si>
    <t>LY</t>
  </si>
  <si>
    <t>LZ</t>
  </si>
  <si>
    <t>MB</t>
  </si>
  <si>
    <t>MC</t>
  </si>
  <si>
    <t>MF</t>
  </si>
  <si>
    <t>MG</t>
  </si>
  <si>
    <t>MH</t>
  </si>
  <si>
    <t>MJ</t>
  </si>
  <si>
    <t>MK</t>
  </si>
  <si>
    <t>ML</t>
  </si>
  <si>
    <t>MM</t>
  </si>
  <si>
    <t>MP</t>
  </si>
  <si>
    <t>MQ</t>
  </si>
  <si>
    <t>MR</t>
  </si>
  <si>
    <t>MU</t>
  </si>
  <si>
    <t>MV</t>
  </si>
  <si>
    <t>MW</t>
  </si>
  <si>
    <t>MX</t>
  </si>
  <si>
    <t>MY</t>
  </si>
  <si>
    <t>MZ</t>
  </si>
  <si>
    <t>NB</t>
  </si>
  <si>
    <t>NF</t>
  </si>
  <si>
    <t>NG</t>
  </si>
  <si>
    <t>NI</t>
  </si>
  <si>
    <t>NK</t>
  </si>
  <si>
    <t>NL</t>
  </si>
  <si>
    <t>NN</t>
  </si>
  <si>
    <t>NO</t>
  </si>
  <si>
    <t>NP</t>
  </si>
  <si>
    <t>NQ</t>
  </si>
  <si>
    <t>NR</t>
  </si>
  <si>
    <t>NS</t>
  </si>
  <si>
    <t>NT</t>
  </si>
  <si>
    <t>NU</t>
  </si>
  <si>
    <t>NW</t>
  </si>
  <si>
    <t>NX</t>
  </si>
  <si>
    <t>NZ</t>
  </si>
  <si>
    <t>OA</t>
  </si>
  <si>
    <t>OB</t>
  </si>
  <si>
    <t>OC</t>
  </si>
  <si>
    <t>OD</t>
  </si>
  <si>
    <t>OE</t>
  </si>
  <si>
    <t>OF</t>
  </si>
  <si>
    <t>OG</t>
  </si>
  <si>
    <t>OI</t>
  </si>
  <si>
    <t>OJ</t>
  </si>
  <si>
    <t>OL</t>
  </si>
  <si>
    <t>OM</t>
  </si>
  <si>
    <t>ON</t>
  </si>
  <si>
    <t>OO</t>
  </si>
  <si>
    <t>OP</t>
  </si>
  <si>
    <t>OQ</t>
  </si>
  <si>
    <t>OS</t>
  </si>
  <si>
    <t>OT</t>
  </si>
  <si>
    <t>OU</t>
  </si>
  <si>
    <t>OV</t>
  </si>
  <si>
    <t>OW</t>
  </si>
  <si>
    <t>OX</t>
  </si>
  <si>
    <t>OY</t>
  </si>
  <si>
    <t>OZ</t>
  </si>
  <si>
    <t>PB</t>
  </si>
  <si>
    <t>PC</t>
  </si>
  <si>
    <t>PD</t>
  </si>
  <si>
    <t>PE</t>
  </si>
  <si>
    <t>PF</t>
  </si>
  <si>
    <t>PG</t>
  </si>
  <si>
    <t>PH</t>
  </si>
  <si>
    <t>PI</t>
  </si>
  <si>
    <t>PJ</t>
  </si>
  <si>
    <t>PK</t>
  </si>
  <si>
    <t>PL</t>
  </si>
  <si>
    <t>PM</t>
  </si>
  <si>
    <t>PN</t>
  </si>
  <si>
    <t>PO</t>
  </si>
  <si>
    <t>PP</t>
  </si>
  <si>
    <t>PQ</t>
  </si>
  <si>
    <t>PR</t>
  </si>
  <si>
    <t>PS</t>
  </si>
  <si>
    <t>PT</t>
  </si>
  <si>
    <t>PU</t>
  </si>
  <si>
    <t>PV</t>
  </si>
  <si>
    <t>PW</t>
  </si>
  <si>
    <t>PX</t>
  </si>
  <si>
    <t>PY</t>
  </si>
  <si>
    <t>PZ</t>
  </si>
  <si>
    <t>QA</t>
  </si>
  <si>
    <t>QB</t>
  </si>
  <si>
    <t>QC</t>
  </si>
  <si>
    <t>QD</t>
  </si>
  <si>
    <t>QE</t>
  </si>
  <si>
    <t>QF</t>
  </si>
  <si>
    <t>QG</t>
  </si>
  <si>
    <t>QH</t>
  </si>
  <si>
    <t>QI</t>
  </si>
  <si>
    <t>QJ</t>
  </si>
  <si>
    <t>QK</t>
  </si>
  <si>
    <t>QL</t>
  </si>
  <si>
    <t>QM</t>
  </si>
  <si>
    <t>QN</t>
  </si>
  <si>
    <t>QO</t>
  </si>
  <si>
    <t>QP</t>
  </si>
  <si>
    <t>QQ</t>
  </si>
  <si>
    <t>QR</t>
  </si>
  <si>
    <t>QS</t>
  </si>
  <si>
    <t>QT</t>
  </si>
  <si>
    <t>QU</t>
  </si>
  <si>
    <t>QV</t>
  </si>
  <si>
    <t>QW</t>
  </si>
  <si>
    <t>QX</t>
  </si>
  <si>
    <t>QY</t>
  </si>
  <si>
    <t>QZ</t>
  </si>
  <si>
    <t>RA</t>
  </si>
  <si>
    <t>RB</t>
  </si>
  <si>
    <t>RC</t>
  </si>
  <si>
    <t>RD</t>
  </si>
  <si>
    <t>RE</t>
  </si>
  <si>
    <t>RF</t>
  </si>
  <si>
    <t>RG</t>
  </si>
  <si>
    <t>RH</t>
  </si>
  <si>
    <t>RJ</t>
  </si>
  <si>
    <t>RK</t>
  </si>
  <si>
    <t>RL</t>
  </si>
  <si>
    <t>RM</t>
  </si>
  <si>
    <t>RN</t>
  </si>
  <si>
    <t>RO</t>
  </si>
  <si>
    <t>RP</t>
  </si>
  <si>
    <t>RQ</t>
  </si>
  <si>
    <t>RR</t>
  </si>
  <si>
    <t>RS</t>
  </si>
  <si>
    <t>RT</t>
  </si>
  <si>
    <t>RU</t>
  </si>
  <si>
    <t>RV</t>
  </si>
  <si>
    <t>RW</t>
  </si>
  <si>
    <t>RX</t>
  </si>
  <si>
    <t>RY</t>
  </si>
  <si>
    <t>RZ</t>
  </si>
  <si>
    <t>SA</t>
  </si>
  <si>
    <t>SB</t>
  </si>
  <si>
    <t>SE</t>
  </si>
  <si>
    <t>SF</t>
  </si>
  <si>
    <t>SG</t>
  </si>
  <si>
    <t>SH</t>
  </si>
  <si>
    <t>SI</t>
  </si>
  <si>
    <t>SJ</t>
  </si>
  <si>
    <t>SK</t>
  </si>
  <si>
    <t>SL</t>
  </si>
  <si>
    <t>SM</t>
  </si>
  <si>
    <t>SN</t>
  </si>
  <si>
    <t>SO</t>
  </si>
  <si>
    <t>SP</t>
  </si>
  <si>
    <t>SQ</t>
  </si>
  <si>
    <t>SR</t>
  </si>
  <si>
    <t>SS</t>
  </si>
  <si>
    <t>ST</t>
  </si>
  <si>
    <t>SU</t>
  </si>
  <si>
    <t>SV</t>
  </si>
  <si>
    <t>SW</t>
  </si>
  <si>
    <t>SX</t>
  </si>
  <si>
    <t>SY</t>
  </si>
  <si>
    <t>SZ</t>
  </si>
  <si>
    <t>TA</t>
  </si>
  <si>
    <t>TB</t>
  </si>
  <si>
    <t>TC</t>
  </si>
  <si>
    <t>TD</t>
  </si>
  <si>
    <t>TE</t>
  </si>
  <si>
    <t>TF</t>
  </si>
  <si>
    <t>TG</t>
  </si>
  <si>
    <t>TH</t>
  </si>
  <si>
    <t>TI</t>
  </si>
  <si>
    <t>TJ</t>
  </si>
  <si>
    <t>TK</t>
  </si>
  <si>
    <t>TL</t>
  </si>
  <si>
    <t>TM</t>
  </si>
  <si>
    <t>TO</t>
  </si>
  <si>
    <t>TP</t>
  </si>
  <si>
    <t>TQ</t>
  </si>
  <si>
    <t>TR</t>
  </si>
  <si>
    <t>TS</t>
  </si>
  <si>
    <t>TT</t>
  </si>
  <si>
    <t>TU</t>
  </si>
  <si>
    <t>TV</t>
  </si>
  <si>
    <t>TW</t>
  </si>
  <si>
    <t>TY</t>
  </si>
  <si>
    <t>TZ</t>
  </si>
  <si>
    <t>UA</t>
  </si>
  <si>
    <t>UB</t>
  </si>
  <si>
    <t>UC</t>
  </si>
  <si>
    <t>UD</t>
  </si>
  <si>
    <t>UE</t>
  </si>
  <si>
    <t>UF</t>
  </si>
  <si>
    <t>UG</t>
  </si>
  <si>
    <t>UH</t>
  </si>
  <si>
    <t>UI</t>
  </si>
  <si>
    <t>UJ</t>
  </si>
  <si>
    <t>UK</t>
  </si>
  <si>
    <t>UL</t>
  </si>
  <si>
    <t>UM</t>
  </si>
  <si>
    <t>UN</t>
  </si>
  <si>
    <t>UO</t>
  </si>
  <si>
    <t>UP</t>
  </si>
  <si>
    <t>UQ</t>
  </si>
  <si>
    <t>UR</t>
  </si>
  <si>
    <t>US</t>
  </si>
  <si>
    <t>UU</t>
  </si>
  <si>
    <t>UV</t>
  </si>
  <si>
    <t>UW</t>
  </si>
  <si>
    <t>UX</t>
  </si>
  <si>
    <t>UY</t>
  </si>
  <si>
    <t>UZ</t>
  </si>
  <si>
    <t>VB</t>
  </si>
  <si>
    <t>VC</t>
  </si>
  <si>
    <t>VD</t>
  </si>
  <si>
    <t>VE</t>
  </si>
  <si>
    <t>VF</t>
  </si>
  <si>
    <t>VG</t>
  </si>
  <si>
    <t>VH</t>
  </si>
  <si>
    <t>VI</t>
  </si>
  <si>
    <t>VJ</t>
  </si>
  <si>
    <t>VK</t>
  </si>
  <si>
    <t>VL</t>
  </si>
  <si>
    <t>VM</t>
  </si>
  <si>
    <t>VN</t>
  </si>
  <si>
    <t>VO</t>
  </si>
  <si>
    <t>VP</t>
  </si>
  <si>
    <t>VQ</t>
  </si>
  <si>
    <t>VR</t>
  </si>
  <si>
    <t>VS</t>
  </si>
  <si>
    <t>VU</t>
  </si>
  <si>
    <t>VV</t>
  </si>
  <si>
    <t>VW</t>
  </si>
  <si>
    <t>VX</t>
  </si>
  <si>
    <t>VY</t>
  </si>
  <si>
    <t>VZ</t>
  </si>
  <si>
    <t>WB</t>
  </si>
  <si>
    <t>WC</t>
  </si>
  <si>
    <t>WD</t>
  </si>
  <si>
    <t>WE</t>
  </si>
  <si>
    <t>WF</t>
  </si>
  <si>
    <t>WG</t>
  </si>
  <si>
    <t>WH</t>
  </si>
  <si>
    <t>WJ</t>
  </si>
  <si>
    <t>WK</t>
  </si>
  <si>
    <t>WL</t>
  </si>
  <si>
    <t>WM</t>
  </si>
  <si>
    <t>WN</t>
  </si>
  <si>
    <t>WO</t>
  </si>
  <si>
    <t>WP</t>
  </si>
  <si>
    <t>WQ</t>
  </si>
  <si>
    <t>WR</t>
  </si>
  <si>
    <t>WS</t>
  </si>
  <si>
    <t>WT</t>
  </si>
  <si>
    <t>WU</t>
  </si>
  <si>
    <t>WW</t>
  </si>
  <si>
    <t>WX</t>
  </si>
  <si>
    <t>WZ</t>
  </si>
  <si>
    <t>XA</t>
  </si>
  <si>
    <t>XB</t>
  </si>
  <si>
    <t>XC</t>
  </si>
  <si>
    <t>XD</t>
  </si>
  <si>
    <t>XE</t>
  </si>
  <si>
    <t>XF</t>
  </si>
  <si>
    <t>XG</t>
  </si>
  <si>
    <t>XH</t>
  </si>
  <si>
    <t>XI</t>
  </si>
  <si>
    <t>XJ</t>
  </si>
  <si>
    <t>XK</t>
  </si>
  <si>
    <t>XL</t>
  </si>
  <si>
    <t>XM</t>
  </si>
  <si>
    <t>XN</t>
  </si>
  <si>
    <t>XO</t>
  </si>
  <si>
    <t>XP</t>
  </si>
  <si>
    <t>XQ</t>
  </si>
  <si>
    <t>XR</t>
  </si>
  <si>
    <t>XS</t>
  </si>
  <si>
    <t>XT</t>
  </si>
  <si>
    <t>XU</t>
  </si>
  <si>
    <t>XV</t>
  </si>
  <si>
    <t>XW</t>
  </si>
  <si>
    <t>XX</t>
  </si>
  <si>
    <t>XY</t>
  </si>
  <si>
    <t>XZ</t>
  </si>
  <si>
    <t>YA</t>
  </si>
  <si>
    <t>YB</t>
  </si>
  <si>
    <t>YC</t>
  </si>
  <si>
    <t>YD</t>
  </si>
  <si>
    <t>YE</t>
  </si>
  <si>
    <t>YF</t>
  </si>
  <si>
    <t>YG</t>
  </si>
  <si>
    <t>YH</t>
  </si>
  <si>
    <t>YI</t>
  </si>
  <si>
    <t>YJ</t>
  </si>
  <si>
    <t>YK</t>
  </si>
  <si>
    <t>YL</t>
  </si>
  <si>
    <t>YM</t>
  </si>
  <si>
    <t>YN</t>
  </si>
  <si>
    <t>YO</t>
  </si>
  <si>
    <t>YP</t>
  </si>
  <si>
    <t>YQ</t>
  </si>
  <si>
    <t>YR</t>
  </si>
  <si>
    <t>YS</t>
  </si>
  <si>
    <t>YT</t>
  </si>
  <si>
    <t>YU</t>
  </si>
  <si>
    <t>YV</t>
  </si>
  <si>
    <t>YW</t>
  </si>
  <si>
    <t>YX</t>
  </si>
  <si>
    <t>YY</t>
  </si>
  <si>
    <t>YZ</t>
  </si>
  <si>
    <t>ZA</t>
  </si>
  <si>
    <t>ZB</t>
  </si>
  <si>
    <t>ZC</t>
  </si>
  <si>
    <t>ZD</t>
  </si>
  <si>
    <t>ZE</t>
  </si>
  <si>
    <t>ZF</t>
  </si>
  <si>
    <t>ZG</t>
  </si>
  <si>
    <t>ZH</t>
  </si>
  <si>
    <t>ZI</t>
  </si>
  <si>
    <t>ZJ</t>
  </si>
  <si>
    <t>ZK</t>
  </si>
  <si>
    <t>ZL</t>
  </si>
  <si>
    <t>ZM</t>
  </si>
  <si>
    <t>ZN</t>
  </si>
  <si>
    <t>ZO</t>
  </si>
  <si>
    <t>ZP</t>
  </si>
  <si>
    <t>ZQ</t>
  </si>
  <si>
    <t>ZR</t>
  </si>
  <si>
    <t>ZS</t>
  </si>
  <si>
    <t>ZT</t>
  </si>
  <si>
    <t>ZU</t>
  </si>
  <si>
    <t>ZV</t>
  </si>
  <si>
    <t>ZW</t>
  </si>
  <si>
    <t>ZX</t>
  </si>
  <si>
    <t>ZY</t>
  </si>
  <si>
    <t>ZZ</t>
  </si>
  <si>
    <t>AAA</t>
  </si>
  <si>
    <t>AAB</t>
  </si>
  <si>
    <t>AAC</t>
  </si>
  <si>
    <t>AAD</t>
  </si>
  <si>
    <t>AAE</t>
  </si>
  <si>
    <t>AAF</t>
  </si>
  <si>
    <t>AAG</t>
  </si>
  <si>
    <t>AAH</t>
  </si>
  <si>
    <t>AAI</t>
  </si>
  <si>
    <t>AAJ</t>
  </si>
  <si>
    <t>AAK</t>
  </si>
  <si>
    <t>AAL</t>
  </si>
  <si>
    <t>AAM</t>
  </si>
  <si>
    <t>AAN</t>
  </si>
  <si>
    <t>AAO</t>
  </si>
  <si>
    <t>AAP</t>
  </si>
  <si>
    <t>AAQ</t>
  </si>
  <si>
    <t>AAR</t>
  </si>
  <si>
    <t>AAS</t>
  </si>
  <si>
    <t>AAT</t>
  </si>
  <si>
    <t>AAU</t>
  </si>
  <si>
    <t>AAV</t>
  </si>
  <si>
    <t>AAW</t>
  </si>
  <si>
    <t>AAX</t>
  </si>
  <si>
    <t>AAY</t>
  </si>
  <si>
    <t>AAZ</t>
  </si>
  <si>
    <t>ABA</t>
  </si>
  <si>
    <t>ABB</t>
  </si>
  <si>
    <t>ABC</t>
  </si>
  <si>
    <t>ABD</t>
  </si>
  <si>
    <t>ABE</t>
  </si>
  <si>
    <t>ABF</t>
  </si>
  <si>
    <t>ABG</t>
  </si>
  <si>
    <t>ABH</t>
  </si>
  <si>
    <t>ABI</t>
  </si>
  <si>
    <t>ABJ</t>
  </si>
  <si>
    <t>ABK</t>
  </si>
  <si>
    <t>ABL</t>
  </si>
  <si>
    <t>ABM</t>
  </si>
  <si>
    <t>ABN</t>
  </si>
  <si>
    <t>ABO</t>
  </si>
  <si>
    <t>ABP</t>
  </si>
  <si>
    <t>ABQ</t>
  </si>
  <si>
    <t>ABR</t>
  </si>
  <si>
    <t>ABS</t>
  </si>
  <si>
    <t>ABT</t>
  </si>
  <si>
    <t>ABU</t>
  </si>
  <si>
    <t>ABV</t>
  </si>
  <si>
    <t>ABW</t>
  </si>
  <si>
    <t>ABX</t>
  </si>
  <si>
    <t>ABY</t>
  </si>
  <si>
    <t>ABZ</t>
  </si>
  <si>
    <t>ACA</t>
  </si>
  <si>
    <t>ACB</t>
  </si>
  <si>
    <t>ACC</t>
  </si>
  <si>
    <t>ACD</t>
  </si>
  <si>
    <t>ACE</t>
  </si>
  <si>
    <t>ACF</t>
  </si>
  <si>
    <t>ACG</t>
  </si>
  <si>
    <t>ACH</t>
  </si>
  <si>
    <t>ACI</t>
  </si>
  <si>
    <t>ACJ</t>
  </si>
  <si>
    <t>ACK</t>
  </si>
  <si>
    <t>ACL</t>
  </si>
  <si>
    <t>ACM</t>
  </si>
  <si>
    <t>ACN</t>
  </si>
  <si>
    <t>ACO</t>
  </si>
  <si>
    <t>ACP</t>
  </si>
  <si>
    <t>ACQ</t>
  </si>
  <si>
    <t>ACR</t>
  </si>
  <si>
    <t>ACS</t>
  </si>
  <si>
    <t>ACT</t>
  </si>
  <si>
    <t>ACU</t>
  </si>
  <si>
    <t>ACV</t>
  </si>
  <si>
    <t>ACW</t>
  </si>
  <si>
    <t>ACX</t>
  </si>
  <si>
    <t>ACY</t>
  </si>
  <si>
    <t>ACZ</t>
  </si>
  <si>
    <t>ADA</t>
  </si>
  <si>
    <t>ADB</t>
  </si>
  <si>
    <t>ADC</t>
  </si>
  <si>
    <t>ADD</t>
  </si>
  <si>
    <t>ADE</t>
  </si>
  <si>
    <t>ADF</t>
  </si>
  <si>
    <t>ADG</t>
  </si>
  <si>
    <t>ADH</t>
  </si>
  <si>
    <t>ADI</t>
  </si>
  <si>
    <t>ADJ</t>
  </si>
  <si>
    <t>ADK</t>
  </si>
  <si>
    <t>ADL</t>
  </si>
  <si>
    <t>ADM</t>
  </si>
  <si>
    <t>ADN</t>
  </si>
  <si>
    <t>ADO</t>
  </si>
  <si>
    <t>ADP</t>
  </si>
  <si>
    <t>ADQ</t>
  </si>
  <si>
    <t>ADR</t>
  </si>
  <si>
    <t>ADS</t>
  </si>
  <si>
    <t>ADT</t>
  </si>
  <si>
    <t>ADU</t>
  </si>
  <si>
    <t>ADV</t>
  </si>
  <si>
    <t>ADW</t>
  </si>
  <si>
    <t>ADX</t>
  </si>
  <si>
    <t>ADY</t>
  </si>
  <si>
    <t>ADZ</t>
  </si>
  <si>
    <t>AEA</t>
  </si>
  <si>
    <t>AEB</t>
  </si>
  <si>
    <t>AEC</t>
  </si>
  <si>
    <t>AED</t>
  </si>
  <si>
    <t>AEE</t>
  </si>
  <si>
    <t>AEF</t>
  </si>
  <si>
    <t>AEG</t>
  </si>
  <si>
    <t>AEH</t>
  </si>
  <si>
    <t>AEI</t>
  </si>
  <si>
    <t>AEJ</t>
  </si>
  <si>
    <t>AEK</t>
  </si>
  <si>
    <t>AEL</t>
  </si>
  <si>
    <t>AEM</t>
  </si>
  <si>
    <t>AEN</t>
  </si>
  <si>
    <t>AEO</t>
  </si>
  <si>
    <t>AEP</t>
  </si>
  <si>
    <t>AEQ</t>
  </si>
  <si>
    <t>AER</t>
  </si>
  <si>
    <t>AES</t>
  </si>
  <si>
    <t>AET</t>
  </si>
  <si>
    <t>AEU</t>
  </si>
  <si>
    <t>AEV</t>
  </si>
  <si>
    <t>2021 change - different measure</t>
  </si>
  <si>
    <t>2021 - changed to be just CA5</t>
  </si>
  <si>
    <t>CA5-Compressed Air Nozzle</t>
  </si>
  <si>
    <t>CA5 Total-qty</t>
  </si>
  <si>
    <t>CA5 Total-Incentive</t>
  </si>
  <si>
    <t>CA5 Total-kWh Savings</t>
  </si>
  <si>
    <t>CA5 Total-kW Red</t>
  </si>
  <si>
    <t>Tuning (With Continuous Dimming)</t>
  </si>
  <si>
    <t>Hill City</t>
  </si>
  <si>
    <t>Building Area [sq ft]*</t>
  </si>
  <si>
    <t>sq ft</t>
  </si>
  <si>
    <t>x $0.05 per sq ft=</t>
  </si>
  <si>
    <t>https://docs.idahopower.com/pdfs/energyefficiency/business/newConstruction/L3EfficiencyRequirements.pdf</t>
  </si>
  <si>
    <t>Commercial &amp; Industrial Energy Efficiency Incentives</t>
  </si>
  <si>
    <t>Preliminary Application Data Entry</t>
  </si>
  <si>
    <t>documentation, i.e. proof of purchase, invoices, equipment specification sheets, lighting COMcheck, etc.</t>
  </si>
  <si>
    <t>Final Application Data Entry</t>
  </si>
  <si>
    <t>Air-Cooled AC/HP</t>
  </si>
  <si>
    <t>A1: 1-Actual Eff. EER/SEER</t>
  </si>
  <si>
    <t>A1: 1-Actual Eff. EER/IEER</t>
  </si>
  <si>
    <t>new in 2021</t>
  </si>
  <si>
    <t>PTAC Ranges</t>
  </si>
  <si>
    <t>&lt;=7,000</t>
  </si>
  <si>
    <t>&gt;9,500 and &lt;=10,500</t>
  </si>
  <si>
    <t>&gt;7,000 and &lt;=8,500</t>
  </si>
  <si>
    <t>&gt;8,500 and &lt;=9,500</t>
  </si>
  <si>
    <t>&gt;10,500 and &lt;=11,500</t>
  </si>
  <si>
    <t>&gt;11,500 and &lt;=12,500</t>
  </si>
  <si>
    <t>&gt;12,500 and &lt;=13,500</t>
  </si>
  <si>
    <t>&gt;=15,000</t>
  </si>
  <si>
    <t>&gt;13,500 and &lt;15,000</t>
  </si>
  <si>
    <t>Package Terminal Air Conditioners (PTAC)&lt;=7,000</t>
  </si>
  <si>
    <t>Package Terminal Air Conditioners (PTAC)&gt;7,000 and &lt;=8,500</t>
  </si>
  <si>
    <t>Package Terminal Air Conditioners (PTAC)&gt;8,500 and &lt;=9,500</t>
  </si>
  <si>
    <t>Package Terminal Air Conditioners (PTAC)&gt;9,500 and &lt;=10,500</t>
  </si>
  <si>
    <t>Package Terminal Air Conditioners (PTAC)&gt;10,500 and &lt;=11,500</t>
  </si>
  <si>
    <t>Package Terminal Air Conditioners (PTAC)&gt;11,500 and &lt;=12,500</t>
  </si>
  <si>
    <t>Package Terminal Air Conditioners (PTAC)&gt;12,500 and &lt;=13,500</t>
  </si>
  <si>
    <t>Package Terminal Air Conditioners (PTAC)&gt;13,500 and &lt;15,000</t>
  </si>
  <si>
    <t>Package Terminal Air Conditioners (PTAC)&gt;=15,000</t>
  </si>
  <si>
    <t>A1: 1-Incentive</t>
  </si>
  <si>
    <t>A1: 2-Actual Eff. EER/IEER</t>
  </si>
  <si>
    <t>A1: 2-Incentive</t>
  </si>
  <si>
    <t>-Qty</t>
  </si>
  <si>
    <t>-Tons</t>
  </si>
  <si>
    <t>-Type (use drop-down menu)</t>
  </si>
  <si>
    <t>-Heating Section Type</t>
  </si>
  <si>
    <t>-Split or Single</t>
  </si>
  <si>
    <t>-Model / Designation</t>
  </si>
  <si>
    <t>-Actual Eff. EER/SEER</t>
  </si>
  <si>
    <t>-Actual Eff. EER/IEER</t>
  </si>
  <si>
    <t>A1: 1-Tier 1 Qualified</t>
  </si>
  <si>
    <t>-Tier 1 Qualified</t>
  </si>
  <si>
    <t>A1: 1-Tier 2 Qualified</t>
  </si>
  <si>
    <t>-Tier 2 Qualified</t>
  </si>
  <si>
    <t>-Incentive</t>
  </si>
  <si>
    <t>-kWh Savings</t>
  </si>
  <si>
    <t>-kW Reduction</t>
  </si>
  <si>
    <t xml:space="preserve">A1: </t>
  </si>
  <si>
    <t>A1: 2-Actual Eff. EER/SEER</t>
  </si>
  <si>
    <t>A1: 2-Tier 1 Qualified</t>
  </si>
  <si>
    <t>A1: 2-Tier 2 Qualified</t>
  </si>
  <si>
    <t>A1: 3-Actual Eff. EER/SEER</t>
  </si>
  <si>
    <t>A1: 3-Actual Eff. EER/IEER</t>
  </si>
  <si>
    <t>A1: 3-Tier 1 Qualified</t>
  </si>
  <si>
    <t>A1: 3-Tier 2 Qualified</t>
  </si>
  <si>
    <t>A1: 3-Incentive</t>
  </si>
  <si>
    <t>A1: 4-Actual Eff. EER/SEER</t>
  </si>
  <si>
    <t>A1: 4-Actual Eff. EER/IEER</t>
  </si>
  <si>
    <t>A1: 4-Tier 1 Qualified</t>
  </si>
  <si>
    <t>A1: 4-Tier 2 Qualified</t>
  </si>
  <si>
    <t>A1: 4-Incentive</t>
  </si>
  <si>
    <t>A1: 5-Actual Eff. EER/SEER</t>
  </si>
  <si>
    <t>A1: 5-Actual Eff. EER/IEER</t>
  </si>
  <si>
    <t>A1: 5-Tier 1 Qualified</t>
  </si>
  <si>
    <t>A1: 5-Tier 2 Qualified</t>
  </si>
  <si>
    <t>A1: 5-Incentive</t>
  </si>
  <si>
    <t>A1: 6-Actual Eff. EER/SEER</t>
  </si>
  <si>
    <t>A1: 6-Actual Eff. EER/IEER</t>
  </si>
  <si>
    <t>A1: 6-Tier 1 Qualified</t>
  </si>
  <si>
    <t>A1: 6-Tier 2 Qualified</t>
  </si>
  <si>
    <t>A1: 6-Incentive</t>
  </si>
  <si>
    <t>A1: 7-Actual Eff. EER/SEER</t>
  </si>
  <si>
    <t>A1: 7-Actual Eff. EER/IEER</t>
  </si>
  <si>
    <t>A1: 7-Tier 1 Qualified</t>
  </si>
  <si>
    <t>A1: 7-Tier 2 Qualified</t>
  </si>
  <si>
    <t>A1: 7-Incentive</t>
  </si>
  <si>
    <t>A1: 8-Actual Eff. EER/SEER</t>
  </si>
  <si>
    <t>A1: 8-Actual Eff. EER/IEER</t>
  </si>
  <si>
    <t>A1: 8-Tier 1 Qualified</t>
  </si>
  <si>
    <t>A1: 8-Tier 2 Qualified</t>
  </si>
  <si>
    <t>A1: 8-Incentive</t>
  </si>
  <si>
    <t>A1: 9-Actual Eff. EER/SEER</t>
  </si>
  <si>
    <t>A1: 9-Actual Eff. EER/IEER</t>
  </si>
  <si>
    <t>A1: 9-Tier 1 Qualified</t>
  </si>
  <si>
    <t>A1: 9-Tier 2 Qualified</t>
  </si>
  <si>
    <t>A1: 9-Incentive</t>
  </si>
  <si>
    <t>A1: 10-Actual Eff. EER/SEER</t>
  </si>
  <si>
    <t>A1: 10-Actual Eff. EER/IEER</t>
  </si>
  <si>
    <t>A1: 10-Tier 1 Qualified</t>
  </si>
  <si>
    <t>A1: 10-Tier 2 Qualified</t>
  </si>
  <si>
    <t>A1: 10-Incentive</t>
  </si>
  <si>
    <t>A1: 11-Actual Eff. EER/SEER</t>
  </si>
  <si>
    <t>A1: 11-Actual Eff. EER/IEER</t>
  </si>
  <si>
    <t>A1: 11-Tier 1 Qualified</t>
  </si>
  <si>
    <t>A1: 11-Tier 2 Qualified</t>
  </si>
  <si>
    <t>A1: 11-Incentive</t>
  </si>
  <si>
    <t>A1: 12-Actual Eff. EER/SEER</t>
  </si>
  <si>
    <t>A1: 12-Actual Eff. EER/IEER</t>
  </si>
  <si>
    <t>A1: 12-Tier 1 Qualified</t>
  </si>
  <si>
    <t>A1: 12-Tier 2 Qualified</t>
  </si>
  <si>
    <t>A1: 12-Incentive</t>
  </si>
  <si>
    <t>A1: 13-Actual Eff. EER/SEER</t>
  </si>
  <si>
    <t>A1: 13-Actual Eff. EER/IEER</t>
  </si>
  <si>
    <t>A1: 13-Tier 1 Qualified</t>
  </si>
  <si>
    <t>A1: 13-Tier 2 Qualified</t>
  </si>
  <si>
    <t>A1: 13-Incentive</t>
  </si>
  <si>
    <t>A1: 14-Actual Eff. EER/SEER</t>
  </si>
  <si>
    <t>A1: 14-Actual Eff. EER/IEER</t>
  </si>
  <si>
    <t>A1: 14-Tier 1 Qualified</t>
  </si>
  <si>
    <t>A1: 14-Tier 2 Qualified</t>
  </si>
  <si>
    <t>A1: 14-Incentive</t>
  </si>
  <si>
    <t>A1: 15-Actual Eff. EER/SEER</t>
  </si>
  <si>
    <t>A1: 15-Actual Eff. EER/IEER</t>
  </si>
  <si>
    <t>A1: 15-Tier 1 Qualified</t>
  </si>
  <si>
    <t>A1: 15-Tier 2 Qualified</t>
  </si>
  <si>
    <t>A1: 15-Incentive</t>
  </si>
  <si>
    <t>Water-Cooled AC/HP</t>
  </si>
  <si>
    <t>-Subcategory</t>
  </si>
  <si>
    <t xml:space="preserve">A2: </t>
  </si>
  <si>
    <t>Efficienct VRF</t>
  </si>
  <si>
    <t>A2: 1-Actual Eff. EER/SEER</t>
  </si>
  <si>
    <t>A2: 1-Actual Eff. EER/IEER</t>
  </si>
  <si>
    <t>A2: 1-Tier 1 Qualified</t>
  </si>
  <si>
    <t>A2: 1-Tier 2 Qualified</t>
  </si>
  <si>
    <t>A2: 1-Incentive</t>
  </si>
  <si>
    <t>A2: 2-Actual Eff. EER/SEER</t>
  </si>
  <si>
    <t>A2: 2-Actual Eff. EER/IEER</t>
  </si>
  <si>
    <t>A2: 2-Tier 1 Qualified</t>
  </si>
  <si>
    <t>A2: 2-Tier 2 Qualified</t>
  </si>
  <si>
    <t>A2: 2-Incentive</t>
  </si>
  <si>
    <t>A2: 3-Actual Eff. EER/SEER</t>
  </si>
  <si>
    <t>A2: 3-Actual Eff. EER/IEER</t>
  </si>
  <si>
    <t>A2: 3-Tier 1 Qualified</t>
  </si>
  <si>
    <t>A2: 3-Tier 2 Qualified</t>
  </si>
  <si>
    <t>A2: 3-Incentive</t>
  </si>
  <si>
    <t>A2: 4-Actual Eff. EER/SEER</t>
  </si>
  <si>
    <t>A2: 4-Actual Eff. EER/IEER</t>
  </si>
  <si>
    <t>A2: 4-Tier 1 Qualified</t>
  </si>
  <si>
    <t>A2: 4-Tier 2 Qualified</t>
  </si>
  <si>
    <t>A2: 4-Incentive</t>
  </si>
  <si>
    <t>A2: 5-Actual Eff. EER/SEER</t>
  </si>
  <si>
    <t>A2: 5-Actual Eff. EER/IEER</t>
  </si>
  <si>
    <t>A2: 5-Tier 1 Qualified</t>
  </si>
  <si>
    <t>A2: 5-Tier 2 Qualified</t>
  </si>
  <si>
    <t>A2: 5-Incentive</t>
  </si>
  <si>
    <t>Efficienct Chillers</t>
  </si>
  <si>
    <t>-System Name</t>
  </si>
  <si>
    <t>-Min Eligibility (Water Cooled)</t>
  </si>
  <si>
    <t>-Min Eligibility (Air Cooled)</t>
  </si>
  <si>
    <t>Energy Management</t>
  </si>
  <si>
    <t xml:space="preserve">A3: </t>
  </si>
  <si>
    <t>A3: 1-System Name</t>
  </si>
  <si>
    <t>A3: 1-Min Eligibility (Water Cooled)</t>
  </si>
  <si>
    <t>A3: 1-Min Eligibility (Air Cooled)</t>
  </si>
  <si>
    <t>A3: 1-Incentive</t>
  </si>
  <si>
    <t>A3: 2-System Name</t>
  </si>
  <si>
    <t>A3: 2-Min Eligibility (Water Cooled)</t>
  </si>
  <si>
    <t>A3: 2-Min Eligibility (Air Cooled)</t>
  </si>
  <si>
    <t>A3: 2-Incentive</t>
  </si>
  <si>
    <t>A3: 3-System Name</t>
  </si>
  <si>
    <t>A3: 3-Min Eligibility (Water Cooled)</t>
  </si>
  <si>
    <t>A3: 3-Min Eligibility (Air Cooled)</t>
  </si>
  <si>
    <t>A3: 3-Incentive</t>
  </si>
  <si>
    <t>A3: 4-System Name</t>
  </si>
  <si>
    <t>A3: 4-Min Eligibility (Water Cooled)</t>
  </si>
  <si>
    <t>A3: 4-Min Eligibility (Air Cooled)</t>
  </si>
  <si>
    <t>A3: 4-Incentive</t>
  </si>
  <si>
    <t>A3: 5-System Name</t>
  </si>
  <si>
    <t>A3: 5-Min Eligibility (Water Cooled)</t>
  </si>
  <si>
    <t>A3: 5-Min Eligibility (Air Cooled)</t>
  </si>
  <si>
    <t>A3: 5-Incentive</t>
  </si>
  <si>
    <t>C1: 1-Cond Water Reset (Not in use)</t>
  </si>
  <si>
    <t>-Type of System</t>
  </si>
  <si>
    <t>-Cooling Load</t>
  </si>
  <si>
    <t>-Opt Start/Stop</t>
  </si>
  <si>
    <t>-Chiller Water Reset</t>
  </si>
  <si>
    <t>-DCV</t>
  </si>
  <si>
    <t>-SA Reset</t>
  </si>
  <si>
    <t>-Cond Water Reset (Not in use)</t>
  </si>
  <si>
    <t>-No. of  Strategies</t>
  </si>
  <si>
    <t>-kWh savings</t>
  </si>
  <si>
    <t>-kW reduction</t>
  </si>
  <si>
    <t xml:space="preserve">C1: </t>
  </si>
  <si>
    <t>C1: 2-Cond Water Reset (Not in use)</t>
  </si>
  <si>
    <t>C1: 3-Cond Water Reset (Not in use)</t>
  </si>
  <si>
    <t>C1: 4-Cond Water Reset (Not in use)</t>
  </si>
  <si>
    <t>C1: 5-Cond Water Reset (Not in use)</t>
  </si>
  <si>
    <t>C1: 6-Cond Water Reset (Not in use)</t>
  </si>
  <si>
    <t>HVAC Variable Speed Drives</t>
  </si>
  <si>
    <t xml:space="preserve">C3: </t>
  </si>
  <si>
    <t>-Operating Hours</t>
  </si>
  <si>
    <t xml:space="preserve">-Motor Designation </t>
  </si>
  <si>
    <t>-Motor Type</t>
  </si>
  <si>
    <t>-VSD Model No.</t>
  </si>
  <si>
    <t xml:space="preserve">-Motor Power </t>
  </si>
  <si>
    <t>-IEEE Compliant</t>
  </si>
  <si>
    <t>"Compliant?"</t>
  </si>
  <si>
    <t>AEW</t>
  </si>
  <si>
    <t>AEX</t>
  </si>
  <si>
    <t>AEY</t>
  </si>
  <si>
    <t>AEZ</t>
  </si>
  <si>
    <t>AFA</t>
  </si>
  <si>
    <t>AFB</t>
  </si>
  <si>
    <t>AFC</t>
  </si>
  <si>
    <t>AFD</t>
  </si>
  <si>
    <t>AFE</t>
  </si>
  <si>
    <t>AFF</t>
  </si>
  <si>
    <t>AFG</t>
  </si>
  <si>
    <t>AFH</t>
  </si>
  <si>
    <t>AFI</t>
  </si>
  <si>
    <t>AFJ</t>
  </si>
  <si>
    <t>AFK</t>
  </si>
  <si>
    <t>AFL</t>
  </si>
  <si>
    <t>AFM</t>
  </si>
  <si>
    <t>AFN</t>
  </si>
  <si>
    <t>AFO</t>
  </si>
  <si>
    <t>AFP</t>
  </si>
  <si>
    <t>AFQ</t>
  </si>
  <si>
    <t>AFR</t>
  </si>
  <si>
    <t>AFS</t>
  </si>
  <si>
    <t>AFT</t>
  </si>
  <si>
    <t>AFU</t>
  </si>
  <si>
    <t>AFV</t>
  </si>
  <si>
    <t>AFW</t>
  </si>
  <si>
    <t>AFX</t>
  </si>
  <si>
    <t>AFY</t>
  </si>
  <si>
    <t>AFZ</t>
  </si>
  <si>
    <t>AGA</t>
  </si>
  <si>
    <t>AGB</t>
  </si>
  <si>
    <t>AGC</t>
  </si>
  <si>
    <t>AGD</t>
  </si>
  <si>
    <t>AGE</t>
  </si>
  <si>
    <t>AGF</t>
  </si>
  <si>
    <t>AGG</t>
  </si>
  <si>
    <t>AGH</t>
  </si>
  <si>
    <t>AGI</t>
  </si>
  <si>
    <t>AGJ</t>
  </si>
  <si>
    <t>AGK</t>
  </si>
  <si>
    <t>AGL</t>
  </si>
  <si>
    <t>AGM</t>
  </si>
  <si>
    <t>AGN</t>
  </si>
  <si>
    <t>AGO</t>
  </si>
  <si>
    <t>AGP</t>
  </si>
  <si>
    <t>AGQ</t>
  </si>
  <si>
    <t>AGR</t>
  </si>
  <si>
    <t>AGS</t>
  </si>
  <si>
    <t>AGT</t>
  </si>
  <si>
    <t>AGU</t>
  </si>
  <si>
    <t>AGV</t>
  </si>
  <si>
    <t>AGW</t>
  </si>
  <si>
    <t>AGX</t>
  </si>
  <si>
    <t>AGY</t>
  </si>
  <si>
    <t>AGZ</t>
  </si>
  <si>
    <t>AHA</t>
  </si>
  <si>
    <t>AHB</t>
  </si>
  <si>
    <t>AHC</t>
  </si>
  <si>
    <t>AHD</t>
  </si>
  <si>
    <t>AHE</t>
  </si>
  <si>
    <t>AHF</t>
  </si>
  <si>
    <t>AHG</t>
  </si>
  <si>
    <t>AHH</t>
  </si>
  <si>
    <t>AHI</t>
  </si>
  <si>
    <t>AHJ</t>
  </si>
  <si>
    <t>AHK</t>
  </si>
  <si>
    <t>AHL</t>
  </si>
  <si>
    <t>AHM</t>
  </si>
  <si>
    <t>AHN</t>
  </si>
  <si>
    <t>AHO</t>
  </si>
  <si>
    <t>AHP</t>
  </si>
  <si>
    <t>AHQ</t>
  </si>
  <si>
    <t>AHR</t>
  </si>
  <si>
    <t>AHS</t>
  </si>
  <si>
    <t>AHT</t>
  </si>
  <si>
    <t>AHU</t>
  </si>
  <si>
    <t>AHV</t>
  </si>
  <si>
    <t>AHW</t>
  </si>
  <si>
    <t>AHX</t>
  </si>
  <si>
    <t>AHY</t>
  </si>
  <si>
    <t>AHZ</t>
  </si>
  <si>
    <t>AIA</t>
  </si>
  <si>
    <t>AIB</t>
  </si>
  <si>
    <t>AIC</t>
  </si>
  <si>
    <t>AID</t>
  </si>
  <si>
    <t>AIE</t>
  </si>
  <si>
    <t>AIF</t>
  </si>
  <si>
    <t>AIG</t>
  </si>
  <si>
    <t>AIH</t>
  </si>
  <si>
    <t>AII</t>
  </si>
  <si>
    <t>AIJ</t>
  </si>
  <si>
    <t>AIK</t>
  </si>
  <si>
    <t>AIL</t>
  </si>
  <si>
    <t>AIM</t>
  </si>
  <si>
    <t>AIN</t>
  </si>
  <si>
    <t>AIO</t>
  </si>
  <si>
    <t>AIP</t>
  </si>
  <si>
    <t>AIQ</t>
  </si>
  <si>
    <t>AIR</t>
  </si>
  <si>
    <t>AIS</t>
  </si>
  <si>
    <t>AIT</t>
  </si>
  <si>
    <t>AIU</t>
  </si>
  <si>
    <t>AIV</t>
  </si>
  <si>
    <t>AIW</t>
  </si>
  <si>
    <t>AIX</t>
  </si>
  <si>
    <t>AIY</t>
  </si>
  <si>
    <t>AIZ</t>
  </si>
  <si>
    <t>AJA</t>
  </si>
  <si>
    <t>AJB</t>
  </si>
  <si>
    <t>AJC</t>
  </si>
  <si>
    <t>AJD</t>
  </si>
  <si>
    <t>AJE</t>
  </si>
  <si>
    <t>AJF</t>
  </si>
  <si>
    <t>AJG</t>
  </si>
  <si>
    <t>AJH</t>
  </si>
  <si>
    <t>AJI</t>
  </si>
  <si>
    <t>AJJ</t>
  </si>
  <si>
    <t>AJK</t>
  </si>
  <si>
    <t>AJL</t>
  </si>
  <si>
    <t>AJM</t>
  </si>
  <si>
    <t>AJN</t>
  </si>
  <si>
    <t>AJO</t>
  </si>
  <si>
    <t>AJP</t>
  </si>
  <si>
    <t>AJQ</t>
  </si>
  <si>
    <t>AJR</t>
  </si>
  <si>
    <t>AJS</t>
  </si>
  <si>
    <t>AJT</t>
  </si>
  <si>
    <t>AJU</t>
  </si>
  <si>
    <t>AJV</t>
  </si>
  <si>
    <t>AJW</t>
  </si>
  <si>
    <t>AJX</t>
  </si>
  <si>
    <t>AJY</t>
  </si>
  <si>
    <t>AJZ</t>
  </si>
  <si>
    <t>AKA</t>
  </si>
  <si>
    <t>AKB</t>
  </si>
  <si>
    <t>AKC</t>
  </si>
  <si>
    <t>AKD</t>
  </si>
  <si>
    <t>AKE</t>
  </si>
  <si>
    <t>AKF</t>
  </si>
  <si>
    <t>AKG</t>
  </si>
  <si>
    <t>AKH</t>
  </si>
  <si>
    <t>AKI</t>
  </si>
  <si>
    <t>AKJ</t>
  </si>
  <si>
    <t>AKK</t>
  </si>
  <si>
    <t>AKL</t>
  </si>
  <si>
    <t>AKM</t>
  </si>
  <si>
    <t>AKN</t>
  </si>
  <si>
    <t>AKO</t>
  </si>
  <si>
    <t>AKP</t>
  </si>
  <si>
    <t>AKQ</t>
  </si>
  <si>
    <t>AKR</t>
  </si>
  <si>
    <t>AKS</t>
  </si>
  <si>
    <t>AKT</t>
  </si>
  <si>
    <t>AKU</t>
  </si>
  <si>
    <t>AKV</t>
  </si>
  <si>
    <t>AKW</t>
  </si>
  <si>
    <t>AKX</t>
  </si>
  <si>
    <t>AKY</t>
  </si>
  <si>
    <t>AKZ</t>
  </si>
  <si>
    <t>ALA</t>
  </si>
  <si>
    <t>ALB</t>
  </si>
  <si>
    <t>ALC</t>
  </si>
  <si>
    <t>ALD</t>
  </si>
  <si>
    <t>ALE</t>
  </si>
  <si>
    <t>ALF</t>
  </si>
  <si>
    <t>ALG</t>
  </si>
  <si>
    <t>ALH</t>
  </si>
  <si>
    <t>ALI</t>
  </si>
  <si>
    <t>ALJ</t>
  </si>
  <si>
    <t>ALK</t>
  </si>
  <si>
    <t>ALL</t>
  </si>
  <si>
    <t>ALM</t>
  </si>
  <si>
    <t>ALN</t>
  </si>
  <si>
    <t>ALO</t>
  </si>
  <si>
    <t>ALP</t>
  </si>
  <si>
    <t>ALQ</t>
  </si>
  <si>
    <t>ALR</t>
  </si>
  <si>
    <t>ALS</t>
  </si>
  <si>
    <t>ALT</t>
  </si>
  <si>
    <t>ALU</t>
  </si>
  <si>
    <t>ALV</t>
  </si>
  <si>
    <t>ALW</t>
  </si>
  <si>
    <t>ALX</t>
  </si>
  <si>
    <t>ALY</t>
  </si>
  <si>
    <t>ALZ</t>
  </si>
  <si>
    <t>AMA</t>
  </si>
  <si>
    <t>AMB</t>
  </si>
  <si>
    <t>AMC</t>
  </si>
  <si>
    <t>AMD</t>
  </si>
  <si>
    <t>AME</t>
  </si>
  <si>
    <t>AMF</t>
  </si>
  <si>
    <t>AMG</t>
  </si>
  <si>
    <t>AMH</t>
  </si>
  <si>
    <t>AMI</t>
  </si>
  <si>
    <t>AMJ</t>
  </si>
  <si>
    <t>AMK</t>
  </si>
  <si>
    <t>AML</t>
  </si>
  <si>
    <t>AMM</t>
  </si>
  <si>
    <t>AMN</t>
  </si>
  <si>
    <t>AMO</t>
  </si>
  <si>
    <t>AMP</t>
  </si>
  <si>
    <t>AMQ</t>
  </si>
  <si>
    <t>AMR</t>
  </si>
  <si>
    <t>AMS</t>
  </si>
  <si>
    <t>AMT</t>
  </si>
  <si>
    <t>AMU</t>
  </si>
  <si>
    <t>AMV</t>
  </si>
  <si>
    <t>AMW</t>
  </si>
  <si>
    <t>AMX</t>
  </si>
  <si>
    <t>AMY</t>
  </si>
  <si>
    <t>AMZ</t>
  </si>
  <si>
    <t>ANA</t>
  </si>
  <si>
    <t>ANB</t>
  </si>
  <si>
    <t>ANC</t>
  </si>
  <si>
    <t>AND</t>
  </si>
  <si>
    <t>ANE</t>
  </si>
  <si>
    <t>ANF</t>
  </si>
  <si>
    <t>ANG</t>
  </si>
  <si>
    <t>ANH</t>
  </si>
  <si>
    <t>ANI</t>
  </si>
  <si>
    <t>ANJ</t>
  </si>
  <si>
    <t>ANK</t>
  </si>
  <si>
    <t>ANL</t>
  </si>
  <si>
    <t>ANM</t>
  </si>
  <si>
    <t>ANN</t>
  </si>
  <si>
    <t>ANO</t>
  </si>
  <si>
    <t>ANP</t>
  </si>
  <si>
    <t>ANQ</t>
  </si>
  <si>
    <t>ANR</t>
  </si>
  <si>
    <t>ANS</t>
  </si>
  <si>
    <t>ANT</t>
  </si>
  <si>
    <t>ANU</t>
  </si>
  <si>
    <t>ANV</t>
  </si>
  <si>
    <t>ANW</t>
  </si>
  <si>
    <t>ANX</t>
  </si>
  <si>
    <t>ANY</t>
  </si>
  <si>
    <t>ANZ</t>
  </si>
  <si>
    <t>AOA</t>
  </si>
  <si>
    <t>AOB</t>
  </si>
  <si>
    <t>AOC</t>
  </si>
  <si>
    <t>AOD</t>
  </si>
  <si>
    <t>AOE</t>
  </si>
  <si>
    <t>AOF</t>
  </si>
  <si>
    <t>AOG</t>
  </si>
  <si>
    <t>AOH</t>
  </si>
  <si>
    <t>AOI</t>
  </si>
  <si>
    <t>AOJ</t>
  </si>
  <si>
    <t>AOK</t>
  </si>
  <si>
    <t>AOL</t>
  </si>
  <si>
    <t>AOM</t>
  </si>
  <si>
    <t>AON</t>
  </si>
  <si>
    <t>AOO</t>
  </si>
  <si>
    <t>AOP</t>
  </si>
  <si>
    <t>AOQ</t>
  </si>
  <si>
    <t>AOR</t>
  </si>
  <si>
    <t>AOS</t>
  </si>
  <si>
    <t>AOT</t>
  </si>
  <si>
    <t>AOU</t>
  </si>
  <si>
    <t>AOV</t>
  </si>
  <si>
    <t>AOW</t>
  </si>
  <si>
    <t>AOX</t>
  </si>
  <si>
    <t>AOY</t>
  </si>
  <si>
    <t>AOZ</t>
  </si>
  <si>
    <t>APA</t>
  </si>
  <si>
    <t>APB</t>
  </si>
  <si>
    <t>APC</t>
  </si>
  <si>
    <t>APD</t>
  </si>
  <si>
    <t>APE</t>
  </si>
  <si>
    <t>APF</t>
  </si>
  <si>
    <t>APG</t>
  </si>
  <si>
    <t>APH</t>
  </si>
  <si>
    <t>Notes</t>
  </si>
  <si>
    <t>compare</t>
  </si>
  <si>
    <t>NEW</t>
  </si>
  <si>
    <t>Removed from program</t>
  </si>
  <si>
    <t>Revised in 2021</t>
  </si>
  <si>
    <t>Revised in 2022</t>
  </si>
  <si>
    <t>Revised in 2023</t>
  </si>
  <si>
    <t>Revised in 2024</t>
  </si>
  <si>
    <t>Revised in 2025</t>
  </si>
  <si>
    <t>Revised in 2026</t>
  </si>
  <si>
    <t>Revised in 2027</t>
  </si>
  <si>
    <t>Revised in 2028</t>
  </si>
  <si>
    <t>Revised in 2029</t>
  </si>
  <si>
    <t>Revised in 2030</t>
  </si>
  <si>
    <t>-Efficiency Units (EER/IEER)</t>
  </si>
  <si>
    <t>-Efficiency Units (EER/SEER)</t>
  </si>
  <si>
    <t>A1: 1-Efficiency Units (EER/SEER)</t>
  </si>
  <si>
    <t>A1: 1-Efficiency Units (EER/IEER)</t>
  </si>
  <si>
    <t>A1: 2-Efficiency Units (EER/SEER)</t>
  </si>
  <si>
    <t>A1: 2-Efficiency Units (EER/IEER)</t>
  </si>
  <si>
    <t>A1: 3-Efficiency Units (EER/SEER)</t>
  </si>
  <si>
    <t>A1: 3-Efficiency Units (EER/IEER)</t>
  </si>
  <si>
    <t>A1: 4-Efficiency Units (EER/SEER)</t>
  </si>
  <si>
    <t>A1: 4-Efficiency Units (EER/IEER)</t>
  </si>
  <si>
    <t>A1: 5-Efficiency Units (EER/SEER)</t>
  </si>
  <si>
    <t>A1: 5-Efficiency Units (EER/IEER)</t>
  </si>
  <si>
    <t>A1: 6-Efficiency Units (EER/SEER)</t>
  </si>
  <si>
    <t>A1: 6-Efficiency Units (EER/IEER)</t>
  </si>
  <si>
    <t>A1: 7-Efficiency Units (EER/SEER)</t>
  </si>
  <si>
    <t>A1: 7-Efficiency Units (EER/IEER)</t>
  </si>
  <si>
    <t>A1: 8-Efficiency Units (EER/SEER)</t>
  </si>
  <si>
    <t>A1: 8-Efficiency Units (EER/IEER)</t>
  </si>
  <si>
    <t>A1: 9-Efficiency Units (EER/SEER)</t>
  </si>
  <si>
    <t>A1: 9-Efficiency Units (EER/IEER)</t>
  </si>
  <si>
    <t>A1: 10-Efficiency Units (EER/SEER)</t>
  </si>
  <si>
    <t>A1: 10-Efficiency Units (EER/IEER)</t>
  </si>
  <si>
    <t>A1: 11-Efficiency Units (EER/SEER)</t>
  </si>
  <si>
    <t>A1: 11-Efficiency Units (EER/IEER)</t>
  </si>
  <si>
    <t>A1: 12-Efficiency Units (EER/SEER)</t>
  </si>
  <si>
    <t>A1: 12-Efficiency Units (EER/IEER)</t>
  </si>
  <si>
    <t>A1: 13-Efficiency Units (EER/SEER)</t>
  </si>
  <si>
    <t>A1: 13-Efficiency Units (EER/IEER)</t>
  </si>
  <si>
    <t>A1: 14-Efficiency Units (EER/SEER)</t>
  </si>
  <si>
    <t>A1: 14-Efficiency Units (EER/IEER)</t>
  </si>
  <si>
    <t>A1: 15-Efficiency Units (EER/SEER)</t>
  </si>
  <si>
    <t>A1: 15-Efficiency Units (EER/IEER)</t>
  </si>
  <si>
    <t>A2: 1-Efficiency Units (EER/SEER)</t>
  </si>
  <si>
    <t>A2: 1-Efficiency Units (EER/IEER)</t>
  </si>
  <si>
    <t>A2: 2-Efficiency Units (EER/SEER)</t>
  </si>
  <si>
    <t>A2: 2-Efficiency Units (EER/IEER)</t>
  </si>
  <si>
    <t>A2: 3-Efficiency Units (EER/SEER)</t>
  </si>
  <si>
    <t>A2: 3-Efficiency Units (EER/IEER)</t>
  </si>
  <si>
    <t>A2: 4-Efficiency Units (EER/SEER)</t>
  </si>
  <si>
    <t>A2: 4-Efficiency Units (EER/IEER)</t>
  </si>
  <si>
    <t>A2: 5-Efficiency Units (EER/SEER)</t>
  </si>
  <si>
    <t>A2: 5-Efficiency Units (EER/IEER)</t>
  </si>
  <si>
    <t>-Actual Eff. EER/kW/ton</t>
  </si>
  <si>
    <t>-Efficiency Units (EER/kW/ton)</t>
  </si>
  <si>
    <t>A3: 1-Actual Eff. EER/kW/ton</t>
  </si>
  <si>
    <t>A3: 1-Efficiency Units (EER/kW/ton)</t>
  </si>
  <si>
    <t>A3: 2-Actual Eff. EER/kW/ton</t>
  </si>
  <si>
    <t>A3: 2-Efficiency Units (EER/kW/ton)</t>
  </si>
  <si>
    <t>A3: 3-Actual Eff. EER/kW/ton</t>
  </si>
  <si>
    <t>A3: 3-Efficiency Units (EER/kW/ton)</t>
  </si>
  <si>
    <t>A3: 4-Actual Eff. EER/kW/ton</t>
  </si>
  <si>
    <t>A3: 4-Efficiency Units (EER/kW/ton)</t>
  </si>
  <si>
    <t>A3: 5-Actual Eff. EER/kW/ton</t>
  </si>
  <si>
    <t>A3: 5-Efficiency Units (EER/kW/ton)</t>
  </si>
  <si>
    <t>renamed</t>
  </si>
  <si>
    <t>-Tier 1 Min Elig. (EER/SEER)</t>
  </si>
  <si>
    <t>-Tier 1 Min Elig. (EER/IEER)</t>
  </si>
  <si>
    <t>-Tier 2 Min Elig. (EER/SEER)</t>
  </si>
  <si>
    <t>-Tier 2 Min Elig. (EER/IEER)</t>
  </si>
  <si>
    <t>A1: 1-Tier 1 Min Elig. (EER/SEER)</t>
  </si>
  <si>
    <t>A1: 1-Tier 1 Min Elig. (EER/IEER)</t>
  </si>
  <si>
    <t>A1: 1-Tier 2 Min Elig. (EER/SEER)</t>
  </si>
  <si>
    <t>A1: 1-Tier 2 Min Elig. (EER/IEER)</t>
  </si>
  <si>
    <t>A1: 2-Tier 1 Min Elig. (EER/SEER)</t>
  </si>
  <si>
    <t>A1: 2-Tier 1 Min Elig. (EER/IEER)</t>
  </si>
  <si>
    <t>A1: 2-Tier 2 Min Elig. (EER/SEER)</t>
  </si>
  <si>
    <t>A1: 2-Tier 2 Min Elig. (EER/IEER)</t>
  </si>
  <si>
    <t>A1: 3-Tier 1 Min Elig. (EER/SEER)</t>
  </si>
  <si>
    <t>A1: 3-Tier 1 Min Elig. (EER/IEER)</t>
  </si>
  <si>
    <t>A1: 3-Tier 2 Min Elig. (EER/SEER)</t>
  </si>
  <si>
    <t>A1: 3-Tier 2 Min Elig. (EER/IEER)</t>
  </si>
  <si>
    <t>A1: 4-Tier 1 Min Elig. (EER/SEER)</t>
  </si>
  <si>
    <t>A1: 4-Tier 1 Min Elig. (EER/IEER)</t>
  </si>
  <si>
    <t>A1: 4-Tier 2 Min Elig. (EER/SEER)</t>
  </si>
  <si>
    <t>A1: 4-Tier 2 Min Elig. (EER/IEER)</t>
  </si>
  <si>
    <t>A1: 5-Tier 1 Min Elig. (EER/SEER)</t>
  </si>
  <si>
    <t>A1: 5-Tier 1 Min Elig. (EER/IEER)</t>
  </si>
  <si>
    <t>A1: 5-Tier 2 Min Elig. (EER/SEER)</t>
  </si>
  <si>
    <t>A1: 5-Tier 2 Min Elig. (EER/IEER)</t>
  </si>
  <si>
    <t>A1: 6-Tier 1 Min Elig. (EER/SEER)</t>
  </si>
  <si>
    <t>A1: 6-Tier 1 Min Elig. (EER/IEER)</t>
  </si>
  <si>
    <t>A1: 6-Tier 2 Min Elig. (EER/SEER)</t>
  </si>
  <si>
    <t>A1: 6-Tier 2 Min Elig. (EER/IEER)</t>
  </si>
  <si>
    <t>A1: 7-Tier 1 Min Elig. (EER/SEER)</t>
  </si>
  <si>
    <t>A1: 7-Tier 1 Min Elig. (EER/IEER)</t>
  </si>
  <si>
    <t>A1: 7-Tier 2 Min Elig. (EER/SEER)</t>
  </si>
  <si>
    <t>A1: 7-Tier 2 Min Elig. (EER/IEER)</t>
  </si>
  <si>
    <t>A1: 8-Tier 1 Min Elig. (EER/SEER)</t>
  </si>
  <si>
    <t>A1: 8-Tier 1 Min Elig. (EER/IEER)</t>
  </si>
  <si>
    <t>A1: 8-Tier 2 Min Elig. (EER/SEER)</t>
  </si>
  <si>
    <t>A1: 8-Tier 2 Min Elig. (EER/IEER)</t>
  </si>
  <si>
    <t>A1: 9-Tier 1 Min Elig. (EER/SEER)</t>
  </si>
  <si>
    <t>A1: 9-Tier 1 Min Elig. (EER/IEER)</t>
  </si>
  <si>
    <t>A1: 9-Tier 2 Min Elig. (EER/SEER)</t>
  </si>
  <si>
    <t>A1: 9-Tier 2 Min Elig. (EER/IEER)</t>
  </si>
  <si>
    <t>A1: 10-Tier 1 Min Elig. (EER/SEER)</t>
  </si>
  <si>
    <t>A1: 10-Tier 1 Min Elig. (EER/IEER)</t>
  </si>
  <si>
    <t>A1: 10-Tier 2 Min Elig. (EER/SEER)</t>
  </si>
  <si>
    <t>A1: 10-Tier 2 Min Elig. (EER/IEER)</t>
  </si>
  <si>
    <t>A1: 11-Tier 1 Min Elig. (EER/SEER)</t>
  </si>
  <si>
    <t>A1: 11-Tier 1 Min Elig. (EER/IEER)</t>
  </si>
  <si>
    <t>A1: 11-Tier 2 Min Elig. (EER/SEER)</t>
  </si>
  <si>
    <t>A1: 11-Tier 2 Min Elig. (EER/IEER)</t>
  </si>
  <si>
    <t>A1: 12-Tier 1 Min Elig. (EER/SEER)</t>
  </si>
  <si>
    <t>A1: 12-Tier 1 Min Elig. (EER/IEER)</t>
  </si>
  <si>
    <t>A1: 12-Tier 2 Min Elig. (EER/SEER)</t>
  </si>
  <si>
    <t>A1: 12-Tier 2 Min Elig. (EER/IEER)</t>
  </si>
  <si>
    <t>A1: 13-Tier 1 Min Elig. (EER/SEER)</t>
  </si>
  <si>
    <t>A1: 13-Tier 1 Min Elig. (EER/IEER)</t>
  </si>
  <si>
    <t>A1: 13-Tier 2 Min Elig. (EER/SEER)</t>
  </si>
  <si>
    <t>A1: 13-Tier 2 Min Elig. (EER/IEER)</t>
  </si>
  <si>
    <t>A1: 14-Tier 1 Min Elig. (EER/SEER)</t>
  </si>
  <si>
    <t>A1: 14-Tier 1 Min Elig. (EER/IEER)</t>
  </si>
  <si>
    <t>A1: 14-Tier 2 Min Elig. (EER/SEER)</t>
  </si>
  <si>
    <t>A1: 14-Tier 2 Min Elig. (EER/IEER)</t>
  </si>
  <si>
    <t>A1: 15-Tier 1 Min Elig. (EER/SEER)</t>
  </si>
  <si>
    <t>A1: 15-Tier 1 Min Elig. (EER/IEER)</t>
  </si>
  <si>
    <t>A1: 15-Tier 2 Min Elig. (EER/SEER)</t>
  </si>
  <si>
    <t>A1: 15-Tier 2 Min Elig. (EER/IEER)</t>
  </si>
  <si>
    <t>A2: 1-Tier 1 Min Elig. (EER/SEER)</t>
  </si>
  <si>
    <t>A2: 1-Tier 1 Min Elig. (EER/IEER)</t>
  </si>
  <si>
    <t>A2: 1-Tier 2 Min Elig. (EER/SEER)</t>
  </si>
  <si>
    <t>A2: 1-Tier 2 Min Elig. (EER/IEER)</t>
  </si>
  <si>
    <t>A2: 2-Tier 1 Min Elig. (EER/SEER)</t>
  </si>
  <si>
    <t>A2: 2-Tier 1 Min Elig. (EER/IEER)</t>
  </si>
  <si>
    <t>A2: 2-Tier 2 Min Elig. (EER/SEER)</t>
  </si>
  <si>
    <t>A2: 2-Tier 2 Min Elig. (EER/IEER)</t>
  </si>
  <si>
    <t>A2: 3-Tier 1 Min Elig. (EER/SEER)</t>
  </si>
  <si>
    <t>A2: 3-Tier 1 Min Elig. (EER/IEER)</t>
  </si>
  <si>
    <t>A2: 3-Tier 2 Min Elig. (EER/SEER)</t>
  </si>
  <si>
    <t>A2: 3-Tier 2 Min Elig. (EER/IEER)</t>
  </si>
  <si>
    <t>A2: 4-Tier 1 Min Elig. (EER/SEER)</t>
  </si>
  <si>
    <t>A2: 4-Tier 1 Min Elig. (EER/IEER)</t>
  </si>
  <si>
    <t>A2: 4-Tier 2 Min Elig. (EER/SEER)</t>
  </si>
  <si>
    <t>A2: 4-Tier 2 Min Elig. (EER/IEER)</t>
  </si>
  <si>
    <t>A2: 5-Tier 1 Min Elig. (EER/SEER)</t>
  </si>
  <si>
    <t>A2: 5-Tier 1 Min Elig. (EER/IEER)</t>
  </si>
  <si>
    <t>A2: 5-Tier 2 Min Elig. (EER/SEER)</t>
  </si>
  <si>
    <t>A2: 5-Tier 2 Min Elig. (EER/IEER)</t>
  </si>
  <si>
    <t>-Qualified (Water Cooled)</t>
  </si>
  <si>
    <t>-Qualified (Air Cooled)</t>
  </si>
  <si>
    <t>A3: 1-Qualified (Water Cooled)</t>
  </si>
  <si>
    <t>A3: 1-Qualified (Air Cooled)</t>
  </si>
  <si>
    <t>A3: 2-Qualified (Water Cooled)</t>
  </si>
  <si>
    <t>A3: 2-Qualified (Air Cooled)</t>
  </si>
  <si>
    <t>A3: 3-Qualified (Water Cooled)</t>
  </si>
  <si>
    <t>A3: 3-Qualified (Air Cooled)</t>
  </si>
  <si>
    <t>A3: 4-Qualified (Water Cooled)</t>
  </si>
  <si>
    <t>A3: 4-Qualified (Air Cooled)</t>
  </si>
  <si>
    <t>A3: 5-Qualified (Water Cooled)</t>
  </si>
  <si>
    <t>A3: 5-Qualified (Air Cooled)</t>
  </si>
  <si>
    <t>Go to List tab. Change F31.</t>
  </si>
  <si>
    <r>
      <t xml:space="preserve">To update letter to include all new measures </t>
    </r>
    <r>
      <rPr>
        <b/>
        <sz val="10"/>
        <color rgb="FFFF0000"/>
        <rFont val="Arial"/>
        <family val="2"/>
      </rPr>
      <t>(No letter in 2021 app)</t>
    </r>
  </si>
  <si>
    <t>Change to xlsx.</t>
  </si>
  <si>
    <t>Update internal Master App YYYY macros</t>
  </si>
  <si>
    <t>Not critical but consider updating ClearMaster macro to help make testing easier.</t>
  </si>
  <si>
    <t>*** Testing the ClearMaster Macro. This section is attempting to restore the orignial formulas in columns R:AB. If this works as intended, will need to remember the logic in future Master App versions.</t>
  </si>
  <si>
    <t xml:space="preserve">Make sure to the first line of code MATCHES the file name. </t>
  </si>
  <si>
    <t>To prepare official master copy</t>
  </si>
  <si>
    <t>Rename as Master App YYYY.xlsm.</t>
  </si>
  <si>
    <t>If using macro to clear test data</t>
  </si>
  <si>
    <t>View Code</t>
  </si>
  <si>
    <t>Under ClearMaster (), make sure ActiveWorkbook.Name = "Master App YYYY.xlsm" Then</t>
  </si>
  <si>
    <t>Run ClearMaster</t>
  </si>
  <si>
    <t>Save copy here: \\austin\Customer_Relations_Research\PROGRAMS and PROJECTS\Programs Rider\Commercial &amp; Industrial\Building Efficiency\Applications\2011 Applications\Masters</t>
  </si>
  <si>
    <t>Hide unnessary tabs. Show following:</t>
  </si>
  <si>
    <t>Incent Calc Table</t>
  </si>
  <si>
    <t>Data Extraction</t>
  </si>
  <si>
    <t>L3 LLLC</t>
  </si>
  <si>
    <t>Internal Notes (maybe hide)</t>
  </si>
  <si>
    <t>Lists (maybe hide)</t>
  </si>
  <si>
    <t>Move view to the top of each tab</t>
  </si>
  <si>
    <t xml:space="preserve">Move to Welcome Tab. Save. </t>
  </si>
  <si>
    <t xml:space="preserve"> L3-LLLC (Networked)</t>
  </si>
  <si>
    <t xml:space="preserve"> L3a - LLLC Interior (Networked)</t>
  </si>
  <si>
    <t xml:space="preserve"> L3b - LLLC Exterior (Networked)</t>
  </si>
  <si>
    <t>Kelsie Sparks</t>
  </si>
  <si>
    <t>Tonja Dyke, BOC</t>
  </si>
  <si>
    <t>Tonja Dyke</t>
  </si>
  <si>
    <t>Nate Stradinger</t>
  </si>
  <si>
    <t>Russ Hahn, COC</t>
  </si>
  <si>
    <t>x $150 per unit=</t>
  </si>
  <si>
    <t>Pool Covers</t>
  </si>
  <si>
    <t>P1-Indoor Pool Covers</t>
  </si>
  <si>
    <t xml:space="preserve"> P1 - Indoor Pool Covers</t>
  </si>
  <si>
    <t>x $2 per sq ft=</t>
  </si>
  <si>
    <t>Electric Resistence</t>
  </si>
  <si>
    <t>Electric Heat Pump</t>
  </si>
  <si>
    <t>not used in 2021 app</t>
  </si>
  <si>
    <t>2023 change - new measure</t>
  </si>
  <si>
    <t xml:space="preserve"> P1-Indoor Pool Cover</t>
  </si>
  <si>
    <t>P1 Pool Area</t>
  </si>
  <si>
    <t>P1 Electric Resistance</t>
  </si>
  <si>
    <t>P1 Electric Heat Pump</t>
  </si>
  <si>
    <t>P1 Incentive</t>
  </si>
  <si>
    <t>P1 kWh Savings</t>
  </si>
  <si>
    <t>P1 Total-kW Red</t>
  </si>
  <si>
    <r>
      <t>Update Incent Calc Table. Add new measures</t>
    </r>
    <r>
      <rPr>
        <b/>
        <sz val="10"/>
        <color rgb="FFFF0000"/>
        <rFont val="Arial"/>
        <family val="2"/>
      </rPr>
      <t xml:space="preserve"> (Not used in 2021)</t>
    </r>
  </si>
  <si>
    <r>
      <rPr>
        <sz val="10"/>
        <color rgb="FFFF0000"/>
        <rFont val="Arial"/>
        <family val="2"/>
      </rPr>
      <t>IMPORTANT!!!</t>
    </r>
    <r>
      <rPr>
        <sz val="10"/>
        <rFont val="Arial"/>
        <family val="2"/>
      </rPr>
      <t xml:space="preserve"> Click AdminForm or paymentVerficationForm Double click on blank box to pull up macro code</t>
    </r>
  </si>
  <si>
    <t>Kelsie Sparks, Pocatello</t>
  </si>
  <si>
    <t>Nate Stradinger, Pocatello</t>
  </si>
  <si>
    <t>Brian Fletcher, Idaho Power</t>
  </si>
  <si>
    <t>Amber Perkes, Hailey</t>
  </si>
  <si>
    <t>Amber Perkes</t>
  </si>
  <si>
    <t>Eric Eborn</t>
  </si>
  <si>
    <t>Eric Eborn, Pocatello</t>
  </si>
  <si>
    <t>Danielle Ready</t>
  </si>
  <si>
    <t>Danielle Ready, Payette</t>
  </si>
  <si>
    <t>AJ Freeman</t>
  </si>
  <si>
    <t>AJ Freeman, BOC</t>
  </si>
  <si>
    <t>Erika Chavarin</t>
  </si>
  <si>
    <t>Erika Chavarin, COC</t>
  </si>
  <si>
    <t>Meagan Mitchell, Canyon</t>
  </si>
  <si>
    <t>Courtney Lewis, BOC</t>
  </si>
  <si>
    <t>Doug Clark, BOC</t>
  </si>
  <si>
    <t>Courtney Lewis</t>
  </si>
  <si>
    <t>Doug Clark</t>
  </si>
  <si>
    <t>Meagan Mitchell</t>
  </si>
  <si>
    <t>Sheree Willhite</t>
  </si>
  <si>
    <t>Saylor Jackson</t>
  </si>
  <si>
    <t>Saylor Jackson, Payette</t>
  </si>
  <si>
    <t>Angela Miller</t>
  </si>
  <si>
    <t>Angela Miller, Twin Falls</t>
  </si>
  <si>
    <t>Check Payment To:</t>
  </si>
  <si>
    <t xml:space="preserve">Is a professional architect, engineer or general contractor providing the information necessary for this application? </t>
  </si>
  <si>
    <t xml:space="preserve"> C4 - Onion/Potato Shed Ventilation Variable Speed Drive (Conditioned Space)</t>
  </si>
  <si>
    <t xml:space="preserve"> C5 - Onion/Potato Shed Ventilation Variable Speed Drive (Unconditioned Space)</t>
  </si>
  <si>
    <t>x $1 per cfm=</t>
  </si>
  <si>
    <t xml:space="preserve"> G1 - High Efficiency Grain Dryer</t>
  </si>
  <si>
    <t>x $200 per door=</t>
  </si>
  <si>
    <t xml:space="preserve"> R1 - No Heat Glass Doors for Low Temp Cases</t>
  </si>
  <si>
    <t>x $400 per hp=</t>
  </si>
  <si>
    <t>2026 change - new measures</t>
  </si>
  <si>
    <t xml:space="preserve"> A5c-Indirect Evaporative Coolers</t>
  </si>
  <si>
    <t>A5c Eligible Tons</t>
  </si>
  <si>
    <t>A5c Incentive</t>
  </si>
  <si>
    <t>A5c kWh Savings</t>
  </si>
  <si>
    <t>A5c Total-kW Red</t>
  </si>
  <si>
    <t xml:space="preserve"> A6 Eligible Tons</t>
  </si>
  <si>
    <t xml:space="preserve"> A6 kWh Savings</t>
  </si>
  <si>
    <t xml:space="preserve"> A6 Total-kW Red</t>
  </si>
  <si>
    <t xml:space="preserve"> A6 Incentive</t>
  </si>
  <si>
    <t xml:space="preserve"> C4-Onion/Potato Shed VSD</t>
  </si>
  <si>
    <t xml:space="preserve">2026 change - different measures. </t>
  </si>
  <si>
    <t>G1-High Efficiency Grain Dryer</t>
  </si>
  <si>
    <t>G1-Qty</t>
  </si>
  <si>
    <t>G1-Incentive</t>
  </si>
  <si>
    <t>G1 kWh Savings</t>
  </si>
  <si>
    <t>G1 Total-kW Red</t>
  </si>
  <si>
    <t>No longer in Use</t>
  </si>
  <si>
    <t>2026 change - updated to be R1</t>
  </si>
  <si>
    <t>R1-No Heat Glass Door for Low Temp Cases</t>
  </si>
  <si>
    <t>R1-qty</t>
  </si>
  <si>
    <t>NC (09/26)</t>
  </si>
  <si>
    <t>x $25 to $200 per ton=</t>
  </si>
  <si>
    <t>x $35 to $200 per ton=</t>
  </si>
  <si>
    <t>SEER2</t>
  </si>
  <si>
    <t>EER2</t>
  </si>
  <si>
    <t>HSPF2 or COP</t>
  </si>
  <si>
    <t>COP</t>
  </si>
  <si>
    <t>HSPF2</t>
  </si>
  <si>
    <t>Type</t>
  </si>
  <si>
    <t>Savings</t>
  </si>
  <si>
    <r>
      <rPr>
        <sz val="8"/>
        <rFont val="Arial"/>
        <family val="2"/>
      </rPr>
      <t xml:space="preserve">Incentive
</t>
    </r>
    <r>
      <rPr>
        <sz val="8"/>
        <color indexed="10"/>
        <rFont val="Arial"/>
        <family val="2"/>
      </rPr>
      <t>(tons x $40 or $200)</t>
    </r>
  </si>
  <si>
    <r>
      <rPr>
        <sz val="8"/>
        <rFont val="Arial"/>
        <family val="2"/>
      </rPr>
      <t xml:space="preserve">Incentive
</t>
    </r>
    <r>
      <rPr>
        <sz val="8"/>
        <color indexed="10"/>
        <rFont val="Arial"/>
        <family val="2"/>
      </rPr>
      <t>(tons x $35, $55, $150, $200, or $250)</t>
    </r>
  </si>
  <si>
    <t>DELETE ME [COLUMN]</t>
  </si>
  <si>
    <t>HSPF2 / COP</t>
  </si>
  <si>
    <t>Package Terminal Heat Pump (PTHP)</t>
  </si>
  <si>
    <t>Package Terminal Heat Pump (PTHP)&gt;=15,000</t>
  </si>
  <si>
    <t>Package Terminal Heat Pump (PTHP)&gt;13,500 and &lt;15,000</t>
  </si>
  <si>
    <t>Package Terminal Heat Pump (PTHP)&gt;12,500 and &lt;=13,500</t>
  </si>
  <si>
    <t>Package Terminal Heat Pump (PTHP)&gt;11,500 and &lt;=12,500</t>
  </si>
  <si>
    <t>Package Terminal Heat Pump (PTHP)&gt;10,500 and &lt;=11,500</t>
  </si>
  <si>
    <t>Package Terminal Heat Pump (PTHP)&gt;9,500 and &lt;=10,500</t>
  </si>
  <si>
    <t>Package Terminal Heat Pump (PTHP)&gt;8,500 and &lt;=9,500</t>
  </si>
  <si>
    <t>Package Terminal Heat Pump (PTHP)&gt;7,000 and &lt;=8,500</t>
  </si>
  <si>
    <t>Package Terminal Heat Pump (PTHP)&lt;=7,000</t>
  </si>
  <si>
    <t>Air Cooled AC &amp; PTAC ($25/ ton)
Air Cooled HP &amp; PTHP($100/ton)</t>
  </si>
  <si>
    <t>Air Cooled AC &amp; PTAC($50/ ton)
Air Cooled PTHP($125/ ton)</t>
  </si>
  <si>
    <r>
      <rPr>
        <sz val="8"/>
        <rFont val="Arial"/>
        <family val="2"/>
      </rPr>
      <t xml:space="preserve">Incentive
</t>
    </r>
    <r>
      <rPr>
        <sz val="8"/>
        <color indexed="10"/>
        <rFont val="Arial"/>
        <family val="2"/>
      </rPr>
      <t>(tons x $25, $50, $100, $125)</t>
    </r>
  </si>
  <si>
    <t xml:space="preserve"> A1 - Efficient AC &amp; HP Units</t>
  </si>
  <si>
    <t xml:space="preserve"> A2 - Efficient VRF Units</t>
  </si>
  <si>
    <t xml:space="preserve"> A3 - Efficient Chillers</t>
  </si>
  <si>
    <t xml:space="preserve"> A4b - Economizer (Water Cooled)</t>
  </si>
  <si>
    <t xml:space="preserve"> C1 - Energy Management Control Systems</t>
  </si>
  <si>
    <t>Effective September 28, 2026</t>
  </si>
  <si>
    <t xml:space="preserve"> A5a - Heat/Energy Recovery Ventilation (AC w/gas heat)</t>
  </si>
  <si>
    <t xml:space="preserve"> CA4 - Refrigerated Compressed Air Dryer</t>
  </si>
  <si>
    <t xml:space="preserve"> A5c - Heat/Energy Recovery Ventilation (Heat Pump)</t>
  </si>
  <si>
    <t>Water Cooled AC ($40/ton)
Water Cooled HP ($200/ton)</t>
  </si>
  <si>
    <t>Air Cooled AC VRF ($55/ton)
Air Cooled HP VRF ($200/ton)</t>
  </si>
  <si>
    <t>Air Cooled AC VRF ($35/ton)
Air Cooled HP VRF ($150/ton)
Water Cooled HP VRF ($250/ton)</t>
  </si>
  <si>
    <t>Path A and B (average)</t>
  </si>
  <si>
    <t>Program Overview:</t>
  </si>
  <si>
    <t>L3 - Luminaire Level Lighting Requirements (LLLC Networked Controls):</t>
  </si>
  <si>
    <t>New Construction and Major Renovations Program Homepage:</t>
  </si>
  <si>
    <t>A1/A2 - CEE 2024 Requirements:</t>
  </si>
  <si>
    <t>x $0.50 per cfm=</t>
  </si>
  <si>
    <t>PoolCovers</t>
  </si>
  <si>
    <t>Type:</t>
  </si>
  <si>
    <t>A3- Efficient Chillers</t>
  </si>
  <si>
    <t>A2- Efficient VRF Units</t>
  </si>
  <si>
    <t>Air-Cooled Air Conditioners/Heat Pumps</t>
  </si>
  <si>
    <t>A1- Premium Efficiency HVAC Units</t>
  </si>
  <si>
    <t xml:space="preserve"> A5b - Heat/Energy Recovery Ventilation (AC w/electric resistance)</t>
  </si>
  <si>
    <t>door(s)</t>
  </si>
  <si>
    <t xml:space="preserve">Door Area: </t>
  </si>
  <si>
    <t>x $100 per sq ft =</t>
  </si>
  <si>
    <t xml:space="preserve">Pool Area: </t>
  </si>
  <si>
    <t>nozzle(s)</t>
  </si>
  <si>
    <t>x $200 per kW=</t>
  </si>
  <si>
    <t>x $3 per bushels / hr=</t>
  </si>
  <si>
    <t>Water-Cooled Air Conditioners/Heat Pumps</t>
  </si>
  <si>
    <t>Heat Pumps, Air-Cooled&gt;=760,000</t>
  </si>
  <si>
    <t xml:space="preserve"> L4 - Occupancy Sensors</t>
  </si>
  <si>
    <t xml:space="preserve"> C1-Energy Mgt Control Systems</t>
  </si>
  <si>
    <t xml:space="preserve"> C4 -Onion/Potato Shed Ventilation VSD (conditioned space)</t>
  </si>
  <si>
    <t xml:space="preserve"> C5- Onion/Potato Shed Ventilation VSD (unconditioned space)</t>
  </si>
  <si>
    <t xml:space="preserve"> C6-Dairy Vacuum Pump Variable Speed Drive</t>
  </si>
  <si>
    <t xml:space="preserve"> A1-Efficient AC or HP Units </t>
  </si>
  <si>
    <t xml:space="preserve"> A4-Economizers</t>
  </si>
  <si>
    <t xml:space="preserve"> A5-Heat/Energy Recovery Ventilation Units</t>
  </si>
  <si>
    <t xml:space="preserve"> G1-High Efficiency Grain Dryer</t>
  </si>
  <si>
    <t xml:space="preserve"> R1-Low/No Heat Glass Doors</t>
  </si>
  <si>
    <t xml:space="preserve"> CA4-Refrigerated Compressed Air Dryer</t>
  </si>
  <si>
    <r>
      <rPr>
        <sz val="8"/>
        <rFont val="Arial"/>
        <family val="2"/>
      </rPr>
      <t xml:space="preserve">Incentive
</t>
    </r>
    <r>
      <rPr>
        <sz val="8"/>
        <color indexed="10"/>
        <rFont val="Arial"/>
        <family val="2"/>
      </rPr>
      <t>(ton x $60, $80, $100, or $120)</t>
    </r>
  </si>
  <si>
    <t>For measures L1, L2, and L3, LEDs must be on one of the following QPLs (qualified product lists), DLC or ENERGY STAR® (exceptions are  granted if an architect or engineer specified the product and completed COMcheck or if there is not a QPL category for proposed product).</t>
  </si>
  <si>
    <t>See Specific Qualifications</t>
  </si>
  <si>
    <t>LEDs must be on one of the following QPLs (qualified product lists), DLC or ENERGY STAR® (exceptions are  granted if an architect or engineer specified the product and completed COMcheck or if there is not a QPL category for proposed product). If a project is 60% or more below code and/or has high operating hours, a non-standard incentive may be available.</t>
  </si>
  <si>
    <t>https://docs.idahopower.com/pdfs/EnergyEfficiency/business/newConstruction/newConstruction_overview.pdf</t>
  </si>
  <si>
    <t>https://docs.idahopower.com/pdfs/energyefficiency/business/newConstruction/A1A2EfficiencyRequirements.pdf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</si>
</sst>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"/>
    <numFmt numFmtId="166" formatCode="&quot;$&quot;#,##0"/>
    <numFmt numFmtId="167" formatCode="00000"/>
    <numFmt numFmtId="168" formatCode="[&lt;=9999999]###\-####;\(###\)\ ###\-####"/>
    <numFmt numFmtId="169" formatCode="0.000"/>
    <numFmt numFmtId="170" formatCode="#,##0.0"/>
    <numFmt numFmtId="171" formatCode="m/d/yy"/>
    <numFmt numFmtId="172" formatCode="[$-409]mmmm\ d\,\ yyyy;@"/>
    <numFmt numFmtId="173" formatCode="_(* #,##0.000_);_(* \(#,##0.000\);_(* &quot;-&quot;??_);_(@_)"/>
    <numFmt numFmtId="174" formatCode="_(* #,##0_);_(* \(#,##0\);_(* &quot;-&quot;??_);_(@_)"/>
    <numFmt numFmtId="175" formatCode="_(&quot;$&quot;* #,##0.000_);_(&quot;$&quot;* \(#,##0.000\);_(&quot;$&quot;* &quot;-&quot;??_);_(@_)"/>
    <numFmt numFmtId="176" formatCode="_(&quot;$&quot;* #,##0.0000_);_(&quot;$&quot;* \(#,##0.0000\);_(&quot;$&quot;* &quot;-&quot;??_);_(@_)"/>
    <numFmt numFmtId="177" formatCode="&quot;$&quot;#,##0.00"/>
  </numFmts>
  <fonts count="8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color indexed="8"/>
      <name val="Georgia"/>
      <family val="1"/>
    </font>
    <font>
      <b/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color indexed="8"/>
      <name val="City_Lookup"/>
    </font>
    <font>
      <sz val="9"/>
      <name val="Arial"/>
      <family val="2"/>
    </font>
    <font>
      <sz val="10"/>
      <name val="Arial Unicode MS"/>
      <family val="2"/>
    </font>
    <font>
      <sz val="10"/>
      <name val="Arial"/>
      <family val="2"/>
    </font>
    <font>
      <sz val="10"/>
      <name val="City_Lookup"/>
    </font>
    <font>
      <b/>
      <sz val="12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i/>
      <sz val="16"/>
      <name val="Arial"/>
      <family val="2"/>
    </font>
    <font>
      <b/>
      <sz val="11"/>
      <name val="Arial"/>
      <family val="2"/>
    </font>
    <font>
      <sz val="8"/>
      <color indexed="12"/>
      <name val="Arial"/>
      <family val="2"/>
    </font>
    <font>
      <sz val="8"/>
      <name val="Arial"/>
      <family val="2"/>
    </font>
    <font>
      <sz val="11"/>
      <name val="Times New Roman"/>
      <family val="1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8"/>
      <name val="Arial"/>
      <family val="2"/>
    </font>
    <font>
      <vertAlign val="superscript"/>
      <sz val="10"/>
      <color indexed="10"/>
      <name val="Arial"/>
      <family val="2"/>
    </font>
    <font>
      <sz val="8"/>
      <color indexed="12"/>
      <name val="Arial"/>
      <family val="2"/>
    </font>
    <font>
      <sz val="10"/>
      <color indexed="12"/>
      <name val="Arial"/>
      <family val="2"/>
    </font>
    <font>
      <sz val="8"/>
      <color indexed="48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i/>
      <sz val="11"/>
      <name val="Arial"/>
      <family val="2"/>
    </font>
    <font>
      <sz val="6"/>
      <name val="Arial"/>
      <family val="2"/>
    </font>
    <font>
      <sz val="14"/>
      <name val="Arial"/>
      <family val="2"/>
    </font>
    <font>
      <sz val="9.5"/>
      <name val="Times New Roman"/>
      <family val="1"/>
    </font>
    <font>
      <b/>
      <i/>
      <sz val="11"/>
      <name val="Arial"/>
      <family val="2"/>
    </font>
    <font>
      <b/>
      <i/>
      <sz val="8"/>
      <name val="Arial"/>
      <family val="2"/>
    </font>
    <font>
      <i/>
      <sz val="8"/>
      <color indexed="10"/>
      <name val="Arial"/>
      <family val="2"/>
    </font>
    <font>
      <b/>
      <sz val="10"/>
      <color indexed="10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i/>
      <sz val="12"/>
      <color indexed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Arial"/>
      <family val="2"/>
    </font>
    <font>
      <sz val="10"/>
      <color rgb="FF0000FF"/>
      <name val="Arial"/>
      <family val="2"/>
    </font>
    <font>
      <b/>
      <sz val="9"/>
      <color rgb="FFFF0000"/>
      <name val="Arial"/>
      <family val="2"/>
    </font>
    <font>
      <b/>
      <sz val="8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4"/>
      <color rgb="FF339966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rgb="FFCCFFFF"/>
      <name val="Arial"/>
      <family val="2"/>
    </font>
    <font>
      <b/>
      <sz val="12"/>
      <color rgb="FF0000FF"/>
      <name val="Arial"/>
      <family val="2"/>
    </font>
    <font>
      <sz val="10"/>
      <name val="Arial"/>
      <family val="2"/>
    </font>
    <font>
      <sz val="8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sz val="8"/>
      <color rgb="FF0000FF"/>
      <name val="Arial"/>
      <family val="2"/>
    </font>
    <font>
      <sz val="10"/>
      <color rgb="FF3E3E3E"/>
      <name val="Tahoma"/>
      <family val="2"/>
    </font>
    <font>
      <u/>
      <sz val="11"/>
      <color theme="10"/>
      <name val="Calibri"/>
      <family val="2"/>
    </font>
    <font>
      <vertAlign val="superscript"/>
      <sz val="10"/>
      <name val="Arial"/>
      <family val="2"/>
    </font>
    <font>
      <u/>
      <sz val="10"/>
      <color indexed="12"/>
      <name val="Arial"/>
      <family val="2"/>
    </font>
    <font>
      <b/>
      <sz val="8"/>
      <color rgb="FFCCFFFF"/>
      <name val="Arial"/>
      <family val="2"/>
    </font>
    <font>
      <i/>
      <sz val="8"/>
      <color rgb="FFFF0000"/>
      <name val="Arial"/>
      <family val="2"/>
    </font>
    <font>
      <b/>
      <i/>
      <u/>
      <sz val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u/>
      <sz val="8"/>
      <color indexed="12"/>
      <name val="Arial"/>
      <family val="2"/>
    </font>
    <font>
      <sz val="8"/>
      <color rgb="FF000000"/>
      <name val="Tahoma"/>
      <family val="2"/>
    </font>
    <font>
      <sz val="8"/>
      <color theme="0"/>
      <name val="Arial"/>
      <family val="2"/>
    </font>
    <font>
      <sz val="8"/>
      <name val="Calibri"/>
      <family val="2"/>
    </font>
    <font>
      <sz val="7.2"/>
      <name val="Arial"/>
      <family val="2"/>
    </font>
    <font>
      <sz val="10"/>
      <name val="Arial"/>
      <family val="2"/>
    </font>
    <font>
      <b/>
      <sz val="12"/>
      <color rgb="FF339966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12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lightDown"/>
    </fill>
    <fill>
      <patternFill patternType="solid">
        <fgColor theme="4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gray0625"/>
    </fill>
    <fill>
      <patternFill patternType="gray0625">
        <bgColor theme="9" tint="0.79998168889431442"/>
      </patternFill>
    </fill>
    <fill>
      <patternFill patternType="gray0625">
        <bgColor theme="4" tint="0.79998168889431442"/>
      </patternFill>
    </fill>
    <fill>
      <patternFill patternType="gray0625">
        <bgColor theme="6" tint="0.79998168889431442"/>
      </patternFill>
    </fill>
    <fill>
      <patternFill patternType="gray0625">
        <bgColor theme="7" tint="0.79998168889431442"/>
      </patternFill>
    </fill>
    <fill>
      <patternFill patternType="gray125">
        <bgColor theme="5" tint="0.79998168889431442"/>
      </patternFill>
    </fill>
    <fill>
      <patternFill patternType="solid">
        <fgColor rgb="FFC1FFFF"/>
        <bgColor indexed="64"/>
      </patternFill>
    </fill>
    <fill>
      <patternFill patternType="lightGray">
        <bgColor rgb="FFC1FFFF"/>
      </patternFill>
    </fill>
    <fill>
      <patternFill patternType="solid">
        <fgColor rgb="FFEBF1DE"/>
        <bgColor rgb="FF000000"/>
      </patternFill>
    </fill>
  </fills>
  <borders count="5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rgb="FF339966"/>
      </top>
      <bottom style="medium">
        <color rgb="FF339966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7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46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6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3" fillId="0" borderId="0"/>
    <xf numFmtId="0" fontId="66" fillId="0" borderId="0" applyNumberFormat="0" applyFill="0" applyBorder="0" applyAlignment="0" applyProtection="0">
      <alignment vertical="top"/>
      <protection locked="0"/>
    </xf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79" fillId="0" borderId="0" applyFont="0" applyFill="0" applyBorder="0" applyAlignment="0" applyProtection="0"/>
  </cellStyleXfs>
  <cellXfs count="1201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wrapText="1"/>
      <protection hidden="1"/>
    </xf>
    <xf numFmtId="0" fontId="5" fillId="0" borderId="0" xfId="0" applyFont="1" applyProtection="1">
      <protection hidden="1"/>
    </xf>
    <xf numFmtId="0" fontId="20" fillId="0" borderId="0" xfId="0" applyFont="1" applyAlignment="1" applyProtection="1">
      <alignment vertical="top" wrapText="1"/>
      <protection hidden="1"/>
    </xf>
    <xf numFmtId="0" fontId="5" fillId="0" borderId="0" xfId="0" applyFont="1" applyAlignment="1" applyProtection="1">
      <alignment horizontal="left" indent="1"/>
      <protection hidden="1"/>
    </xf>
    <xf numFmtId="0" fontId="20" fillId="0" borderId="0" xfId="0" applyFont="1" applyProtection="1">
      <protection hidden="1"/>
    </xf>
    <xf numFmtId="0" fontId="22" fillId="0" borderId="0" xfId="0" applyFont="1" applyAlignment="1" applyProtection="1">
      <alignment wrapText="1"/>
      <protection hidden="1"/>
    </xf>
    <xf numFmtId="0" fontId="5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right" vertical="center"/>
      <protection hidden="1"/>
    </xf>
    <xf numFmtId="0" fontId="0" fillId="0" borderId="0" xfId="0" applyAlignment="1" applyProtection="1">
      <alignment vertical="center"/>
      <protection hidden="1"/>
    </xf>
    <xf numFmtId="0" fontId="33" fillId="0" borderId="0" xfId="0" applyFont="1" applyAlignment="1" applyProtection="1">
      <alignment vertical="center"/>
      <protection hidden="1"/>
    </xf>
    <xf numFmtId="0" fontId="6" fillId="0" borderId="0" xfId="0" applyFont="1" applyProtection="1">
      <protection hidden="1"/>
    </xf>
    <xf numFmtId="0" fontId="6" fillId="0" borderId="0" xfId="0" applyFont="1" applyAlignment="1" applyProtection="1">
      <alignment wrapText="1"/>
      <protection hidden="1"/>
    </xf>
    <xf numFmtId="0" fontId="0" fillId="0" borderId="5" xfId="0" applyBorder="1" applyProtection="1">
      <protection hidden="1"/>
    </xf>
    <xf numFmtId="0" fontId="0" fillId="0" borderId="7" xfId="0" applyBorder="1" applyProtection="1">
      <protection hidden="1"/>
    </xf>
    <xf numFmtId="0" fontId="22" fillId="0" borderId="0" xfId="0" applyFont="1" applyAlignment="1" applyProtection="1">
      <alignment horizontal="center" wrapText="1"/>
      <protection hidden="1"/>
    </xf>
    <xf numFmtId="0" fontId="22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/>
      <protection hidden="1"/>
    </xf>
    <xf numFmtId="0" fontId="18" fillId="0" borderId="0" xfId="0" applyFont="1" applyProtection="1">
      <protection hidden="1"/>
    </xf>
    <xf numFmtId="0" fontId="34" fillId="0" borderId="0" xfId="0" applyFont="1" applyProtection="1">
      <protection hidden="1"/>
    </xf>
    <xf numFmtId="0" fontId="19" fillId="0" borderId="0" xfId="0" applyFont="1" applyProtection="1">
      <protection hidden="1"/>
    </xf>
    <xf numFmtId="0" fontId="5" fillId="0" borderId="0" xfId="0" applyFont="1" applyAlignment="1" applyProtection="1">
      <alignment horizontal="right"/>
      <protection hidden="1"/>
    </xf>
    <xf numFmtId="0" fontId="35" fillId="0" borderId="0" xfId="0" applyFont="1" applyProtection="1">
      <protection hidden="1"/>
    </xf>
    <xf numFmtId="0" fontId="5" fillId="0" borderId="1" xfId="0" applyFont="1" applyBorder="1" applyProtection="1">
      <protection hidden="1"/>
    </xf>
    <xf numFmtId="0" fontId="24" fillId="0" borderId="0" xfId="0" applyFont="1" applyAlignment="1" applyProtection="1">
      <alignment horizontal="center"/>
      <protection hidden="1"/>
    </xf>
    <xf numFmtId="0" fontId="0" fillId="0" borderId="11" xfId="0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2" borderId="9" xfId="0" applyFill="1" applyBorder="1" applyProtection="1">
      <protection hidden="1"/>
    </xf>
    <xf numFmtId="0" fontId="0" fillId="0" borderId="6" xfId="0" applyBorder="1" applyProtection="1">
      <protection hidden="1"/>
    </xf>
    <xf numFmtId="0" fontId="0" fillId="4" borderId="0" xfId="0" applyFill="1" applyProtection="1">
      <protection hidden="1"/>
    </xf>
    <xf numFmtId="0" fontId="0" fillId="4" borderId="1" xfId="0" applyFill="1" applyBorder="1" applyProtection="1">
      <protection hidden="1"/>
    </xf>
    <xf numFmtId="0" fontId="20" fillId="4" borderId="0" xfId="0" applyFont="1" applyFill="1" applyProtection="1">
      <protection hidden="1"/>
    </xf>
    <xf numFmtId="0" fontId="20" fillId="4" borderId="1" xfId="0" applyFont="1" applyFill="1" applyBorder="1" applyProtection="1">
      <protection hidden="1"/>
    </xf>
    <xf numFmtId="0" fontId="0" fillId="4" borderId="3" xfId="0" applyFill="1" applyBorder="1" applyProtection="1">
      <protection hidden="1"/>
    </xf>
    <xf numFmtId="3" fontId="6" fillId="4" borderId="0" xfId="0" applyNumberFormat="1" applyFont="1" applyFill="1" applyAlignment="1" applyProtection="1">
      <alignment horizontal="right"/>
      <protection hidden="1"/>
    </xf>
    <xf numFmtId="3" fontId="6" fillId="4" borderId="0" xfId="0" applyNumberFormat="1" applyFont="1" applyFill="1" applyAlignment="1" applyProtection="1">
      <alignment horizontal="left"/>
      <protection hidden="1"/>
    </xf>
    <xf numFmtId="166" fontId="0" fillId="4" borderId="0" xfId="0" applyNumberFormat="1" applyFill="1" applyAlignment="1" applyProtection="1">
      <alignment wrapText="1"/>
      <protection hidden="1"/>
    </xf>
    <xf numFmtId="0" fontId="22" fillId="4" borderId="0" xfId="0" applyFont="1" applyFill="1" applyAlignment="1" applyProtection="1">
      <alignment horizontal="center" vertical="center"/>
      <protection hidden="1"/>
    </xf>
    <xf numFmtId="0" fontId="0" fillId="4" borderId="0" xfId="0" applyFill="1" applyAlignment="1" applyProtection="1">
      <alignment vertical="center"/>
      <protection hidden="1"/>
    </xf>
    <xf numFmtId="0" fontId="0" fillId="4" borderId="0" xfId="0" applyFill="1" applyAlignment="1" applyProtection="1">
      <alignment wrapText="1"/>
      <protection hidden="1"/>
    </xf>
    <xf numFmtId="0" fontId="34" fillId="4" borderId="0" xfId="0" applyFont="1" applyFill="1" applyProtection="1">
      <protection hidden="1"/>
    </xf>
    <xf numFmtId="0" fontId="22" fillId="4" borderId="0" xfId="0" applyFont="1" applyFill="1" applyAlignment="1" applyProtection="1">
      <alignment vertical="top" wrapText="1"/>
      <protection hidden="1"/>
    </xf>
    <xf numFmtId="0" fontId="24" fillId="4" borderId="0" xfId="0" applyFont="1" applyFill="1" applyAlignment="1" applyProtection="1">
      <alignment horizontal="center"/>
      <protection hidden="1"/>
    </xf>
    <xf numFmtId="0" fontId="0" fillId="5" borderId="0" xfId="0" applyFill="1" applyProtection="1">
      <protection hidden="1"/>
    </xf>
    <xf numFmtId="3" fontId="6" fillId="0" borderId="0" xfId="0" applyNumberFormat="1" applyFont="1" applyAlignment="1" applyProtection="1">
      <alignment horizontal="left"/>
      <protection hidden="1"/>
    </xf>
    <xf numFmtId="0" fontId="37" fillId="0" borderId="0" xfId="0" applyFont="1" applyAlignment="1" applyProtection="1">
      <alignment vertical="center"/>
      <protection hidden="1"/>
    </xf>
    <xf numFmtId="0" fontId="49" fillId="4" borderId="0" xfId="0" applyFont="1" applyFill="1" applyAlignment="1" applyProtection="1">
      <alignment horizontal="right"/>
      <protection hidden="1"/>
    </xf>
    <xf numFmtId="0" fontId="35" fillId="0" borderId="0" xfId="0" applyFont="1" applyAlignment="1" applyProtection="1">
      <alignment vertical="top"/>
      <protection hidden="1"/>
    </xf>
    <xf numFmtId="0" fontId="28" fillId="4" borderId="0" xfId="0" applyFont="1" applyFill="1" applyAlignment="1" applyProtection="1">
      <alignment horizontal="right"/>
      <protection hidden="1"/>
    </xf>
    <xf numFmtId="0" fontId="6" fillId="4" borderId="0" xfId="0" applyFont="1" applyFill="1" applyAlignment="1" applyProtection="1">
      <alignment horizontal="right" vertical="center"/>
      <protection hidden="1"/>
    </xf>
    <xf numFmtId="14" fontId="25" fillId="4" borderId="0" xfId="0" applyNumberFormat="1" applyFont="1" applyFill="1" applyAlignment="1" applyProtection="1">
      <alignment horizontal="left" indent="4"/>
      <protection hidden="1"/>
    </xf>
    <xf numFmtId="0" fontId="33" fillId="4" borderId="0" xfId="0" applyFont="1" applyFill="1" applyAlignment="1" applyProtection="1">
      <alignment vertical="center"/>
      <protection hidden="1"/>
    </xf>
    <xf numFmtId="0" fontId="5" fillId="4" borderId="0" xfId="0" applyFont="1" applyFill="1" applyAlignment="1" applyProtection="1">
      <alignment vertical="center"/>
      <protection hidden="1"/>
    </xf>
    <xf numFmtId="0" fontId="6" fillId="4" borderId="0" xfId="0" applyFont="1" applyFill="1" applyAlignment="1" applyProtection="1">
      <alignment horizontal="center"/>
      <protection hidden="1"/>
    </xf>
    <xf numFmtId="0" fontId="50" fillId="4" borderId="0" xfId="0" applyFont="1" applyFill="1" applyAlignment="1" applyProtection="1">
      <alignment horizontal="left" vertical="center" wrapText="1"/>
      <protection hidden="1"/>
    </xf>
    <xf numFmtId="0" fontId="0" fillId="0" borderId="0" xfId="0" applyAlignment="1" applyProtection="1">
      <alignment vertical="top"/>
      <protection hidden="1"/>
    </xf>
    <xf numFmtId="0" fontId="0" fillId="4" borderId="15" xfId="0" applyFill="1" applyBorder="1" applyProtection="1">
      <protection hidden="1"/>
    </xf>
    <xf numFmtId="0" fontId="23" fillId="4" borderId="11" xfId="0" applyFont="1" applyFill="1" applyBorder="1" applyAlignment="1" applyProtection="1">
      <alignment wrapText="1"/>
      <protection hidden="1"/>
    </xf>
    <xf numFmtId="0" fontId="0" fillId="4" borderId="11" xfId="0" applyFill="1" applyBorder="1" applyProtection="1">
      <protection hidden="1"/>
    </xf>
    <xf numFmtId="0" fontId="0" fillId="4" borderId="16" xfId="0" applyFill="1" applyBorder="1" applyAlignment="1" applyProtection="1">
      <alignment horizontal="center"/>
      <protection hidden="1"/>
    </xf>
    <xf numFmtId="0" fontId="20" fillId="4" borderId="0" xfId="0" applyFont="1" applyFill="1" applyAlignment="1" applyProtection="1">
      <alignment horizontal="center" vertical="center"/>
      <protection hidden="1"/>
    </xf>
    <xf numFmtId="0" fontId="6" fillId="4" borderId="0" xfId="0" applyFont="1" applyFill="1" applyAlignment="1" applyProtection="1">
      <alignment horizontal="left" vertical="center"/>
      <protection hidden="1"/>
    </xf>
    <xf numFmtId="0" fontId="26" fillId="4" borderId="0" xfId="0" applyFont="1" applyFill="1" applyAlignment="1" applyProtection="1">
      <alignment horizontal="center" vertical="center"/>
      <protection hidden="1"/>
    </xf>
    <xf numFmtId="0" fontId="26" fillId="4" borderId="0" xfId="0" applyFont="1" applyFill="1" applyAlignment="1" applyProtection="1">
      <alignment horizontal="center" vertical="center" wrapText="1"/>
      <protection hidden="1"/>
    </xf>
    <xf numFmtId="0" fontId="0" fillId="4" borderId="13" xfId="0" applyFill="1" applyBorder="1" applyAlignment="1" applyProtection="1">
      <alignment horizontal="center"/>
      <protection hidden="1"/>
    </xf>
    <xf numFmtId="0" fontId="0" fillId="4" borderId="16" xfId="0" applyFill="1" applyBorder="1" applyProtection="1">
      <protection hidden="1"/>
    </xf>
    <xf numFmtId="0" fontId="28" fillId="4" borderId="0" xfId="0" applyFont="1" applyFill="1" applyProtection="1">
      <protection hidden="1"/>
    </xf>
    <xf numFmtId="165" fontId="6" fillId="4" borderId="6" xfId="0" applyNumberFormat="1" applyFont="1" applyFill="1" applyBorder="1" applyAlignment="1" applyProtection="1">
      <alignment horizontal="center"/>
      <protection hidden="1"/>
    </xf>
    <xf numFmtId="0" fontId="29" fillId="4" borderId="13" xfId="0" applyFont="1" applyFill="1" applyBorder="1" applyProtection="1">
      <protection hidden="1"/>
    </xf>
    <xf numFmtId="0" fontId="29" fillId="4" borderId="0" xfId="0" applyFont="1" applyFill="1" applyProtection="1">
      <protection hidden="1"/>
    </xf>
    <xf numFmtId="0" fontId="0" fillId="4" borderId="17" xfId="0" applyFill="1" applyBorder="1" applyProtection="1">
      <protection hidden="1"/>
    </xf>
    <xf numFmtId="0" fontId="0" fillId="4" borderId="10" xfId="0" applyFill="1" applyBorder="1" applyProtection="1">
      <protection hidden="1"/>
    </xf>
    <xf numFmtId="0" fontId="30" fillId="4" borderId="10" xfId="0" applyFont="1" applyFill="1" applyBorder="1" applyProtection="1">
      <protection hidden="1"/>
    </xf>
    <xf numFmtId="0" fontId="0" fillId="4" borderId="14" xfId="0" applyFill="1" applyBorder="1" applyProtection="1">
      <protection hidden="1"/>
    </xf>
    <xf numFmtId="0" fontId="30" fillId="4" borderId="0" xfId="0" applyFont="1" applyFill="1" applyProtection="1">
      <protection hidden="1"/>
    </xf>
    <xf numFmtId="0" fontId="6" fillId="4" borderId="0" xfId="0" quotePrefix="1" applyFont="1" applyFill="1" applyAlignment="1" applyProtection="1">
      <alignment horizontal="right"/>
      <protection hidden="1"/>
    </xf>
    <xf numFmtId="0" fontId="16" fillId="4" borderId="0" xfId="0" applyFont="1" applyFill="1" applyProtection="1">
      <protection hidden="1"/>
    </xf>
    <xf numFmtId="0" fontId="0" fillId="4" borderId="12" xfId="0" applyFill="1" applyBorder="1" applyProtection="1">
      <protection hidden="1"/>
    </xf>
    <xf numFmtId="0" fontId="29" fillId="4" borderId="10" xfId="0" applyFont="1" applyFill="1" applyBorder="1" applyProtection="1">
      <protection hidden="1"/>
    </xf>
    <xf numFmtId="0" fontId="29" fillId="4" borderId="10" xfId="0" applyFont="1" applyFill="1" applyBorder="1" applyAlignment="1" applyProtection="1">
      <alignment wrapText="1"/>
      <protection hidden="1"/>
    </xf>
    <xf numFmtId="0" fontId="29" fillId="4" borderId="14" xfId="0" applyFont="1" applyFill="1" applyBorder="1" applyProtection="1">
      <protection hidden="1"/>
    </xf>
    <xf numFmtId="0" fontId="27" fillId="4" borderId="0" xfId="0" applyFont="1" applyFill="1" applyProtection="1">
      <protection hidden="1"/>
    </xf>
    <xf numFmtId="0" fontId="5" fillId="4" borderId="0" xfId="0" applyFont="1" applyFill="1" applyAlignment="1" applyProtection="1">
      <alignment horizontal="right"/>
      <protection hidden="1"/>
    </xf>
    <xf numFmtId="0" fontId="21" fillId="0" borderId="9" xfId="0" applyFont="1" applyBorder="1" applyAlignment="1" applyProtection="1">
      <alignment horizontal="center"/>
      <protection locked="0"/>
    </xf>
    <xf numFmtId="0" fontId="24" fillId="5" borderId="0" xfId="0" applyFont="1" applyFill="1" applyAlignment="1" applyProtection="1">
      <alignment horizontal="left"/>
      <protection hidden="1"/>
    </xf>
    <xf numFmtId="0" fontId="52" fillId="0" borderId="0" xfId="0" applyFont="1" applyAlignment="1" applyProtection="1">
      <alignment horizontal="right"/>
      <protection hidden="1"/>
    </xf>
    <xf numFmtId="0" fontId="8" fillId="0" borderId="0" xfId="0" applyFont="1" applyProtection="1">
      <protection hidden="1"/>
    </xf>
    <xf numFmtId="0" fontId="24" fillId="0" borderId="0" xfId="0" applyFont="1" applyAlignment="1" applyProtection="1">
      <alignment horizontal="left"/>
      <protection hidden="1"/>
    </xf>
    <xf numFmtId="0" fontId="0" fillId="0" borderId="16" xfId="0" applyBorder="1" applyAlignment="1" applyProtection="1">
      <alignment horizontal="center"/>
      <protection hidden="1"/>
    </xf>
    <xf numFmtId="0" fontId="20" fillId="0" borderId="0" xfId="0" applyFont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horizontal="center" vertical="center" wrapText="1"/>
      <protection hidden="1"/>
    </xf>
    <xf numFmtId="0" fontId="0" fillId="0" borderId="13" xfId="0" applyBorder="1" applyAlignment="1" applyProtection="1">
      <alignment horizontal="center"/>
      <protection hidden="1"/>
    </xf>
    <xf numFmtId="0" fontId="0" fillId="0" borderId="16" xfId="0" applyBorder="1" applyProtection="1">
      <protection hidden="1"/>
    </xf>
    <xf numFmtId="0" fontId="28" fillId="0" borderId="0" xfId="0" applyFont="1" applyProtection="1">
      <protection hidden="1"/>
    </xf>
    <xf numFmtId="165" fontId="6" fillId="0" borderId="6" xfId="0" applyNumberFormat="1" applyFont="1" applyBorder="1" applyAlignment="1" applyProtection="1">
      <alignment horizontal="center"/>
      <protection hidden="1"/>
    </xf>
    <xf numFmtId="0" fontId="29" fillId="0" borderId="13" xfId="0" applyFont="1" applyBorder="1" applyProtection="1">
      <protection hidden="1"/>
    </xf>
    <xf numFmtId="0" fontId="29" fillId="0" borderId="0" xfId="0" applyFont="1" applyProtection="1">
      <protection hidden="1"/>
    </xf>
    <xf numFmtId="0" fontId="0" fillId="0" borderId="17" xfId="0" applyBorder="1" applyProtection="1">
      <protection hidden="1"/>
    </xf>
    <xf numFmtId="0" fontId="0" fillId="0" borderId="10" xfId="0" applyBorder="1" applyProtection="1">
      <protection hidden="1"/>
    </xf>
    <xf numFmtId="0" fontId="0" fillId="0" borderId="14" xfId="0" applyBorder="1" applyProtection="1">
      <protection hidden="1"/>
    </xf>
    <xf numFmtId="0" fontId="6" fillId="0" borderId="0" xfId="0" quotePrefix="1" applyFont="1" applyAlignment="1" applyProtection="1">
      <alignment horizontal="right"/>
      <protection hidden="1"/>
    </xf>
    <xf numFmtId="0" fontId="16" fillId="0" borderId="0" xfId="0" applyFont="1" applyProtection="1">
      <protection hidden="1"/>
    </xf>
    <xf numFmtId="0" fontId="29" fillId="0" borderId="10" xfId="0" applyFont="1" applyBorder="1" applyProtection="1">
      <protection hidden="1"/>
    </xf>
    <xf numFmtId="0" fontId="29" fillId="0" borderId="14" xfId="0" applyFont="1" applyBorder="1" applyProtection="1">
      <protection hidden="1"/>
    </xf>
    <xf numFmtId="0" fontId="27" fillId="0" borderId="0" xfId="0" applyFont="1" applyProtection="1">
      <protection hidden="1"/>
    </xf>
    <xf numFmtId="0" fontId="28" fillId="0" borderId="6" xfId="0" applyFont="1" applyBorder="1" applyProtection="1">
      <protection hidden="1"/>
    </xf>
    <xf numFmtId="0" fontId="0" fillId="0" borderId="15" xfId="0" applyBorder="1" applyProtection="1">
      <protection hidden="1"/>
    </xf>
    <xf numFmtId="0" fontId="29" fillId="0" borderId="17" xfId="0" applyFont="1" applyBorder="1" applyProtection="1">
      <protection hidden="1"/>
    </xf>
    <xf numFmtId="0" fontId="6" fillId="0" borderId="16" xfId="0" applyFont="1" applyBorder="1" applyAlignment="1" applyProtection="1">
      <alignment horizontal="left" vertical="center" wrapText="1"/>
      <protection hidden="1"/>
    </xf>
    <xf numFmtId="0" fontId="23" fillId="4" borderId="15" xfId="0" applyFont="1" applyFill="1" applyBorder="1" applyAlignment="1" applyProtection="1">
      <alignment wrapText="1"/>
      <protection hidden="1"/>
    </xf>
    <xf numFmtId="0" fontId="25" fillId="4" borderId="0" xfId="0" applyFont="1" applyFill="1" applyProtection="1">
      <protection hidden="1"/>
    </xf>
    <xf numFmtId="0" fontId="29" fillId="4" borderId="17" xfId="0" applyFont="1" applyFill="1" applyBorder="1" applyProtection="1">
      <protection hidden="1"/>
    </xf>
    <xf numFmtId="0" fontId="6" fillId="4" borderId="6" xfId="0" applyFont="1" applyFill="1" applyBorder="1" applyAlignment="1" applyProtection="1">
      <alignment horizontal="center"/>
      <protection hidden="1"/>
    </xf>
    <xf numFmtId="0" fontId="6" fillId="4" borderId="16" xfId="0" applyFont="1" applyFill="1" applyBorder="1" applyAlignment="1" applyProtection="1">
      <alignment horizontal="left" vertical="center" wrapText="1"/>
      <protection hidden="1"/>
    </xf>
    <xf numFmtId="0" fontId="19" fillId="6" borderId="0" xfId="0" applyFont="1" applyFill="1" applyProtection="1">
      <protection hidden="1"/>
    </xf>
    <xf numFmtId="0" fontId="0" fillId="6" borderId="0" xfId="0" applyFill="1" applyProtection="1">
      <protection hidden="1"/>
    </xf>
    <xf numFmtId="0" fontId="35" fillId="6" borderId="0" xfId="0" applyFont="1" applyFill="1" applyProtection="1">
      <protection hidden="1"/>
    </xf>
    <xf numFmtId="0" fontId="8" fillId="6" borderId="0" xfId="0" applyFont="1" applyFill="1" applyProtection="1">
      <protection hidden="1"/>
    </xf>
    <xf numFmtId="0" fontId="5" fillId="6" borderId="0" xfId="0" applyFont="1" applyFill="1" applyProtection="1">
      <protection hidden="1"/>
    </xf>
    <xf numFmtId="0" fontId="24" fillId="6" borderId="0" xfId="0" applyFont="1" applyFill="1" applyAlignment="1" applyProtection="1">
      <alignment horizontal="center"/>
      <protection hidden="1"/>
    </xf>
    <xf numFmtId="0" fontId="5" fillId="6" borderId="0" xfId="0" applyFont="1" applyFill="1" applyAlignment="1" applyProtection="1">
      <alignment horizontal="right"/>
      <protection hidden="1"/>
    </xf>
    <xf numFmtId="0" fontId="53" fillId="0" borderId="0" xfId="0" applyFont="1" applyProtection="1">
      <protection hidden="1"/>
    </xf>
    <xf numFmtId="0" fontId="40" fillId="0" borderId="0" xfId="0" applyFont="1" applyAlignment="1" applyProtection="1">
      <alignment horizontal="right"/>
      <protection hidden="1"/>
    </xf>
    <xf numFmtId="0" fontId="25" fillId="4" borderId="16" xfId="0" applyFont="1" applyFill="1" applyBorder="1" applyAlignment="1" applyProtection="1">
      <alignment horizontal="left" indent="1"/>
      <protection hidden="1"/>
    </xf>
    <xf numFmtId="0" fontId="25" fillId="4" borderId="16" xfId="0" applyFont="1" applyFill="1" applyBorder="1" applyAlignment="1" applyProtection="1">
      <alignment horizontal="left"/>
      <protection hidden="1"/>
    </xf>
    <xf numFmtId="0" fontId="25" fillId="0" borderId="16" xfId="0" applyFont="1" applyBorder="1" applyAlignment="1" applyProtection="1">
      <alignment horizontal="left" indent="1"/>
      <protection hidden="1"/>
    </xf>
    <xf numFmtId="0" fontId="25" fillId="0" borderId="16" xfId="0" applyFont="1" applyBorder="1" applyAlignment="1" applyProtection="1">
      <alignment horizontal="left"/>
      <protection hidden="1"/>
    </xf>
    <xf numFmtId="0" fontId="0" fillId="2" borderId="9" xfId="0" applyFill="1" applyBorder="1" applyProtection="1">
      <protection locked="0" hidden="1"/>
    </xf>
    <xf numFmtId="0" fontId="5" fillId="2" borderId="9" xfId="0" applyFont="1" applyFill="1" applyBorder="1" applyProtection="1">
      <protection locked="0" hidden="1"/>
    </xf>
    <xf numFmtId="0" fontId="14" fillId="6" borderId="0" xfId="0" applyFont="1" applyFill="1" applyAlignment="1" applyProtection="1">
      <alignment horizontal="right"/>
      <protection hidden="1"/>
    </xf>
    <xf numFmtId="0" fontId="5" fillId="0" borderId="0" xfId="4" applyProtection="1">
      <protection hidden="1"/>
    </xf>
    <xf numFmtId="0" fontId="41" fillId="4" borderId="0" xfId="4" applyFont="1" applyFill="1" applyProtection="1">
      <protection hidden="1"/>
    </xf>
    <xf numFmtId="0" fontId="42" fillId="4" borderId="0" xfId="4" applyFont="1" applyFill="1" applyProtection="1">
      <protection hidden="1"/>
    </xf>
    <xf numFmtId="0" fontId="43" fillId="4" borderId="0" xfId="4" applyFont="1" applyFill="1" applyAlignment="1" applyProtection="1">
      <alignment horizontal="left" indent="1"/>
      <protection hidden="1"/>
    </xf>
    <xf numFmtId="0" fontId="44" fillId="4" borderId="0" xfId="4" applyFont="1" applyFill="1" applyProtection="1">
      <protection hidden="1"/>
    </xf>
    <xf numFmtId="0" fontId="45" fillId="4" borderId="0" xfId="4" applyFont="1" applyFill="1" applyProtection="1">
      <protection hidden="1"/>
    </xf>
    <xf numFmtId="0" fontId="43" fillId="4" borderId="0" xfId="4" quotePrefix="1" applyFont="1" applyFill="1" applyAlignment="1" applyProtection="1">
      <alignment horizontal="left" indent="2"/>
      <protection hidden="1"/>
    </xf>
    <xf numFmtId="0" fontId="43" fillId="4" borderId="0" xfId="4" applyFont="1" applyFill="1" applyAlignment="1" applyProtection="1">
      <alignment horizontal="left" indent="2"/>
      <protection hidden="1"/>
    </xf>
    <xf numFmtId="0" fontId="43" fillId="4" borderId="6" xfId="4" applyFont="1" applyFill="1" applyBorder="1" applyAlignment="1" applyProtection="1">
      <alignment horizontal="left" indent="1"/>
      <protection hidden="1"/>
    </xf>
    <xf numFmtId="0" fontId="5" fillId="7" borderId="0" xfId="4" applyFill="1" applyProtection="1">
      <protection hidden="1"/>
    </xf>
    <xf numFmtId="0" fontId="41" fillId="0" borderId="0" xfId="4" applyFont="1" applyProtection="1">
      <protection hidden="1"/>
    </xf>
    <xf numFmtId="0" fontId="44" fillId="0" borderId="0" xfId="4" applyFont="1" applyProtection="1">
      <protection hidden="1"/>
    </xf>
    <xf numFmtId="0" fontId="45" fillId="0" borderId="0" xfId="4" applyFont="1" applyProtection="1">
      <protection hidden="1"/>
    </xf>
    <xf numFmtId="0" fontId="43" fillId="0" borderId="0" xfId="4" applyFont="1" applyAlignment="1" applyProtection="1">
      <alignment horizontal="left" indent="2"/>
      <protection hidden="1"/>
    </xf>
    <xf numFmtId="0" fontId="43" fillId="0" borderId="0" xfId="4" quotePrefix="1" applyFont="1" applyAlignment="1" applyProtection="1">
      <alignment horizontal="left" indent="2"/>
      <protection hidden="1"/>
    </xf>
    <xf numFmtId="0" fontId="42" fillId="0" borderId="0" xfId="4" applyFont="1" applyProtection="1">
      <protection hidden="1"/>
    </xf>
    <xf numFmtId="0" fontId="43" fillId="0" borderId="0" xfId="4" applyFont="1" applyAlignment="1" applyProtection="1">
      <alignment horizontal="left" indent="1"/>
      <protection hidden="1"/>
    </xf>
    <xf numFmtId="0" fontId="43" fillId="0" borderId="19" xfId="4" applyFont="1" applyBorder="1" applyAlignment="1" applyProtection="1">
      <alignment horizontal="left" indent="1"/>
      <protection hidden="1"/>
    </xf>
    <xf numFmtId="0" fontId="0" fillId="7" borderId="0" xfId="0" applyFill="1" applyProtection="1">
      <protection hidden="1"/>
    </xf>
    <xf numFmtId="0" fontId="0" fillId="4" borderId="6" xfId="0" applyFill="1" applyBorder="1" applyProtection="1">
      <protection hidden="1"/>
    </xf>
    <xf numFmtId="0" fontId="0" fillId="0" borderId="19" xfId="0" applyBorder="1" applyProtection="1">
      <protection hidden="1"/>
    </xf>
    <xf numFmtId="0" fontId="0" fillId="8" borderId="0" xfId="0" applyFill="1" applyProtection="1">
      <protection hidden="1"/>
    </xf>
    <xf numFmtId="0" fontId="0" fillId="7" borderId="0" xfId="0" applyFill="1" applyAlignment="1" applyProtection="1">
      <alignment wrapText="1"/>
      <protection hidden="1"/>
    </xf>
    <xf numFmtId="0" fontId="0" fillId="7" borderId="0" xfId="0" applyFill="1" applyAlignment="1" applyProtection="1">
      <alignment vertical="top"/>
      <protection hidden="1"/>
    </xf>
    <xf numFmtId="0" fontId="5" fillId="7" borderId="0" xfId="0" applyFont="1" applyFill="1" applyAlignment="1" applyProtection="1">
      <alignment horizontal="left" indent="1"/>
      <protection hidden="1"/>
    </xf>
    <xf numFmtId="0" fontId="22" fillId="7" borderId="0" xfId="0" applyFont="1" applyFill="1" applyAlignment="1" applyProtection="1">
      <alignment wrapText="1"/>
      <protection hidden="1"/>
    </xf>
    <xf numFmtId="0" fontId="0" fillId="7" borderId="0" xfId="0" applyFill="1" applyAlignment="1" applyProtection="1">
      <alignment vertical="center"/>
      <protection hidden="1"/>
    </xf>
    <xf numFmtId="0" fontId="6" fillId="7" borderId="0" xfId="0" applyFont="1" applyFill="1" applyAlignment="1" applyProtection="1">
      <alignment wrapText="1"/>
      <protection hidden="1"/>
    </xf>
    <xf numFmtId="0" fontId="22" fillId="7" borderId="0" xfId="0" applyFont="1" applyFill="1" applyAlignment="1" applyProtection="1">
      <alignment horizontal="center" wrapText="1"/>
      <protection hidden="1"/>
    </xf>
    <xf numFmtId="0" fontId="18" fillId="7" borderId="0" xfId="0" applyFont="1" applyFill="1" applyProtection="1">
      <protection hidden="1"/>
    </xf>
    <xf numFmtId="0" fontId="0" fillId="7" borderId="0" xfId="0" applyFill="1" applyAlignment="1" applyProtection="1">
      <alignment horizontal="center"/>
      <protection hidden="1"/>
    </xf>
    <xf numFmtId="0" fontId="53" fillId="6" borderId="0" xfId="0" applyFont="1" applyFill="1" applyProtection="1">
      <protection hidden="1"/>
    </xf>
    <xf numFmtId="0" fontId="0" fillId="0" borderId="9" xfId="0" applyBorder="1" applyProtection="1">
      <protection hidden="1"/>
    </xf>
    <xf numFmtId="0" fontId="34" fillId="0" borderId="0" xfId="0" applyFont="1" applyAlignment="1" applyProtection="1">
      <alignment horizontal="right"/>
      <protection hidden="1"/>
    </xf>
    <xf numFmtId="0" fontId="5" fillId="0" borderId="11" xfId="0" applyFont="1" applyBorder="1" applyAlignment="1" applyProtection="1">
      <alignment horizontal="center"/>
      <protection hidden="1"/>
    </xf>
    <xf numFmtId="0" fontId="5" fillId="0" borderId="18" xfId="0" applyFont="1" applyBorder="1" applyAlignment="1" applyProtection="1">
      <alignment horizontal="center"/>
      <protection hidden="1"/>
    </xf>
    <xf numFmtId="0" fontId="5" fillId="0" borderId="20" xfId="0" applyFont="1" applyBorder="1" applyAlignment="1" applyProtection="1">
      <alignment horizontal="center"/>
      <protection hidden="1"/>
    </xf>
    <xf numFmtId="1" fontId="5" fillId="0" borderId="0" xfId="0" applyNumberFormat="1" applyFont="1" applyProtection="1">
      <protection hidden="1"/>
    </xf>
    <xf numFmtId="0" fontId="0" fillId="0" borderId="21" xfId="0" applyBorder="1" applyProtection="1">
      <protection hidden="1"/>
    </xf>
    <xf numFmtId="0" fontId="5" fillId="9" borderId="0" xfId="0" applyFont="1" applyFill="1" applyProtection="1">
      <protection hidden="1"/>
    </xf>
    <xf numFmtId="0" fontId="10" fillId="0" borderId="24" xfId="0" applyFont="1" applyBorder="1" applyProtection="1">
      <protection hidden="1"/>
    </xf>
    <xf numFmtId="0" fontId="10" fillId="0" borderId="25" xfId="0" applyFont="1" applyBorder="1" applyProtection="1">
      <protection hidden="1"/>
    </xf>
    <xf numFmtId="0" fontId="5" fillId="0" borderId="16" xfId="0" applyFont="1" applyBorder="1" applyProtection="1">
      <protection hidden="1"/>
    </xf>
    <xf numFmtId="2" fontId="0" fillId="0" borderId="0" xfId="0" applyNumberFormat="1" applyProtection="1">
      <protection hidden="1"/>
    </xf>
    <xf numFmtId="0" fontId="5" fillId="0" borderId="13" xfId="0" applyFont="1" applyBorder="1" applyProtection="1">
      <protection hidden="1"/>
    </xf>
    <xf numFmtId="2" fontId="0" fillId="0" borderId="6" xfId="0" applyNumberFormat="1" applyBorder="1" applyProtection="1">
      <protection hidden="1"/>
    </xf>
    <xf numFmtId="0" fontId="5" fillId="0" borderId="26" xfId="0" applyFont="1" applyBorder="1" applyProtection="1">
      <protection hidden="1"/>
    </xf>
    <xf numFmtId="169" fontId="0" fillId="0" borderId="0" xfId="0" applyNumberFormat="1" applyProtection="1">
      <protection hidden="1"/>
    </xf>
    <xf numFmtId="169" fontId="0" fillId="0" borderId="6" xfId="0" applyNumberFormat="1" applyBorder="1" applyProtection="1">
      <protection hidden="1"/>
    </xf>
    <xf numFmtId="0" fontId="0" fillId="0" borderId="27" xfId="0" applyBorder="1" applyProtection="1">
      <protection hidden="1"/>
    </xf>
    <xf numFmtId="2" fontId="0" fillId="0" borderId="10" xfId="0" applyNumberFormat="1" applyBorder="1" applyProtection="1">
      <protection hidden="1"/>
    </xf>
    <xf numFmtId="0" fontId="5" fillId="0" borderId="14" xfId="0" applyFont="1" applyBorder="1" applyProtection="1">
      <protection hidden="1"/>
    </xf>
    <xf numFmtId="0" fontId="7" fillId="10" borderId="0" xfId="0" applyFont="1" applyFill="1" applyAlignment="1" applyProtection="1">
      <alignment horizontal="center" wrapText="1"/>
      <protection hidden="1"/>
    </xf>
    <xf numFmtId="0" fontId="7" fillId="10" borderId="0" xfId="0" applyFont="1" applyFill="1" applyAlignment="1" applyProtection="1">
      <alignment horizontal="left" wrapText="1"/>
      <protection hidden="1"/>
    </xf>
    <xf numFmtId="0" fontId="10" fillId="11" borderId="6" xfId="0" applyFont="1" applyFill="1" applyBorder="1" applyAlignment="1" applyProtection="1">
      <alignment horizontal="left"/>
      <protection hidden="1"/>
    </xf>
    <xf numFmtId="0" fontId="0" fillId="11" borderId="0" xfId="0" applyFill="1" applyProtection="1">
      <protection hidden="1"/>
    </xf>
    <xf numFmtId="0" fontId="0" fillId="10" borderId="0" xfId="0" applyFill="1" applyAlignment="1" applyProtection="1">
      <alignment wrapText="1"/>
      <protection hidden="1"/>
    </xf>
    <xf numFmtId="0" fontId="11" fillId="10" borderId="0" xfId="0" applyFont="1" applyFill="1" applyAlignment="1" applyProtection="1">
      <alignment horizontal="left" vertical="top" wrapText="1"/>
      <protection hidden="1"/>
    </xf>
    <xf numFmtId="0" fontId="13" fillId="9" borderId="0" xfId="0" applyFont="1" applyFill="1" applyAlignment="1" applyProtection="1">
      <alignment horizontal="center" vertical="top" wrapText="1"/>
      <protection hidden="1"/>
    </xf>
    <xf numFmtId="0" fontId="13" fillId="9" borderId="0" xfId="0" applyFont="1" applyFill="1" applyAlignment="1" applyProtection="1">
      <alignment vertical="top" wrapText="1"/>
      <protection hidden="1"/>
    </xf>
    <xf numFmtId="0" fontId="10" fillId="12" borderId="6" xfId="0" applyFont="1" applyFill="1" applyBorder="1" applyProtection="1">
      <protection hidden="1"/>
    </xf>
    <xf numFmtId="0" fontId="0" fillId="13" borderId="0" xfId="0" applyFill="1" applyProtection="1">
      <protection hidden="1"/>
    </xf>
    <xf numFmtId="0" fontId="10" fillId="9" borderId="6" xfId="0" applyFont="1" applyFill="1" applyBorder="1" applyProtection="1">
      <protection hidden="1"/>
    </xf>
    <xf numFmtId="0" fontId="10" fillId="3" borderId="6" xfId="0" applyFont="1" applyFill="1" applyBorder="1" applyProtection="1">
      <protection hidden="1"/>
    </xf>
    <xf numFmtId="0" fontId="12" fillId="0" borderId="0" xfId="0" applyFont="1" applyAlignment="1" applyProtection="1">
      <alignment wrapText="1"/>
      <protection hidden="1"/>
    </xf>
    <xf numFmtId="0" fontId="10" fillId="13" borderId="6" xfId="0" applyFont="1" applyFill="1" applyBorder="1" applyAlignment="1" applyProtection="1">
      <alignment horizontal="left"/>
      <protection hidden="1"/>
    </xf>
    <xf numFmtId="0" fontId="14" fillId="13" borderId="0" xfId="0" applyFont="1" applyFill="1" applyProtection="1">
      <protection hidden="1"/>
    </xf>
    <xf numFmtId="0" fontId="15" fillId="10" borderId="0" xfId="0" applyFont="1" applyFill="1" applyProtection="1">
      <protection hidden="1"/>
    </xf>
    <xf numFmtId="0" fontId="5" fillId="10" borderId="0" xfId="0" applyFont="1" applyFill="1" applyAlignment="1" applyProtection="1">
      <alignment wrapText="1"/>
      <protection hidden="1"/>
    </xf>
    <xf numFmtId="0" fontId="11" fillId="10" borderId="0" xfId="0" applyFont="1" applyFill="1" applyAlignment="1" applyProtection="1">
      <alignment horizontal="center" vertical="top" wrapText="1"/>
      <protection hidden="1"/>
    </xf>
    <xf numFmtId="0" fontId="0" fillId="10" borderId="0" xfId="0" applyFill="1" applyProtection="1">
      <protection hidden="1"/>
    </xf>
    <xf numFmtId="0" fontId="0" fillId="0" borderId="18" xfId="0" applyBorder="1" applyProtection="1">
      <protection hidden="1"/>
    </xf>
    <xf numFmtId="0" fontId="24" fillId="0" borderId="0" xfId="0" applyFont="1" applyAlignment="1" applyProtection="1">
      <alignment horizontal="right" vertical="top"/>
      <protection hidden="1"/>
    </xf>
    <xf numFmtId="0" fontId="54" fillId="0" borderId="0" xfId="0" applyFont="1" applyAlignment="1" applyProtection="1">
      <alignment horizontal="right"/>
      <protection hidden="1"/>
    </xf>
    <xf numFmtId="0" fontId="40" fillId="0" borderId="0" xfId="0" applyFont="1" applyAlignment="1" applyProtection="1">
      <alignment horizontal="right" vertical="center"/>
      <protection hidden="1"/>
    </xf>
    <xf numFmtId="0" fontId="20" fillId="4" borderId="0" xfId="0" applyFont="1" applyFill="1" applyAlignment="1" applyProtection="1">
      <alignment wrapText="1"/>
      <protection hidden="1"/>
    </xf>
    <xf numFmtId="0" fontId="36" fillId="4" borderId="0" xfId="0" applyFont="1" applyFill="1" applyAlignment="1" applyProtection="1">
      <alignment vertical="top" wrapText="1"/>
      <protection hidden="1"/>
    </xf>
    <xf numFmtId="0" fontId="36" fillId="4" borderId="0" xfId="0" applyFont="1" applyFill="1" applyAlignment="1" applyProtection="1">
      <alignment wrapText="1"/>
      <protection hidden="1"/>
    </xf>
    <xf numFmtId="0" fontId="20" fillId="0" borderId="0" xfId="0" applyFont="1" applyAlignment="1" applyProtection="1">
      <alignment wrapText="1"/>
      <protection hidden="1"/>
    </xf>
    <xf numFmtId="0" fontId="36" fillId="0" borderId="0" xfId="0" applyFont="1" applyAlignment="1" applyProtection="1">
      <alignment vertical="top" wrapText="1"/>
      <protection hidden="1"/>
    </xf>
    <xf numFmtId="0" fontId="34" fillId="4" borderId="0" xfId="0" applyFont="1" applyFill="1" applyAlignment="1" applyProtection="1">
      <alignment horizontal="right"/>
      <protection hidden="1"/>
    </xf>
    <xf numFmtId="0" fontId="34" fillId="4" borderId="0" xfId="0" applyFont="1" applyFill="1" applyAlignment="1" applyProtection="1">
      <alignment wrapText="1"/>
      <protection hidden="1"/>
    </xf>
    <xf numFmtId="3" fontId="48" fillId="4" borderId="0" xfId="0" applyNumberFormat="1" applyFont="1" applyFill="1" applyAlignment="1">
      <alignment horizontal="center"/>
    </xf>
    <xf numFmtId="0" fontId="6" fillId="4" borderId="0" xfId="0" applyFont="1" applyFill="1" applyAlignment="1">
      <alignment horizontal="left"/>
    </xf>
    <xf numFmtId="0" fontId="20" fillId="0" borderId="6" xfId="0" applyFont="1" applyBorder="1" applyProtection="1">
      <protection hidden="1"/>
    </xf>
    <xf numFmtId="0" fontId="22" fillId="4" borderId="0" xfId="0" applyFont="1" applyFill="1" applyAlignment="1" applyProtection="1">
      <alignment wrapText="1"/>
      <protection hidden="1"/>
    </xf>
    <xf numFmtId="0" fontId="37" fillId="4" borderId="0" xfId="0" applyFont="1" applyFill="1" applyAlignment="1" applyProtection="1">
      <alignment vertical="center"/>
      <protection hidden="1"/>
    </xf>
    <xf numFmtId="0" fontId="47" fillId="4" borderId="0" xfId="0" applyFont="1" applyFill="1" applyProtection="1">
      <protection hidden="1"/>
    </xf>
    <xf numFmtId="0" fontId="0" fillId="4" borderId="0" xfId="0" applyFill="1" applyAlignment="1" applyProtection="1">
      <alignment horizontal="left"/>
      <protection hidden="1"/>
    </xf>
    <xf numFmtId="0" fontId="22" fillId="4" borderId="0" xfId="0" applyFont="1" applyFill="1" applyAlignment="1" applyProtection="1">
      <alignment horizontal="center" wrapText="1"/>
      <protection hidden="1"/>
    </xf>
    <xf numFmtId="0" fontId="57" fillId="4" borderId="0" xfId="0" applyFont="1" applyFill="1" applyAlignment="1" applyProtection="1">
      <alignment horizontal="left"/>
      <protection hidden="1"/>
    </xf>
    <xf numFmtId="0" fontId="6" fillId="4" borderId="0" xfId="0" applyFont="1" applyFill="1" applyProtection="1">
      <protection hidden="1"/>
    </xf>
    <xf numFmtId="0" fontId="22" fillId="4" borderId="0" xfId="0" applyFont="1" applyFill="1" applyAlignment="1" applyProtection="1">
      <alignment horizontal="left" vertical="center"/>
      <protection hidden="1"/>
    </xf>
    <xf numFmtId="0" fontId="6" fillId="4" borderId="0" xfId="0" applyFont="1" applyFill="1" applyAlignment="1" applyProtection="1">
      <alignment horizontal="right"/>
      <protection hidden="1"/>
    </xf>
    <xf numFmtId="0" fontId="6" fillId="4" borderId="0" xfId="0" applyFont="1" applyFill="1" applyAlignment="1" applyProtection="1">
      <alignment horizontal="left"/>
      <protection hidden="1"/>
    </xf>
    <xf numFmtId="0" fontId="22" fillId="4" borderId="0" xfId="0" applyFont="1" applyFill="1" applyAlignment="1" applyProtection="1">
      <alignment horizontal="left"/>
      <protection hidden="1"/>
    </xf>
    <xf numFmtId="0" fontId="57" fillId="4" borderId="0" xfId="0" applyFont="1" applyFill="1" applyAlignment="1" applyProtection="1">
      <alignment horizontal="center"/>
      <protection hidden="1"/>
    </xf>
    <xf numFmtId="0" fontId="0" fillId="4" borderId="18" xfId="0" applyFill="1" applyBorder="1" applyProtection="1">
      <protection hidden="1"/>
    </xf>
    <xf numFmtId="0" fontId="51" fillId="4" borderId="18" xfId="0" applyFont="1" applyFill="1" applyBorder="1" applyProtection="1">
      <protection hidden="1"/>
    </xf>
    <xf numFmtId="0" fontId="47" fillId="4" borderId="18" xfId="0" applyFont="1" applyFill="1" applyBorder="1" applyProtection="1">
      <protection hidden="1"/>
    </xf>
    <xf numFmtId="0" fontId="20" fillId="4" borderId="0" xfId="0" applyFont="1" applyFill="1" applyAlignment="1" applyProtection="1">
      <alignment vertical="top"/>
      <protection hidden="1"/>
    </xf>
    <xf numFmtId="0" fontId="47" fillId="4" borderId="6" xfId="0" applyFont="1" applyFill="1" applyBorder="1" applyProtection="1">
      <protection hidden="1"/>
    </xf>
    <xf numFmtId="0" fontId="22" fillId="4" borderId="0" xfId="0" applyFont="1" applyFill="1" applyProtection="1">
      <protection hidden="1"/>
    </xf>
    <xf numFmtId="0" fontId="6" fillId="4" borderId="18" xfId="0" applyFont="1" applyFill="1" applyBorder="1" applyProtection="1">
      <protection hidden="1"/>
    </xf>
    <xf numFmtId="0" fontId="22" fillId="4" borderId="18" xfId="0" applyFont="1" applyFill="1" applyBorder="1" applyProtection="1">
      <protection hidden="1"/>
    </xf>
    <xf numFmtId="14" fontId="48" fillId="4" borderId="0" xfId="0" applyNumberFormat="1" applyFont="1" applyFill="1" applyAlignment="1">
      <alignment horizontal="left"/>
    </xf>
    <xf numFmtId="0" fontId="48" fillId="4" borderId="0" xfId="0" applyFont="1" applyFill="1" applyAlignment="1">
      <alignment horizontal="left"/>
    </xf>
    <xf numFmtId="0" fontId="22" fillId="4" borderId="6" xfId="0" applyFont="1" applyFill="1" applyBorder="1" applyProtection="1">
      <protection hidden="1"/>
    </xf>
    <xf numFmtId="0" fontId="6" fillId="4" borderId="6" xfId="0" applyFont="1" applyFill="1" applyBorder="1" applyProtection="1">
      <protection hidden="1"/>
    </xf>
    <xf numFmtId="0" fontId="38" fillId="4" borderId="0" xfId="0" applyFont="1" applyFill="1" applyProtection="1">
      <protection hidden="1"/>
    </xf>
    <xf numFmtId="9" fontId="6" fillId="4" borderId="0" xfId="0" applyNumberFormat="1" applyFont="1" applyFill="1" applyProtection="1">
      <protection hidden="1"/>
    </xf>
    <xf numFmtId="0" fontId="22" fillId="4" borderId="0" xfId="0" applyFont="1" applyFill="1" applyAlignment="1" applyProtection="1">
      <alignment horizontal="center"/>
      <protection hidden="1"/>
    </xf>
    <xf numFmtId="0" fontId="22" fillId="0" borderId="0" xfId="0" applyFont="1" applyProtection="1">
      <protection hidden="1"/>
    </xf>
    <xf numFmtId="0" fontId="22" fillId="0" borderId="0" xfId="0" applyFont="1" applyAlignment="1" applyProtection="1">
      <alignment horizontal="center"/>
      <protection hidden="1"/>
    </xf>
    <xf numFmtId="0" fontId="38" fillId="0" borderId="0" xfId="0" applyFont="1" applyProtection="1">
      <protection hidden="1"/>
    </xf>
    <xf numFmtId="0" fontId="22" fillId="0" borderId="0" xfId="0" applyFont="1" applyAlignment="1" applyProtection="1">
      <alignment vertical="center"/>
      <protection hidden="1"/>
    </xf>
    <xf numFmtId="9" fontId="6" fillId="0" borderId="0" xfId="0" applyNumberFormat="1" applyFont="1" applyProtection="1">
      <protection hidden="1"/>
    </xf>
    <xf numFmtId="0" fontId="28" fillId="0" borderId="0" xfId="0" applyFont="1" applyAlignment="1" applyProtection="1">
      <alignment horizontal="right"/>
      <protection hidden="1"/>
    </xf>
    <xf numFmtId="0" fontId="22" fillId="0" borderId="0" xfId="0" applyFont="1" applyAlignment="1" applyProtection="1">
      <alignment horizontal="left"/>
      <protection hidden="1"/>
    </xf>
    <xf numFmtId="0" fontId="51" fillId="4" borderId="6" xfId="0" applyFont="1" applyFill="1" applyBorder="1" applyProtection="1">
      <protection hidden="1"/>
    </xf>
    <xf numFmtId="0" fontId="6" fillId="4" borderId="0" xfId="0" applyFont="1" applyFill="1" applyAlignment="1" applyProtection="1">
      <alignment vertical="top" wrapText="1"/>
      <protection hidden="1"/>
    </xf>
    <xf numFmtId="0" fontId="6" fillId="4" borderId="0" xfId="0" applyFont="1" applyFill="1" applyAlignment="1" applyProtection="1">
      <alignment vertical="top"/>
      <protection hidden="1"/>
    </xf>
    <xf numFmtId="0" fontId="47" fillId="4" borderId="1" xfId="0" applyFont="1" applyFill="1" applyBorder="1" applyProtection="1">
      <protection hidden="1"/>
    </xf>
    <xf numFmtId="0" fontId="6" fillId="4" borderId="1" xfId="0" applyFont="1" applyFill="1" applyBorder="1" applyProtection="1">
      <protection hidden="1"/>
    </xf>
    <xf numFmtId="0" fontId="22" fillId="4" borderId="1" xfId="0" applyFont="1" applyFill="1" applyBorder="1" applyProtection="1">
      <protection hidden="1"/>
    </xf>
    <xf numFmtId="0" fontId="6" fillId="4" borderId="0" xfId="0" applyFont="1" applyFill="1" applyAlignment="1" applyProtection="1">
      <alignment horizontal="right" vertical="top"/>
      <protection hidden="1"/>
    </xf>
    <xf numFmtId="0" fontId="0" fillId="4" borderId="2" xfId="0" applyFill="1" applyBorder="1" applyProtection="1">
      <protection hidden="1"/>
    </xf>
    <xf numFmtId="0" fontId="22" fillId="4" borderId="5" xfId="0" applyFont="1" applyFill="1" applyBorder="1" applyProtection="1">
      <protection hidden="1"/>
    </xf>
    <xf numFmtId="0" fontId="0" fillId="4" borderId="5" xfId="0" applyFill="1" applyBorder="1" applyProtection="1">
      <protection hidden="1"/>
    </xf>
    <xf numFmtId="0" fontId="0" fillId="4" borderId="4" xfId="0" applyFill="1" applyBorder="1" applyProtection="1">
      <protection hidden="1"/>
    </xf>
    <xf numFmtId="0" fontId="6" fillId="4" borderId="1" xfId="0" applyFont="1" applyFill="1" applyBorder="1" applyAlignment="1" applyProtection="1">
      <alignment horizontal="center"/>
      <protection hidden="1"/>
    </xf>
    <xf numFmtId="0" fontId="47" fillId="4" borderId="0" xfId="0" applyFont="1" applyFill="1" applyAlignment="1" applyProtection="1">
      <alignment horizontal="right"/>
      <protection hidden="1"/>
    </xf>
    <xf numFmtId="0" fontId="29" fillId="4" borderId="5" xfId="0" applyFont="1" applyFill="1" applyBorder="1" applyProtection="1">
      <protection hidden="1"/>
    </xf>
    <xf numFmtId="9" fontId="5" fillId="4" borderId="0" xfId="6" applyFont="1" applyFill="1" applyBorder="1" applyAlignment="1" applyProtection="1">
      <alignment horizontal="center"/>
      <protection hidden="1"/>
    </xf>
    <xf numFmtId="166" fontId="22" fillId="4" borderId="0" xfId="0" applyNumberFormat="1" applyFont="1" applyFill="1" applyAlignment="1" applyProtection="1">
      <alignment horizontal="center"/>
      <protection hidden="1"/>
    </xf>
    <xf numFmtId="0" fontId="22" fillId="2" borderId="9" xfId="0" applyFont="1" applyFill="1" applyBorder="1" applyProtection="1">
      <protection locked="0" hidden="1"/>
    </xf>
    <xf numFmtId="3" fontId="47" fillId="4" borderId="0" xfId="0" applyNumberFormat="1" applyFont="1" applyFill="1" applyAlignment="1" applyProtection="1">
      <alignment horizontal="right"/>
      <protection hidden="1"/>
    </xf>
    <xf numFmtId="0" fontId="0" fillId="4" borderId="7" xfId="0" applyFill="1" applyBorder="1" applyProtection="1">
      <protection hidden="1"/>
    </xf>
    <xf numFmtId="0" fontId="22" fillId="4" borderId="6" xfId="0" applyFont="1" applyFill="1" applyBorder="1" applyAlignment="1" applyProtection="1">
      <alignment horizontal="left"/>
      <protection hidden="1"/>
    </xf>
    <xf numFmtId="0" fontId="22" fillId="4" borderId="6" xfId="0" applyFont="1" applyFill="1" applyBorder="1" applyAlignment="1" applyProtection="1">
      <alignment horizontal="right"/>
      <protection hidden="1"/>
    </xf>
    <xf numFmtId="0" fontId="22" fillId="4" borderId="6" xfId="0" applyFont="1" applyFill="1" applyBorder="1" applyAlignment="1" applyProtection="1">
      <alignment horizontal="center"/>
      <protection hidden="1"/>
    </xf>
    <xf numFmtId="0" fontId="22" fillId="4" borderId="8" xfId="0" applyFont="1" applyFill="1" applyBorder="1" applyAlignment="1" applyProtection="1">
      <alignment horizontal="center"/>
      <protection hidden="1"/>
    </xf>
    <xf numFmtId="0" fontId="22" fillId="4" borderId="1" xfId="0" applyFont="1" applyFill="1" applyBorder="1" applyAlignment="1" applyProtection="1">
      <alignment horizontal="center"/>
      <protection hidden="1"/>
    </xf>
    <xf numFmtId="0" fontId="6" fillId="4" borderId="5" xfId="0" applyFont="1" applyFill="1" applyBorder="1" applyProtection="1">
      <protection hidden="1"/>
    </xf>
    <xf numFmtId="0" fontId="6" fillId="2" borderId="9" xfId="0" applyFont="1" applyFill="1" applyBorder="1" applyProtection="1">
      <protection locked="0" hidden="1"/>
    </xf>
    <xf numFmtId="0" fontId="28" fillId="4" borderId="6" xfId="0" applyFont="1" applyFill="1" applyBorder="1" applyProtection="1">
      <protection hidden="1"/>
    </xf>
    <xf numFmtId="0" fontId="5" fillId="4" borderId="6" xfId="0" applyFont="1" applyFill="1" applyBorder="1" applyAlignment="1" applyProtection="1">
      <alignment horizontal="center"/>
      <protection hidden="1"/>
    </xf>
    <xf numFmtId="0" fontId="22" fillId="4" borderId="0" xfId="0" applyFont="1" applyFill="1" applyAlignment="1" applyProtection="1">
      <alignment horizontal="center" vertical="top"/>
      <protection hidden="1"/>
    </xf>
    <xf numFmtId="0" fontId="5" fillId="4" borderId="0" xfId="0" applyFont="1" applyFill="1" applyAlignment="1" applyProtection="1">
      <alignment horizontal="center" vertical="top"/>
      <protection hidden="1"/>
    </xf>
    <xf numFmtId="0" fontId="0" fillId="4" borderId="6" xfId="0" applyFill="1" applyBorder="1" applyAlignment="1" applyProtection="1">
      <alignment vertical="center"/>
      <protection hidden="1"/>
    </xf>
    <xf numFmtId="0" fontId="38" fillId="4" borderId="6" xfId="0" applyFont="1" applyFill="1" applyBorder="1" applyProtection="1">
      <protection hidden="1"/>
    </xf>
    <xf numFmtId="0" fontId="29" fillId="4" borderId="2" xfId="0" applyFont="1" applyFill="1" applyBorder="1" applyProtection="1">
      <protection hidden="1"/>
    </xf>
    <xf numFmtId="0" fontId="22" fillId="4" borderId="1" xfId="0" applyFont="1" applyFill="1" applyBorder="1" applyAlignment="1" applyProtection="1">
      <alignment horizontal="left" vertical="center"/>
      <protection hidden="1"/>
    </xf>
    <xf numFmtId="0" fontId="22" fillId="4" borderId="1" xfId="0" applyFont="1" applyFill="1" applyBorder="1" applyAlignment="1" applyProtection="1">
      <alignment horizontal="center" vertical="center"/>
      <protection hidden="1"/>
    </xf>
    <xf numFmtId="0" fontId="22" fillId="4" borderId="1" xfId="0" applyFont="1" applyFill="1" applyBorder="1" applyAlignment="1" applyProtection="1">
      <alignment vertical="center"/>
      <protection hidden="1"/>
    </xf>
    <xf numFmtId="0" fontId="0" fillId="4" borderId="1" xfId="0" applyFill="1" applyBorder="1" applyAlignment="1" applyProtection="1">
      <alignment vertical="center"/>
      <protection hidden="1"/>
    </xf>
    <xf numFmtId="0" fontId="38" fillId="4" borderId="1" xfId="0" applyFont="1" applyFill="1" applyBorder="1" applyProtection="1">
      <protection hidden="1"/>
    </xf>
    <xf numFmtId="0" fontId="22" fillId="4" borderId="3" xfId="0" applyFont="1" applyFill="1" applyBorder="1" applyProtection="1">
      <protection hidden="1"/>
    </xf>
    <xf numFmtId="0" fontId="55" fillId="0" borderId="0" xfId="0" applyFont="1" applyProtection="1">
      <protection hidden="1"/>
    </xf>
    <xf numFmtId="14" fontId="48" fillId="6" borderId="0" xfId="0" applyNumberFormat="1" applyFont="1" applyFill="1" applyAlignment="1" applyProtection="1">
      <alignment horizontal="right" wrapText="1"/>
      <protection hidden="1"/>
    </xf>
    <xf numFmtId="0" fontId="6" fillId="4" borderId="6" xfId="0" applyFont="1" applyFill="1" applyBorder="1" applyAlignment="1" applyProtection="1">
      <alignment horizontal="left" vertical="center"/>
      <protection hidden="1"/>
    </xf>
    <xf numFmtId="0" fontId="6" fillId="4" borderId="0" xfId="0" applyFont="1" applyFill="1" applyAlignment="1" applyProtection="1">
      <alignment horizontal="center" wrapText="1"/>
      <protection hidden="1"/>
    </xf>
    <xf numFmtId="0" fontId="53" fillId="0" borderId="0" xfId="0" applyFont="1" applyAlignment="1" applyProtection="1">
      <alignment vertical="top"/>
      <protection hidden="1"/>
    </xf>
    <xf numFmtId="0" fontId="24" fillId="5" borderId="0" xfId="0" applyFont="1" applyFill="1" applyAlignment="1" applyProtection="1">
      <alignment horizontal="center"/>
      <protection hidden="1"/>
    </xf>
    <xf numFmtId="0" fontId="6" fillId="4" borderId="0" xfId="0" applyFont="1" applyFill="1" applyAlignment="1" applyProtection="1">
      <alignment wrapText="1"/>
      <protection hidden="1"/>
    </xf>
    <xf numFmtId="0" fontId="6" fillId="4" borderId="6" xfId="0" applyFont="1" applyFill="1" applyBorder="1" applyAlignment="1" applyProtection="1">
      <alignment wrapText="1"/>
      <protection hidden="1"/>
    </xf>
    <xf numFmtId="0" fontId="0" fillId="4" borderId="0" xfId="0" applyFill="1" applyAlignment="1" applyProtection="1">
      <alignment horizontal="left" wrapText="1" indent="1"/>
      <protection hidden="1"/>
    </xf>
    <xf numFmtId="0" fontId="51" fillId="4" borderId="0" xfId="0" applyFont="1" applyFill="1" applyProtection="1">
      <protection hidden="1"/>
    </xf>
    <xf numFmtId="0" fontId="6" fillId="4" borderId="0" xfId="0" applyFont="1" applyFill="1" applyAlignment="1" applyProtection="1">
      <alignment horizontal="center" vertical="center" wrapText="1"/>
      <protection hidden="1"/>
    </xf>
    <xf numFmtId="0" fontId="6" fillId="4" borderId="0" xfId="0" applyFont="1" applyFill="1" applyAlignment="1" applyProtection="1">
      <alignment horizontal="left" vertical="center" wrapText="1"/>
      <protection hidden="1"/>
    </xf>
    <xf numFmtId="14" fontId="10" fillId="10" borderId="6" xfId="0" applyNumberFormat="1" applyFont="1" applyFill="1" applyBorder="1" applyProtection="1">
      <protection hidden="1"/>
    </xf>
    <xf numFmtId="14" fontId="10" fillId="3" borderId="6" xfId="0" applyNumberFormat="1" applyFont="1" applyFill="1" applyBorder="1" applyProtection="1">
      <protection hidden="1"/>
    </xf>
    <xf numFmtId="14" fontId="59" fillId="10" borderId="0" xfId="0" applyNumberFormat="1" applyFont="1" applyFill="1" applyProtection="1">
      <protection hidden="1"/>
    </xf>
    <xf numFmtId="14" fontId="59" fillId="3" borderId="0" xfId="0" applyNumberFormat="1" applyFont="1" applyFill="1" applyProtection="1">
      <protection hidden="1"/>
    </xf>
    <xf numFmtId="0" fontId="59" fillId="10" borderId="0" xfId="0" applyFont="1" applyFill="1" applyProtection="1">
      <protection hidden="1"/>
    </xf>
    <xf numFmtId="0" fontId="59" fillId="3" borderId="0" xfId="0" applyFont="1" applyFill="1" applyProtection="1">
      <protection hidden="1"/>
    </xf>
    <xf numFmtId="14" fontId="10" fillId="13" borderId="6" xfId="0" applyNumberFormat="1" applyFont="1" applyFill="1" applyBorder="1" applyProtection="1">
      <protection hidden="1"/>
    </xf>
    <xf numFmtId="0" fontId="59" fillId="12" borderId="0" xfId="0" applyFont="1" applyFill="1" applyProtection="1">
      <protection hidden="1"/>
    </xf>
    <xf numFmtId="0" fontId="59" fillId="9" borderId="0" xfId="0" applyFont="1" applyFill="1" applyProtection="1">
      <protection hidden="1"/>
    </xf>
    <xf numFmtId="0" fontId="59" fillId="0" borderId="0" xfId="0" applyFont="1" applyProtection="1">
      <protection hidden="1"/>
    </xf>
    <xf numFmtId="0" fontId="59" fillId="0" borderId="0" xfId="0" applyFont="1" applyAlignment="1" applyProtection="1">
      <alignment wrapText="1"/>
      <protection hidden="1"/>
    </xf>
    <xf numFmtId="0" fontId="6" fillId="4" borderId="0" xfId="0" applyFont="1" applyFill="1" applyAlignment="1" applyProtection="1">
      <alignment horizontal="center" vertical="center"/>
      <protection hidden="1"/>
    </xf>
    <xf numFmtId="0" fontId="6" fillId="4" borderId="0" xfId="0" applyFont="1" applyFill="1" applyAlignment="1" applyProtection="1">
      <alignment vertical="center"/>
      <protection hidden="1"/>
    </xf>
    <xf numFmtId="0" fontId="6" fillId="4" borderId="5" xfId="0" applyFont="1" applyFill="1" applyBorder="1" applyAlignment="1" applyProtection="1">
      <alignment horizontal="left" vertical="center" wrapText="1"/>
      <protection hidden="1"/>
    </xf>
    <xf numFmtId="0" fontId="59" fillId="0" borderId="0" xfId="0" applyFont="1" applyAlignment="1" applyProtection="1">
      <alignment horizontal="center"/>
      <protection hidden="1"/>
    </xf>
    <xf numFmtId="0" fontId="23" fillId="4" borderId="12" xfId="0" applyFont="1" applyFill="1" applyBorder="1" applyAlignment="1" applyProtection="1">
      <alignment wrapText="1"/>
      <protection hidden="1"/>
    </xf>
    <xf numFmtId="0" fontId="6" fillId="4" borderId="13" xfId="0" applyFont="1" applyFill="1" applyBorder="1" applyAlignment="1" applyProtection="1">
      <alignment horizontal="left" vertical="center" wrapText="1"/>
      <protection hidden="1"/>
    </xf>
    <xf numFmtId="164" fontId="6" fillId="4" borderId="0" xfId="0" applyNumberFormat="1" applyFont="1" applyFill="1" applyProtection="1">
      <protection hidden="1"/>
    </xf>
    <xf numFmtId="0" fontId="59" fillId="11" borderId="0" xfId="0" applyFont="1" applyFill="1" applyProtection="1">
      <protection hidden="1"/>
    </xf>
    <xf numFmtId="0" fontId="10" fillId="0" borderId="11" xfId="0" applyFont="1" applyBorder="1" applyAlignment="1" applyProtection="1">
      <alignment horizontal="center" vertical="center"/>
      <protection hidden="1"/>
    </xf>
    <xf numFmtId="0" fontId="59" fillId="0" borderId="0" xfId="0" quotePrefix="1" applyFont="1" applyProtection="1">
      <protection hidden="1"/>
    </xf>
    <xf numFmtId="0" fontId="10" fillId="0" borderId="0" xfId="0" applyFont="1" applyProtection="1">
      <protection hidden="1"/>
    </xf>
    <xf numFmtId="0" fontId="10" fillId="0" borderId="6" xfId="0" applyFont="1" applyBorder="1" applyProtection="1">
      <protection hidden="1"/>
    </xf>
    <xf numFmtId="0" fontId="0" fillId="0" borderId="0" xfId="0" applyAlignment="1" applyProtection="1">
      <alignment horizontal="left"/>
      <protection hidden="1"/>
    </xf>
    <xf numFmtId="0" fontId="0" fillId="2" borderId="31" xfId="0" applyFill="1" applyBorder="1" applyProtection="1">
      <protection hidden="1"/>
    </xf>
    <xf numFmtId="0" fontId="0" fillId="2" borderId="32" xfId="0" applyFill="1" applyBorder="1" applyProtection="1">
      <protection hidden="1"/>
    </xf>
    <xf numFmtId="0" fontId="0" fillId="0" borderId="10" xfId="0" applyBorder="1" applyAlignment="1" applyProtection="1">
      <alignment horizontal="center"/>
      <protection hidden="1"/>
    </xf>
    <xf numFmtId="0" fontId="12" fillId="0" borderId="9" xfId="0" applyFont="1" applyBorder="1" applyProtection="1">
      <protection hidden="1"/>
    </xf>
    <xf numFmtId="0" fontId="0" fillId="4" borderId="18" xfId="0" applyFill="1" applyBorder="1" applyAlignment="1" applyProtection="1">
      <alignment horizontal="left" indent="1"/>
      <protection hidden="1"/>
    </xf>
    <xf numFmtId="0" fontId="60" fillId="4" borderId="0" xfId="0" applyFont="1" applyFill="1" applyProtection="1">
      <protection hidden="1"/>
    </xf>
    <xf numFmtId="0" fontId="61" fillId="4" borderId="0" xfId="0" applyFont="1" applyFill="1" applyProtection="1">
      <protection hidden="1"/>
    </xf>
    <xf numFmtId="0" fontId="61" fillId="4" borderId="6" xfId="0" applyFont="1" applyFill="1" applyBorder="1" applyProtection="1">
      <protection hidden="1"/>
    </xf>
    <xf numFmtId="0" fontId="60" fillId="4" borderId="0" xfId="0" applyFont="1" applyFill="1" applyAlignment="1" applyProtection="1">
      <alignment wrapText="1"/>
      <protection hidden="1"/>
    </xf>
    <xf numFmtId="0" fontId="60" fillId="4" borderId="18" xfId="0" applyFont="1" applyFill="1" applyBorder="1" applyProtection="1">
      <protection hidden="1"/>
    </xf>
    <xf numFmtId="0" fontId="60" fillId="4" borderId="1" xfId="0" applyFont="1" applyFill="1" applyBorder="1" applyProtection="1">
      <protection hidden="1"/>
    </xf>
    <xf numFmtId="0" fontId="22" fillId="4" borderId="15" xfId="0" applyFont="1" applyFill="1" applyBorder="1" applyAlignment="1" applyProtection="1">
      <alignment horizontal="center" vertical="center"/>
      <protection hidden="1"/>
    </xf>
    <xf numFmtId="0" fontId="22" fillId="4" borderId="11" xfId="0" applyFont="1" applyFill="1" applyBorder="1" applyAlignment="1" applyProtection="1">
      <alignment horizontal="center" vertical="center"/>
      <protection hidden="1"/>
    </xf>
    <xf numFmtId="0" fontId="0" fillId="4" borderId="12" xfId="0" applyFill="1" applyBorder="1" applyAlignment="1" applyProtection="1">
      <alignment horizontal="center"/>
      <protection hidden="1"/>
    </xf>
    <xf numFmtId="0" fontId="52" fillId="0" borderId="0" xfId="0" applyFont="1" applyProtection="1">
      <protection hidden="1"/>
    </xf>
    <xf numFmtId="0" fontId="0" fillId="0" borderId="13" xfId="0" applyBorder="1" applyProtection="1">
      <protection hidden="1"/>
    </xf>
    <xf numFmtId="0" fontId="0" fillId="4" borderId="13" xfId="0" applyFill="1" applyBorder="1" applyProtection="1">
      <protection hidden="1"/>
    </xf>
    <xf numFmtId="0" fontId="0" fillId="4" borderId="13" xfId="0" applyFill="1" applyBorder="1" applyAlignment="1" applyProtection="1">
      <alignment horizontal="center" wrapText="1"/>
      <protection hidden="1"/>
    </xf>
    <xf numFmtId="0" fontId="6" fillId="4" borderId="13" xfId="0" applyFont="1" applyFill="1" applyBorder="1" applyAlignment="1" applyProtection="1">
      <alignment wrapText="1"/>
      <protection hidden="1"/>
    </xf>
    <xf numFmtId="0" fontId="29" fillId="4" borderId="14" xfId="0" applyFont="1" applyFill="1" applyBorder="1" applyAlignment="1" applyProtection="1">
      <alignment wrapText="1"/>
      <protection hidden="1"/>
    </xf>
    <xf numFmtId="0" fontId="34" fillId="4" borderId="17" xfId="0" applyFont="1" applyFill="1" applyBorder="1" applyProtection="1">
      <protection hidden="1"/>
    </xf>
    <xf numFmtId="0" fontId="27" fillId="4" borderId="10" xfId="0" applyFont="1" applyFill="1" applyBorder="1" applyProtection="1">
      <protection hidden="1"/>
    </xf>
    <xf numFmtId="0" fontId="21" fillId="4" borderId="30" xfId="0" applyFont="1" applyFill="1" applyBorder="1" applyAlignment="1">
      <alignment horizontal="center"/>
    </xf>
    <xf numFmtId="0" fontId="35" fillId="0" borderId="0" xfId="4" applyFont="1" applyProtection="1">
      <protection hidden="1"/>
    </xf>
    <xf numFmtId="0" fontId="26" fillId="0" borderId="0" xfId="4" applyFont="1" applyAlignment="1" applyProtection="1">
      <alignment horizontal="left" vertical="center"/>
      <protection hidden="1"/>
    </xf>
    <xf numFmtId="3" fontId="26" fillId="0" borderId="0" xfId="4" applyNumberFormat="1" applyFont="1" applyAlignment="1" applyProtection="1">
      <alignment horizontal="left" vertical="center"/>
      <protection hidden="1"/>
    </xf>
    <xf numFmtId="0" fontId="5" fillId="0" borderId="0" xfId="4" applyAlignment="1" applyProtection="1">
      <alignment horizontal="left" vertical="center"/>
      <protection hidden="1"/>
    </xf>
    <xf numFmtId="0" fontId="5" fillId="0" borderId="0" xfId="4" applyAlignment="1" applyProtection="1">
      <alignment horizontal="left"/>
      <protection hidden="1"/>
    </xf>
    <xf numFmtId="167" fontId="6" fillId="15" borderId="33" xfId="4" applyNumberFormat="1" applyFont="1" applyFill="1" applyBorder="1" applyAlignment="1" applyProtection="1">
      <alignment horizontal="left" vertical="center"/>
      <protection hidden="1"/>
    </xf>
    <xf numFmtId="14" fontId="6" fillId="15" borderId="33" xfId="4" applyNumberFormat="1" applyFont="1" applyFill="1" applyBorder="1" applyAlignment="1" applyProtection="1">
      <alignment horizontal="left" vertical="center"/>
      <protection hidden="1"/>
    </xf>
    <xf numFmtId="0" fontId="6" fillId="15" borderId="33" xfId="4" applyFont="1" applyFill="1" applyBorder="1" applyAlignment="1" applyProtection="1">
      <alignment horizontal="left" vertical="center"/>
      <protection hidden="1"/>
    </xf>
    <xf numFmtId="0" fontId="6" fillId="0" borderId="0" xfId="4" applyFont="1" applyAlignment="1" applyProtection="1">
      <alignment horizontal="left" vertical="center"/>
      <protection hidden="1"/>
    </xf>
    <xf numFmtId="0" fontId="6" fillId="0" borderId="0" xfId="4" applyFont="1" applyAlignment="1" applyProtection="1">
      <alignment horizontal="center" wrapText="1"/>
      <protection hidden="1"/>
    </xf>
    <xf numFmtId="0" fontId="26" fillId="0" borderId="0" xfId="4" applyFont="1" applyAlignment="1" applyProtection="1">
      <alignment vertical="center"/>
      <protection hidden="1"/>
    </xf>
    <xf numFmtId="0" fontId="63" fillId="0" borderId="0" xfId="8" applyFont="1" applyAlignment="1">
      <alignment horizontal="left" indent="2"/>
    </xf>
    <xf numFmtId="0" fontId="38" fillId="0" borderId="0" xfId="0" applyFont="1" applyAlignment="1" applyProtection="1">
      <alignment horizontal="centerContinuous"/>
      <protection hidden="1"/>
    </xf>
    <xf numFmtId="0" fontId="22" fillId="0" borderId="0" xfId="0" applyFont="1" applyAlignment="1" applyProtection="1">
      <alignment horizontal="centerContinuous"/>
      <protection hidden="1"/>
    </xf>
    <xf numFmtId="0" fontId="10" fillId="0" borderId="0" xfId="0" applyFont="1" applyAlignment="1" applyProtection="1">
      <alignment horizontal="right"/>
      <protection hidden="1"/>
    </xf>
    <xf numFmtId="0" fontId="22" fillId="0" borderId="2" xfId="0" applyFont="1" applyBorder="1" applyProtection="1">
      <protection hidden="1"/>
    </xf>
    <xf numFmtId="0" fontId="22" fillId="0" borderId="1" xfId="0" applyFont="1" applyBorder="1" applyProtection="1">
      <protection hidden="1"/>
    </xf>
    <xf numFmtId="0" fontId="22" fillId="0" borderId="3" xfId="0" applyFont="1" applyBorder="1" applyProtection="1">
      <protection hidden="1"/>
    </xf>
    <xf numFmtId="0" fontId="6" fillId="0" borderId="2" xfId="0" applyFont="1" applyBorder="1" applyAlignment="1" applyProtection="1">
      <alignment horizontal="left"/>
      <protection hidden="1"/>
    </xf>
    <xf numFmtId="0" fontId="6" fillId="0" borderId="1" xfId="0" applyFont="1" applyBorder="1" applyAlignment="1" applyProtection="1">
      <alignment horizontal="left"/>
      <protection hidden="1"/>
    </xf>
    <xf numFmtId="0" fontId="6" fillId="0" borderId="3" xfId="0" applyFont="1" applyBorder="1" applyAlignment="1" applyProtection="1">
      <alignment horizontal="left"/>
      <protection hidden="1"/>
    </xf>
    <xf numFmtId="0" fontId="22" fillId="0" borderId="2" xfId="0" applyFont="1" applyBorder="1" applyAlignment="1" applyProtection="1">
      <alignment horizontal="left"/>
      <protection hidden="1"/>
    </xf>
    <xf numFmtId="0" fontId="22" fillId="0" borderId="1" xfId="0" applyFont="1" applyBorder="1" applyAlignment="1" applyProtection="1">
      <alignment horizontal="left"/>
      <protection hidden="1"/>
    </xf>
    <xf numFmtId="0" fontId="22" fillId="0" borderId="3" xfId="0" applyFont="1" applyBorder="1" applyAlignment="1" applyProtection="1">
      <alignment horizontal="left"/>
      <protection hidden="1"/>
    </xf>
    <xf numFmtId="0" fontId="56" fillId="0" borderId="2" xfId="0" applyFont="1" applyBorder="1" applyProtection="1">
      <protection hidden="1"/>
    </xf>
    <xf numFmtId="0" fontId="56" fillId="0" borderId="1" xfId="0" applyFont="1" applyBorder="1" applyProtection="1">
      <protection hidden="1"/>
    </xf>
    <xf numFmtId="0" fontId="56" fillId="0" borderId="3" xfId="0" applyFont="1" applyBorder="1" applyProtection="1">
      <protection hidden="1"/>
    </xf>
    <xf numFmtId="0" fontId="6" fillId="0" borderId="2" xfId="0" applyFont="1" applyBorder="1" applyProtection="1">
      <protection hidden="1"/>
    </xf>
    <xf numFmtId="0" fontId="6" fillId="0" borderId="1" xfId="0" applyFont="1" applyBorder="1" applyProtection="1">
      <protection hidden="1"/>
    </xf>
    <xf numFmtId="0" fontId="6" fillId="0" borderId="3" xfId="0" applyFont="1" applyBorder="1" applyProtection="1">
      <protection hidden="1"/>
    </xf>
    <xf numFmtId="0" fontId="22" fillId="0" borderId="0" xfId="0" applyFont="1" applyAlignment="1" applyProtection="1">
      <alignment vertical="top"/>
      <protection hidden="1"/>
    </xf>
    <xf numFmtId="14" fontId="25" fillId="0" borderId="0" xfId="0" applyNumberFormat="1" applyFont="1" applyAlignment="1" applyProtection="1">
      <alignment horizontal="left"/>
      <protection hidden="1"/>
    </xf>
    <xf numFmtId="0" fontId="6" fillId="0" borderId="0" xfId="0" applyFont="1" applyAlignment="1" applyProtection="1">
      <alignment horizontal="right" vertical="top"/>
      <protection hidden="1"/>
    </xf>
    <xf numFmtId="166" fontId="0" fillId="0" borderId="0" xfId="0" applyNumberFormat="1" applyAlignment="1" applyProtection="1">
      <alignment wrapText="1"/>
      <protection hidden="1"/>
    </xf>
    <xf numFmtId="0" fontId="22" fillId="0" borderId="6" xfId="0" applyFont="1" applyBorder="1" applyProtection="1">
      <protection hidden="1"/>
    </xf>
    <xf numFmtId="0" fontId="47" fillId="0" borderId="1" xfId="0" applyFont="1" applyBorder="1" applyProtection="1">
      <protection hidden="1"/>
    </xf>
    <xf numFmtId="0" fontId="6" fillId="0" borderId="0" xfId="0" applyFont="1" applyAlignment="1" applyProtection="1">
      <alignment horizontal="left"/>
      <protection hidden="1"/>
    </xf>
    <xf numFmtId="0" fontId="6" fillId="0" borderId="0" xfId="0" applyFont="1" applyAlignment="1" applyProtection="1">
      <alignment vertical="top"/>
      <protection hidden="1"/>
    </xf>
    <xf numFmtId="0" fontId="6" fillId="0" borderId="6" xfId="0" applyFont="1" applyBorder="1" applyProtection="1">
      <protection hidden="1"/>
    </xf>
    <xf numFmtId="0" fontId="0" fillId="0" borderId="2" xfId="0" applyBorder="1" applyProtection="1">
      <protection hidden="1"/>
    </xf>
    <xf numFmtId="0" fontId="6" fillId="0" borderId="18" xfId="0" applyFont="1" applyBorder="1" applyAlignment="1" applyProtection="1">
      <alignment horizontal="center"/>
      <protection hidden="1"/>
    </xf>
    <xf numFmtId="0" fontId="0" fillId="0" borderId="1" xfId="0" applyBorder="1" applyProtection="1">
      <protection hidden="1"/>
    </xf>
    <xf numFmtId="0" fontId="6" fillId="0" borderId="1" xfId="0" applyFont="1" applyBorder="1" applyAlignment="1" applyProtection="1">
      <alignment horizontal="center"/>
      <protection hidden="1"/>
    </xf>
    <xf numFmtId="0" fontId="22" fillId="0" borderId="1" xfId="0" applyFont="1" applyBorder="1" applyAlignment="1" applyProtection="1">
      <alignment horizontal="center"/>
      <protection hidden="1"/>
    </xf>
    <xf numFmtId="0" fontId="22" fillId="0" borderId="1" xfId="0" applyFont="1" applyBorder="1" applyAlignment="1" applyProtection="1">
      <alignment horizontal="center" vertical="center"/>
      <protection hidden="1"/>
    </xf>
    <xf numFmtId="0" fontId="38" fillId="0" borderId="1" xfId="0" applyFont="1" applyBorder="1" applyProtection="1">
      <protection hidden="1"/>
    </xf>
    <xf numFmtId="0" fontId="0" fillId="0" borderId="3" xfId="0" applyBorder="1" applyProtection="1">
      <protection hidden="1"/>
    </xf>
    <xf numFmtId="0" fontId="47" fillId="0" borderId="0" xfId="0" applyFont="1" applyAlignment="1" applyProtection="1">
      <alignment horizontal="right"/>
      <protection hidden="1"/>
    </xf>
    <xf numFmtId="0" fontId="0" fillId="0" borderId="4" xfId="0" applyBorder="1" applyProtection="1">
      <protection hidden="1"/>
    </xf>
    <xf numFmtId="0" fontId="29" fillId="0" borderId="5" xfId="0" applyFont="1" applyBorder="1" applyProtection="1">
      <protection hidden="1"/>
    </xf>
    <xf numFmtId="9" fontId="5" fillId="0" borderId="0" xfId="6" applyFont="1" applyFill="1" applyBorder="1" applyAlignment="1" applyProtection="1">
      <alignment horizontal="center"/>
      <protection hidden="1"/>
    </xf>
    <xf numFmtId="166" fontId="22" fillId="0" borderId="0" xfId="0" applyNumberFormat="1" applyFont="1" applyAlignment="1" applyProtection="1">
      <alignment horizontal="center"/>
      <protection hidden="1"/>
    </xf>
    <xf numFmtId="3" fontId="47" fillId="0" borderId="0" xfId="0" applyNumberFormat="1" applyFont="1" applyAlignment="1" applyProtection="1">
      <alignment horizontal="right"/>
      <protection hidden="1"/>
    </xf>
    <xf numFmtId="0" fontId="22" fillId="0" borderId="6" xfId="0" applyFont="1" applyBorder="1" applyAlignment="1" applyProtection="1">
      <alignment horizontal="left"/>
      <protection hidden="1"/>
    </xf>
    <xf numFmtId="0" fontId="22" fillId="0" borderId="6" xfId="0" applyFont="1" applyBorder="1" applyAlignment="1" applyProtection="1">
      <alignment horizontal="right"/>
      <protection hidden="1"/>
    </xf>
    <xf numFmtId="0" fontId="22" fillId="0" borderId="8" xfId="0" applyFont="1" applyBorder="1" applyAlignment="1" applyProtection="1">
      <alignment horizontal="center"/>
      <protection hidden="1"/>
    </xf>
    <xf numFmtId="0" fontId="22" fillId="0" borderId="5" xfId="0" applyFont="1" applyBorder="1" applyProtection="1">
      <protection hidden="1"/>
    </xf>
    <xf numFmtId="0" fontId="57" fillId="0" borderId="0" xfId="0" applyFont="1" applyAlignment="1" applyProtection="1">
      <alignment horizontal="center"/>
      <protection hidden="1"/>
    </xf>
    <xf numFmtId="0" fontId="57" fillId="0" borderId="0" xfId="0" applyFont="1" applyAlignment="1" applyProtection="1">
      <alignment horizontal="right"/>
      <protection hidden="1"/>
    </xf>
    <xf numFmtId="0" fontId="6" fillId="0" borderId="5" xfId="0" applyFont="1" applyBorder="1" applyProtection="1">
      <protection hidden="1"/>
    </xf>
    <xf numFmtId="0" fontId="22" fillId="0" borderId="6" xfId="0" applyFont="1" applyBorder="1" applyAlignment="1" applyProtection="1">
      <alignment horizontal="center"/>
      <protection hidden="1"/>
    </xf>
    <xf numFmtId="0" fontId="38" fillId="0" borderId="6" xfId="0" applyFont="1" applyBorder="1" applyProtection="1">
      <protection hidden="1"/>
    </xf>
    <xf numFmtId="0" fontId="29" fillId="0" borderId="2" xfId="0" applyFont="1" applyBorder="1" applyProtection="1">
      <protection hidden="1"/>
    </xf>
    <xf numFmtId="0" fontId="22" fillId="0" borderId="1" xfId="0" applyFont="1" applyBorder="1" applyAlignment="1" applyProtection="1">
      <alignment horizontal="left" vertical="center"/>
      <protection hidden="1"/>
    </xf>
    <xf numFmtId="0" fontId="22" fillId="0" borderId="1" xfId="0" applyFont="1" applyBorder="1" applyAlignment="1" applyProtection="1">
      <alignment vertical="center"/>
      <protection hidden="1"/>
    </xf>
    <xf numFmtId="0" fontId="0" fillId="0" borderId="1" xfId="0" applyBorder="1" applyAlignment="1" applyProtection="1">
      <alignment vertical="center"/>
      <protection hidden="1"/>
    </xf>
    <xf numFmtId="0" fontId="0" fillId="0" borderId="6" xfId="0" applyBorder="1" applyAlignment="1" applyProtection="1">
      <alignment vertical="center"/>
      <protection hidden="1"/>
    </xf>
    <xf numFmtId="0" fontId="57" fillId="0" borderId="0" xfId="0" applyFont="1" applyAlignment="1" applyProtection="1">
      <alignment horizontal="left"/>
      <protection hidden="1"/>
    </xf>
    <xf numFmtId="0" fontId="22" fillId="0" borderId="0" xfId="0" applyFont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center" vertical="top"/>
      <protection hidden="1"/>
    </xf>
    <xf numFmtId="168" fontId="55" fillId="0" borderId="0" xfId="0" applyNumberFormat="1" applyFont="1" applyAlignment="1" applyProtection="1">
      <alignment horizontal="left"/>
      <protection hidden="1"/>
    </xf>
    <xf numFmtId="0" fontId="20" fillId="0" borderId="1" xfId="0" applyFont="1" applyBorder="1" applyProtection="1">
      <protection hidden="1"/>
    </xf>
    <xf numFmtId="0" fontId="22" fillId="0" borderId="3" xfId="0" applyFont="1" applyBorder="1" applyAlignment="1" applyProtection="1">
      <alignment horizontal="center"/>
      <protection hidden="1"/>
    </xf>
    <xf numFmtId="0" fontId="51" fillId="0" borderId="1" xfId="0" applyFont="1" applyBorder="1" applyProtection="1">
      <protection hidden="1"/>
    </xf>
    <xf numFmtId="0" fontId="6" fillId="0" borderId="6" xfId="0" applyFont="1" applyBorder="1" applyAlignment="1" applyProtection="1">
      <alignment horizontal="right" vertical="top"/>
      <protection hidden="1"/>
    </xf>
    <xf numFmtId="0" fontId="0" fillId="0" borderId="0" xfId="0" applyAlignment="1" applyProtection="1">
      <alignment horizontal="left" indent="1"/>
      <protection hidden="1"/>
    </xf>
    <xf numFmtId="0" fontId="0" fillId="7" borderId="0" xfId="0" applyFill="1" applyAlignment="1" applyProtection="1">
      <alignment horizontal="left" indent="1"/>
      <protection hidden="1"/>
    </xf>
    <xf numFmtId="166" fontId="0" fillId="0" borderId="0" xfId="0" applyNumberFormat="1" applyAlignment="1" applyProtection="1">
      <alignment horizontal="left" wrapText="1" indent="1"/>
      <protection hidden="1"/>
    </xf>
    <xf numFmtId="0" fontId="6" fillId="0" borderId="0" xfId="0" applyFont="1" applyAlignment="1" applyProtection="1">
      <alignment horizontal="left" wrapText="1" indent="1"/>
      <protection hidden="1"/>
    </xf>
    <xf numFmtId="0" fontId="22" fillId="0" borderId="0" xfId="0" applyFont="1" applyAlignment="1" applyProtection="1">
      <alignment horizontal="left" wrapText="1" indent="1"/>
      <protection hidden="1"/>
    </xf>
    <xf numFmtId="0" fontId="6" fillId="0" borderId="2" xfId="0" applyFont="1" applyBorder="1" applyAlignment="1" applyProtection="1">
      <alignment horizontal="left" vertical="top"/>
      <protection hidden="1"/>
    </xf>
    <xf numFmtId="0" fontId="6" fillId="0" borderId="1" xfId="0" applyFont="1" applyBorder="1" applyAlignment="1" applyProtection="1">
      <alignment horizontal="left" vertical="top"/>
      <protection hidden="1"/>
    </xf>
    <xf numFmtId="0" fontId="38" fillId="0" borderId="3" xfId="0" applyFont="1" applyBorder="1" applyProtection="1">
      <protection hidden="1"/>
    </xf>
    <xf numFmtId="0" fontId="6" fillId="0" borderId="1" xfId="0" applyFont="1" applyBorder="1" applyAlignment="1" applyProtection="1">
      <alignment vertical="top"/>
      <protection hidden="1"/>
    </xf>
    <xf numFmtId="0" fontId="17" fillId="0" borderId="7" xfId="0" applyFont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left"/>
      <protection hidden="1"/>
    </xf>
    <xf numFmtId="0" fontId="14" fillId="0" borderId="0" xfId="0" applyFont="1" applyAlignment="1" applyProtection="1">
      <alignment horizontal="right"/>
      <protection hidden="1"/>
    </xf>
    <xf numFmtId="0" fontId="22" fillId="0" borderId="15" xfId="0" applyFont="1" applyBorder="1" applyAlignment="1" applyProtection="1">
      <alignment horizontal="center" vertical="center"/>
      <protection hidden="1"/>
    </xf>
    <xf numFmtId="0" fontId="22" fillId="0" borderId="11" xfId="0" applyFont="1" applyBorder="1" applyAlignment="1" applyProtection="1">
      <alignment horizontal="center" vertical="center"/>
      <protection hidden="1"/>
    </xf>
    <xf numFmtId="0" fontId="0" fillId="0" borderId="12" xfId="0" applyBorder="1" applyAlignment="1" applyProtection="1">
      <alignment horizontal="center"/>
      <protection hidden="1"/>
    </xf>
    <xf numFmtId="164" fontId="6" fillId="0" borderId="0" xfId="0" applyNumberFormat="1" applyFont="1" applyProtection="1">
      <protection hidden="1"/>
    </xf>
    <xf numFmtId="0" fontId="0" fillId="0" borderId="12" xfId="0" applyBorder="1" applyProtection="1">
      <protection hidden="1"/>
    </xf>
    <xf numFmtId="0" fontId="0" fillId="0" borderId="13" xfId="0" applyBorder="1" applyAlignment="1" applyProtection="1">
      <alignment horizontal="center" wrapText="1"/>
      <protection hidden="1"/>
    </xf>
    <xf numFmtId="0" fontId="6" fillId="0" borderId="13" xfId="0" applyFont="1" applyBorder="1" applyAlignment="1" applyProtection="1">
      <alignment wrapText="1"/>
      <protection hidden="1"/>
    </xf>
    <xf numFmtId="0" fontId="29" fillId="0" borderId="14" xfId="0" applyFont="1" applyBorder="1" applyAlignment="1" applyProtection="1">
      <alignment wrapText="1"/>
      <protection hidden="1"/>
    </xf>
    <xf numFmtId="165" fontId="6" fillId="0" borderId="18" xfId="0" applyNumberFormat="1" applyFont="1" applyBorder="1" applyAlignment="1" applyProtection="1">
      <alignment horizontal="center"/>
      <protection hidden="1"/>
    </xf>
    <xf numFmtId="0" fontId="6" fillId="0" borderId="0" xfId="0" applyFont="1" applyAlignment="1">
      <alignment horizontal="center"/>
    </xf>
    <xf numFmtId="0" fontId="5" fillId="0" borderId="10" xfId="0" applyFont="1" applyBorder="1" applyProtection="1">
      <protection hidden="1"/>
    </xf>
    <xf numFmtId="0" fontId="6" fillId="0" borderId="10" xfId="0" applyFont="1" applyBorder="1" applyProtection="1">
      <protection hidden="1"/>
    </xf>
    <xf numFmtId="0" fontId="5" fillId="0" borderId="10" xfId="0" applyFont="1" applyBorder="1" applyAlignment="1" applyProtection="1">
      <alignment wrapText="1"/>
      <protection hidden="1"/>
    </xf>
    <xf numFmtId="0" fontId="65" fillId="0" borderId="0" xfId="0" applyFont="1" applyProtection="1">
      <protection hidden="1"/>
    </xf>
    <xf numFmtId="0" fontId="23" fillId="0" borderId="15" xfId="0" applyFont="1" applyBorder="1" applyAlignment="1" applyProtection="1">
      <alignment wrapText="1"/>
      <protection hidden="1"/>
    </xf>
    <xf numFmtId="0" fontId="23" fillId="0" borderId="11" xfId="0" applyFont="1" applyBorder="1" applyAlignment="1" applyProtection="1">
      <alignment wrapText="1"/>
      <protection hidden="1"/>
    </xf>
    <xf numFmtId="0" fontId="23" fillId="0" borderId="12" xfId="0" applyFont="1" applyBorder="1" applyAlignment="1" applyProtection="1">
      <alignment wrapText="1"/>
      <protection hidden="1"/>
    </xf>
    <xf numFmtId="0" fontId="6" fillId="0" borderId="13" xfId="0" applyFont="1" applyBorder="1" applyAlignment="1" applyProtection="1">
      <alignment horizontal="left" vertical="center" wrapText="1"/>
      <protection hidden="1"/>
    </xf>
    <xf numFmtId="0" fontId="6" fillId="0" borderId="0" xfId="0" applyFont="1" applyAlignment="1" applyProtection="1">
      <alignment vertical="center"/>
      <protection hidden="1"/>
    </xf>
    <xf numFmtId="0" fontId="24" fillId="0" borderId="10" xfId="0" applyFont="1" applyBorder="1" applyAlignment="1" applyProtection="1">
      <alignment horizontal="center"/>
      <protection hidden="1"/>
    </xf>
    <xf numFmtId="0" fontId="6" fillId="0" borderId="0" xfId="0" applyFont="1" applyAlignment="1" applyProtection="1">
      <alignment horizontal="centerContinuous"/>
      <protection hidden="1"/>
    </xf>
    <xf numFmtId="0" fontId="22" fillId="0" borderId="0" xfId="0" applyFont="1" applyAlignment="1" applyProtection="1">
      <alignment horizontal="left" vertical="center"/>
      <protection hidden="1"/>
    </xf>
    <xf numFmtId="0" fontId="6" fillId="0" borderId="0" xfId="0" applyFont="1" applyAlignment="1" applyProtection="1">
      <alignment horizontal="center" wrapText="1"/>
      <protection hidden="1"/>
    </xf>
    <xf numFmtId="0" fontId="10" fillId="0" borderId="7" xfId="0" applyFont="1" applyBorder="1" applyAlignment="1" applyProtection="1">
      <alignment horizontal="center" vertical="top"/>
      <protection hidden="1"/>
    </xf>
    <xf numFmtId="0" fontId="10" fillId="0" borderId="6" xfId="0" applyFont="1" applyBorder="1" applyAlignment="1" applyProtection="1">
      <alignment horizontal="center" vertical="top"/>
      <protection hidden="1"/>
    </xf>
    <xf numFmtId="0" fontId="5" fillId="0" borderId="3" xfId="0" applyFont="1" applyBorder="1" applyProtection="1">
      <protection hidden="1"/>
    </xf>
    <xf numFmtId="0" fontId="6" fillId="0" borderId="0" xfId="0" applyFont="1" applyAlignment="1" applyProtection="1">
      <alignment horizontal="left" vertical="center" wrapText="1"/>
      <protection hidden="1"/>
    </xf>
    <xf numFmtId="0" fontId="6" fillId="0" borderId="0" xfId="0" applyFont="1" applyAlignment="1" applyProtection="1">
      <alignment horizontal="right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6" fillId="0" borderId="6" xfId="0" applyFont="1" applyBorder="1" applyAlignment="1" applyProtection="1">
      <alignment horizontal="center"/>
      <protection hidden="1"/>
    </xf>
    <xf numFmtId="3" fontId="6" fillId="0" borderId="0" xfId="0" applyNumberFormat="1" applyFont="1" applyAlignment="1" applyProtection="1">
      <alignment horizontal="right"/>
      <protection hidden="1"/>
    </xf>
    <xf numFmtId="0" fontId="6" fillId="0" borderId="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0" xfId="0" applyFont="1" applyAlignment="1" applyProtection="1">
      <alignment horizontal="center" vertical="center" wrapText="1"/>
      <protection hidden="1"/>
    </xf>
    <xf numFmtId="0" fontId="0" fillId="0" borderId="4" xfId="0" applyBorder="1" applyAlignment="1" applyProtection="1">
      <alignment horizontal="left"/>
      <protection hidden="1"/>
    </xf>
    <xf numFmtId="0" fontId="0" fillId="0" borderId="6" xfId="0" applyBorder="1" applyAlignment="1" applyProtection="1">
      <alignment horizontal="left"/>
      <protection hidden="1"/>
    </xf>
    <xf numFmtId="0" fontId="0" fillId="0" borderId="8" xfId="0" applyBorder="1" applyAlignment="1" applyProtection="1">
      <alignment horizontal="left"/>
      <protection hidden="1"/>
    </xf>
    <xf numFmtId="14" fontId="58" fillId="0" borderId="6" xfId="0" applyNumberFormat="1" applyFont="1" applyBorder="1" applyAlignment="1">
      <alignment horizontal="left" vertical="center"/>
    </xf>
    <xf numFmtId="14" fontId="58" fillId="0" borderId="8" xfId="0" applyNumberFormat="1" applyFont="1" applyBorder="1" applyAlignment="1">
      <alignment horizontal="left" vertical="center"/>
    </xf>
    <xf numFmtId="0" fontId="25" fillId="0" borderId="6" xfId="0" applyFont="1" applyBorder="1" applyAlignment="1">
      <alignment horizontal="center"/>
    </xf>
    <xf numFmtId="0" fontId="25" fillId="0" borderId="18" xfId="0" applyFont="1" applyBorder="1" applyAlignment="1">
      <alignment horizontal="center"/>
    </xf>
    <xf numFmtId="0" fontId="6" fillId="14" borderId="33" xfId="4" applyFont="1" applyFill="1" applyBorder="1" applyAlignment="1" applyProtection="1">
      <alignment horizontal="left" vertical="center"/>
      <protection hidden="1"/>
    </xf>
    <xf numFmtId="0" fontId="0" fillId="0" borderId="9" xfId="0" applyBorder="1" applyProtection="1">
      <protection locked="0" hidden="1"/>
    </xf>
    <xf numFmtId="14" fontId="48" fillId="0" borderId="0" xfId="0" applyNumberFormat="1" applyFont="1" applyAlignment="1" applyProtection="1">
      <alignment horizontal="right" wrapText="1"/>
      <protection hidden="1"/>
    </xf>
    <xf numFmtId="0" fontId="0" fillId="20" borderId="0" xfId="0" applyFill="1" applyProtection="1"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21" borderId="9" xfId="0" applyFont="1" applyFill="1" applyBorder="1" applyProtection="1">
      <protection hidden="1"/>
    </xf>
    <xf numFmtId="0" fontId="0" fillId="21" borderId="9" xfId="0" applyFill="1" applyBorder="1" applyProtection="1">
      <protection hidden="1"/>
    </xf>
    <xf numFmtId="0" fontId="0" fillId="21" borderId="9" xfId="0" applyFill="1" applyBorder="1" applyProtection="1">
      <protection locked="0" hidden="1"/>
    </xf>
    <xf numFmtId="0" fontId="0" fillId="16" borderId="9" xfId="0" applyFill="1" applyBorder="1" applyProtection="1">
      <protection locked="0" hidden="1"/>
    </xf>
    <xf numFmtId="0" fontId="5" fillId="16" borderId="2" xfId="4" applyFill="1" applyBorder="1" applyAlignment="1" applyProtection="1">
      <alignment horizontal="center"/>
      <protection hidden="1"/>
    </xf>
    <xf numFmtId="0" fontId="5" fillId="16" borderId="9" xfId="4" applyFill="1" applyBorder="1" applyProtection="1">
      <protection hidden="1"/>
    </xf>
    <xf numFmtId="170" fontId="6" fillId="16" borderId="9" xfId="4" applyNumberFormat="1" applyFont="1" applyFill="1" applyBorder="1" applyProtection="1">
      <protection hidden="1"/>
    </xf>
    <xf numFmtId="170" fontId="5" fillId="16" borderId="9" xfId="4" applyNumberFormat="1" applyFill="1" applyBorder="1" applyProtection="1">
      <protection hidden="1"/>
    </xf>
    <xf numFmtId="169" fontId="5" fillId="16" borderId="9" xfId="4" applyNumberFormat="1" applyFill="1" applyBorder="1" applyAlignment="1" applyProtection="1">
      <alignment horizontal="center"/>
      <protection hidden="1"/>
    </xf>
    <xf numFmtId="4" fontId="6" fillId="16" borderId="9" xfId="4" applyNumberFormat="1" applyFont="1" applyFill="1" applyBorder="1" applyProtection="1">
      <protection hidden="1"/>
    </xf>
    <xf numFmtId="0" fontId="3" fillId="0" borderId="0" xfId="24"/>
    <xf numFmtId="0" fontId="6" fillId="0" borderId="0" xfId="4" applyFont="1" applyAlignment="1" applyProtection="1">
      <alignment horizontal="center"/>
      <protection hidden="1"/>
    </xf>
    <xf numFmtId="0" fontId="6" fillId="0" borderId="0" xfId="4" quotePrefix="1" applyFont="1" applyAlignment="1" applyProtection="1">
      <alignment horizontal="right"/>
      <protection hidden="1"/>
    </xf>
    <xf numFmtId="0" fontId="5" fillId="16" borderId="1" xfId="4" applyFill="1" applyBorder="1" applyAlignment="1" applyProtection="1">
      <alignment horizontal="center" wrapText="1"/>
      <protection hidden="1"/>
    </xf>
    <xf numFmtId="0" fontId="5" fillId="16" borderId="3" xfId="4" applyFill="1" applyBorder="1" applyAlignment="1" applyProtection="1">
      <alignment horizontal="center" wrapText="1"/>
      <protection hidden="1"/>
    </xf>
    <xf numFmtId="0" fontId="5" fillId="16" borderId="9" xfId="0" applyFont="1" applyFill="1" applyBorder="1" applyProtection="1">
      <protection hidden="1"/>
    </xf>
    <xf numFmtId="0" fontId="10" fillId="0" borderId="6" xfId="0" applyFont="1" applyBorder="1" applyAlignment="1" applyProtection="1">
      <alignment horizontal="center"/>
      <protection hidden="1"/>
    </xf>
    <xf numFmtId="2" fontId="6" fillId="4" borderId="6" xfId="0" applyNumberFormat="1" applyFont="1" applyFill="1" applyBorder="1" applyAlignment="1" applyProtection="1">
      <alignment horizontal="center"/>
      <protection hidden="1"/>
    </xf>
    <xf numFmtId="0" fontId="22" fillId="16" borderId="9" xfId="0" applyFont="1" applyFill="1" applyBorder="1" applyProtection="1">
      <protection locked="0" hidden="1"/>
    </xf>
    <xf numFmtId="0" fontId="0" fillId="21" borderId="28" xfId="0" applyFill="1" applyBorder="1" applyProtection="1">
      <protection hidden="1"/>
    </xf>
    <xf numFmtId="0" fontId="0" fillId="17" borderId="9" xfId="0" applyFill="1" applyBorder="1" applyAlignment="1" applyProtection="1">
      <alignment horizontal="left"/>
      <protection hidden="1"/>
    </xf>
    <xf numFmtId="2" fontId="0" fillId="17" borderId="9" xfId="0" applyNumberFormat="1" applyFill="1" applyBorder="1" applyAlignment="1" applyProtection="1">
      <alignment horizontal="left"/>
      <protection hidden="1"/>
    </xf>
    <xf numFmtId="167" fontId="6" fillId="15" borderId="35" xfId="4" applyNumberFormat="1" applyFont="1" applyFill="1" applyBorder="1" applyAlignment="1" applyProtection="1">
      <alignment horizontal="left" vertical="center"/>
      <protection hidden="1"/>
    </xf>
    <xf numFmtId="14" fontId="6" fillId="15" borderId="36" xfId="4" applyNumberFormat="1" applyFont="1" applyFill="1" applyBorder="1" applyAlignment="1" applyProtection="1">
      <alignment horizontal="left" vertical="center"/>
      <protection hidden="1"/>
    </xf>
    <xf numFmtId="0" fontId="6" fillId="15" borderId="36" xfId="4" applyFont="1" applyFill="1" applyBorder="1" applyAlignment="1" applyProtection="1">
      <alignment horizontal="left" vertical="center"/>
      <protection hidden="1"/>
    </xf>
    <xf numFmtId="0" fontId="26" fillId="0" borderId="6" xfId="4" applyFont="1" applyBorder="1" applyAlignment="1" applyProtection="1">
      <alignment horizontal="left" vertical="center"/>
      <protection hidden="1"/>
    </xf>
    <xf numFmtId="0" fontId="26" fillId="0" borderId="6" xfId="0" applyFont="1" applyBorder="1" applyAlignment="1" applyProtection="1">
      <alignment horizontal="left"/>
      <protection hidden="1"/>
    </xf>
    <xf numFmtId="0" fontId="5" fillId="19" borderId="28" xfId="4" applyFill="1" applyBorder="1" applyAlignment="1" applyProtection="1">
      <alignment horizontal="left"/>
      <protection hidden="1"/>
    </xf>
    <xf numFmtId="0" fontId="5" fillId="19" borderId="9" xfId="4" applyFill="1" applyBorder="1" applyAlignment="1" applyProtection="1">
      <alignment horizontal="left"/>
      <protection hidden="1"/>
    </xf>
    <xf numFmtId="14" fontId="5" fillId="19" borderId="9" xfId="4" applyNumberFormat="1" applyFill="1" applyBorder="1" applyAlignment="1" applyProtection="1">
      <alignment horizontal="left"/>
      <protection hidden="1"/>
    </xf>
    <xf numFmtId="167" fontId="5" fillId="19" borderId="9" xfId="4" applyNumberFormat="1" applyFill="1" applyBorder="1" applyAlignment="1" applyProtection="1">
      <alignment horizontal="left"/>
      <protection hidden="1"/>
    </xf>
    <xf numFmtId="168" fontId="5" fillId="19" borderId="9" xfId="4" applyNumberFormat="1" applyFill="1" applyBorder="1" applyAlignment="1" applyProtection="1">
      <alignment horizontal="left"/>
      <protection hidden="1"/>
    </xf>
    <xf numFmtId="3" fontId="5" fillId="19" borderId="9" xfId="4" applyNumberFormat="1" applyFill="1" applyBorder="1" applyAlignment="1" applyProtection="1">
      <alignment horizontal="left"/>
      <protection hidden="1"/>
    </xf>
    <xf numFmtId="2" fontId="5" fillId="19" borderId="9" xfId="4" applyNumberFormat="1" applyFill="1" applyBorder="1" applyAlignment="1" applyProtection="1">
      <alignment horizontal="left"/>
      <protection hidden="1"/>
    </xf>
    <xf numFmtId="4" fontId="5" fillId="19" borderId="9" xfId="4" applyNumberFormat="1" applyFill="1" applyBorder="1" applyAlignment="1" applyProtection="1">
      <alignment horizontal="left"/>
      <protection hidden="1"/>
    </xf>
    <xf numFmtId="1" fontId="5" fillId="19" borderId="9" xfId="4" applyNumberFormat="1" applyFill="1" applyBorder="1" applyAlignment="1" applyProtection="1">
      <alignment horizontal="left"/>
      <protection hidden="1"/>
    </xf>
    <xf numFmtId="0" fontId="5" fillId="18" borderId="9" xfId="0" applyFont="1" applyFill="1" applyBorder="1" applyAlignment="1" applyProtection="1">
      <alignment horizontal="left"/>
      <protection hidden="1"/>
    </xf>
    <xf numFmtId="2" fontId="5" fillId="18" borderId="9" xfId="0" applyNumberFormat="1" applyFont="1" applyFill="1" applyBorder="1" applyAlignment="1" applyProtection="1">
      <alignment horizontal="left"/>
      <protection hidden="1"/>
    </xf>
    <xf numFmtId="0" fontId="6" fillId="14" borderId="37" xfId="4" applyFont="1" applyFill="1" applyBorder="1" applyAlignment="1" applyProtection="1">
      <alignment horizontal="left" vertical="center"/>
      <protection hidden="1"/>
    </xf>
    <xf numFmtId="14" fontId="6" fillId="14" borderId="42" xfId="4" applyNumberFormat="1" applyFont="1" applyFill="1" applyBorder="1" applyAlignment="1" applyProtection="1">
      <alignment horizontal="left" vertical="center"/>
      <protection hidden="1"/>
    </xf>
    <xf numFmtId="0" fontId="10" fillId="13" borderId="6" xfId="0" applyFont="1" applyFill="1" applyBorder="1" applyProtection="1">
      <protection hidden="1"/>
    </xf>
    <xf numFmtId="0" fontId="5" fillId="16" borderId="6" xfId="4" applyFill="1" applyBorder="1" applyProtection="1">
      <protection hidden="1"/>
    </xf>
    <xf numFmtId="171" fontId="9" fillId="10" borderId="6" xfId="4" applyNumberFormat="1" applyFont="1" applyFill="1" applyBorder="1" applyProtection="1">
      <protection hidden="1"/>
    </xf>
    <xf numFmtId="0" fontId="10" fillId="3" borderId="6" xfId="24" applyFont="1" applyFill="1" applyBorder="1" applyAlignment="1">
      <alignment horizontal="left"/>
    </xf>
    <xf numFmtId="0" fontId="5" fillId="3" borderId="6" xfId="24" applyFont="1" applyFill="1" applyBorder="1" applyAlignment="1">
      <alignment horizontal="left"/>
    </xf>
    <xf numFmtId="0" fontId="55" fillId="3" borderId="0" xfId="25" applyFont="1" applyFill="1" applyAlignment="1">
      <alignment horizontal="left"/>
    </xf>
    <xf numFmtId="0" fontId="3" fillId="3" borderId="0" xfId="24" applyFill="1" applyAlignment="1">
      <alignment horizontal="left"/>
    </xf>
    <xf numFmtId="0" fontId="5" fillId="3" borderId="0" xfId="24" applyFont="1" applyFill="1" applyAlignment="1">
      <alignment horizontal="left"/>
    </xf>
    <xf numFmtId="0" fontId="5" fillId="3" borderId="0" xfId="26" applyFont="1" applyFill="1"/>
    <xf numFmtId="0" fontId="5" fillId="3" borderId="0" xfId="27" applyFont="1" applyFill="1"/>
    <xf numFmtId="0" fontId="5" fillId="3" borderId="0" xfId="28" applyFont="1" applyFill="1"/>
    <xf numFmtId="0" fontId="5" fillId="3" borderId="0" xfId="25" applyFont="1" applyFill="1"/>
    <xf numFmtId="0" fontId="0" fillId="11" borderId="0" xfId="0" applyFill="1" applyAlignment="1" applyProtection="1">
      <alignment horizontal="center"/>
      <protection hidden="1"/>
    </xf>
    <xf numFmtId="0" fontId="10" fillId="11" borderId="6" xfId="0" applyFont="1" applyFill="1" applyBorder="1" applyAlignment="1" applyProtection="1">
      <alignment horizontal="center"/>
      <protection hidden="1"/>
    </xf>
    <xf numFmtId="0" fontId="6" fillId="14" borderId="36" xfId="4" applyFont="1" applyFill="1" applyBorder="1" applyAlignment="1" applyProtection="1">
      <alignment horizontal="left" vertical="center"/>
      <protection hidden="1"/>
    </xf>
    <xf numFmtId="14" fontId="6" fillId="14" borderId="41" xfId="4" applyNumberFormat="1" applyFont="1" applyFill="1" applyBorder="1" applyAlignment="1" applyProtection="1">
      <alignment horizontal="left" vertical="center"/>
      <protection hidden="1"/>
    </xf>
    <xf numFmtId="0" fontId="10" fillId="11" borderId="6" xfId="4" applyFont="1" applyFill="1" applyBorder="1" applyAlignment="1" applyProtection="1">
      <alignment horizontal="left"/>
      <protection hidden="1"/>
    </xf>
    <xf numFmtId="0" fontId="25" fillId="0" borderId="9" xfId="0" applyFont="1" applyBorder="1" applyAlignment="1" applyProtection="1">
      <alignment horizontal="center"/>
      <protection locked="0"/>
    </xf>
    <xf numFmtId="14" fontId="6" fillId="0" borderId="0" xfId="0" applyNumberFormat="1" applyFont="1" applyAlignment="1" applyProtection="1">
      <alignment horizontal="left" vertical="top"/>
      <protection hidden="1"/>
    </xf>
    <xf numFmtId="0" fontId="26" fillId="0" borderId="0" xfId="0" applyFont="1" applyAlignment="1" applyProtection="1">
      <alignment horizontal="right" vertical="top"/>
      <protection hidden="1"/>
    </xf>
    <xf numFmtId="14" fontId="10" fillId="0" borderId="6" xfId="0" applyNumberFormat="1" applyFont="1" applyBorder="1" applyAlignment="1" applyProtection="1">
      <alignment horizontal="center"/>
      <protection hidden="1"/>
    </xf>
    <xf numFmtId="0" fontId="38" fillId="4" borderId="0" xfId="0" quotePrefix="1" applyFont="1" applyFill="1" applyAlignment="1" applyProtection="1">
      <alignment vertical="top"/>
      <protection hidden="1"/>
    </xf>
    <xf numFmtId="0" fontId="38" fillId="0" borderId="0" xfId="0" applyFont="1" applyAlignment="1" applyProtection="1">
      <alignment vertical="top"/>
      <protection hidden="1"/>
    </xf>
    <xf numFmtId="0" fontId="56" fillId="4" borderId="0" xfId="0" applyFont="1" applyFill="1" applyProtection="1">
      <protection hidden="1"/>
    </xf>
    <xf numFmtId="0" fontId="21" fillId="4" borderId="0" xfId="0" applyFont="1" applyFill="1" applyProtection="1">
      <protection hidden="1"/>
    </xf>
    <xf numFmtId="0" fontId="5" fillId="0" borderId="0" xfId="0" applyFont="1" applyAlignment="1" applyProtection="1">
      <alignment horizontal="left"/>
      <protection hidden="1"/>
    </xf>
    <xf numFmtId="0" fontId="5" fillId="0" borderId="0" xfId="4"/>
    <xf numFmtId="0" fontId="5" fillId="22" borderId="0" xfId="4" applyFill="1"/>
    <xf numFmtId="0" fontId="5" fillId="0" borderId="0" xfId="4" applyAlignment="1">
      <alignment wrapText="1"/>
    </xf>
    <xf numFmtId="0" fontId="10" fillId="0" borderId="6" xfId="4" applyFont="1" applyBorder="1" applyAlignment="1">
      <alignment horizontal="center"/>
    </xf>
    <xf numFmtId="0" fontId="10" fillId="0" borderId="0" xfId="4" applyFont="1"/>
    <xf numFmtId="0" fontId="5" fillId="0" borderId="0" xfId="4" applyAlignment="1">
      <alignment vertical="center"/>
    </xf>
    <xf numFmtId="0" fontId="5" fillId="17" borderId="2" xfId="4" applyFill="1" applyBorder="1"/>
    <xf numFmtId="0" fontId="5" fillId="17" borderId="1" xfId="4" applyFill="1" applyBorder="1"/>
    <xf numFmtId="0" fontId="5" fillId="0" borderId="43" xfId="4" applyBorder="1"/>
    <xf numFmtId="0" fontId="5" fillId="17" borderId="7" xfId="4" applyFill="1" applyBorder="1"/>
    <xf numFmtId="0" fontId="5" fillId="17" borderId="6" xfId="4" applyFill="1" applyBorder="1"/>
    <xf numFmtId="0" fontId="5" fillId="0" borderId="34" xfId="4" applyBorder="1"/>
    <xf numFmtId="0" fontId="5" fillId="0" borderId="9" xfId="4" applyBorder="1"/>
    <xf numFmtId="0" fontId="5" fillId="17" borderId="9" xfId="4" applyFill="1" applyBorder="1"/>
    <xf numFmtId="0" fontId="5" fillId="0" borderId="9" xfId="4" applyBorder="1" applyAlignment="1">
      <alignment horizontal="center"/>
    </xf>
    <xf numFmtId="0" fontId="5" fillId="0" borderId="2" xfId="4" applyBorder="1"/>
    <xf numFmtId="0" fontId="5" fillId="0" borderId="5" xfId="4" applyBorder="1"/>
    <xf numFmtId="0" fontId="5" fillId="0" borderId="30" xfId="4" applyBorder="1"/>
    <xf numFmtId="0" fontId="5" fillId="0" borderId="7" xfId="4" applyBorder="1"/>
    <xf numFmtId="0" fontId="5" fillId="0" borderId="9" xfId="4" applyBorder="1" applyAlignment="1">
      <alignment vertical="center" wrapText="1"/>
    </xf>
    <xf numFmtId="0" fontId="5" fillId="0" borderId="0" xfId="17" applyProtection="1">
      <protection hidden="1"/>
    </xf>
    <xf numFmtId="164" fontId="5" fillId="0" borderId="0" xfId="17" applyNumberFormat="1" applyProtection="1">
      <protection hidden="1"/>
    </xf>
    <xf numFmtId="0" fontId="16" fillId="0" borderId="0" xfId="17" applyFont="1" applyProtection="1">
      <protection hidden="1"/>
    </xf>
    <xf numFmtId="0" fontId="18" fillId="0" borderId="0" xfId="17" applyFont="1" applyProtection="1">
      <protection hidden="1"/>
    </xf>
    <xf numFmtId="164" fontId="18" fillId="0" borderId="0" xfId="17" applyNumberFormat="1" applyFont="1" applyProtection="1">
      <protection hidden="1"/>
    </xf>
    <xf numFmtId="0" fontId="70" fillId="0" borderId="0" xfId="17" applyFont="1" applyProtection="1">
      <protection hidden="1"/>
    </xf>
    <xf numFmtId="164" fontId="18" fillId="0" borderId="0" xfId="17" applyNumberFormat="1" applyFont="1" applyAlignment="1" applyProtection="1">
      <alignment horizontal="right"/>
      <protection hidden="1"/>
    </xf>
    <xf numFmtId="14" fontId="16" fillId="0" borderId="0" xfId="17" applyNumberFormat="1" applyFont="1" applyAlignment="1" applyProtection="1">
      <alignment horizontal="left"/>
      <protection hidden="1"/>
    </xf>
    <xf numFmtId="0" fontId="18" fillId="0" borderId="44" xfId="17" applyFont="1" applyBorder="1" applyProtection="1">
      <protection hidden="1"/>
    </xf>
    <xf numFmtId="0" fontId="18" fillId="0" borderId="44" xfId="17" applyFont="1" applyBorder="1" applyAlignment="1" applyProtection="1">
      <alignment horizontal="center"/>
      <protection hidden="1"/>
    </xf>
    <xf numFmtId="0" fontId="18" fillId="0" borderId="44" xfId="17" applyFont="1" applyBorder="1" applyAlignment="1" applyProtection="1">
      <alignment horizontal="right"/>
      <protection hidden="1"/>
    </xf>
    <xf numFmtId="164" fontId="18" fillId="0" borderId="44" xfId="3" applyNumberFormat="1" applyFont="1" applyBorder="1" applyAlignment="1" applyProtection="1">
      <alignment horizontal="center"/>
      <protection hidden="1"/>
    </xf>
    <xf numFmtId="173" fontId="18" fillId="0" borderId="44" xfId="1" applyNumberFormat="1" applyFont="1" applyBorder="1" applyAlignment="1" applyProtection="1">
      <alignment horizontal="center"/>
      <protection hidden="1"/>
    </xf>
    <xf numFmtId="43" fontId="18" fillId="0" borderId="0" xfId="1" applyFont="1" applyBorder="1" applyAlignment="1" applyProtection="1">
      <alignment horizontal="center"/>
      <protection hidden="1"/>
    </xf>
    <xf numFmtId="174" fontId="18" fillId="0" borderId="45" xfId="1" applyNumberFormat="1" applyFont="1" applyBorder="1" applyAlignment="1" applyProtection="1">
      <alignment horizontal="center"/>
      <protection hidden="1"/>
    </xf>
    <xf numFmtId="44" fontId="18" fillId="0" borderId="0" xfId="3" applyFont="1" applyBorder="1" applyAlignment="1" applyProtection="1">
      <alignment horizontal="left"/>
      <protection hidden="1"/>
    </xf>
    <xf numFmtId="175" fontId="18" fillId="0" borderId="0" xfId="3" applyNumberFormat="1" applyFont="1" applyBorder="1" applyAlignment="1" applyProtection="1">
      <alignment horizontal="right"/>
      <protection hidden="1"/>
    </xf>
    <xf numFmtId="174" fontId="18" fillId="0" borderId="0" xfId="1" applyNumberFormat="1" applyFont="1" applyBorder="1" applyAlignment="1" applyProtection="1">
      <alignment horizontal="center"/>
      <protection hidden="1"/>
    </xf>
    <xf numFmtId="0" fontId="18" fillId="0" borderId="6" xfId="17" applyFont="1" applyBorder="1" applyProtection="1">
      <protection hidden="1"/>
    </xf>
    <xf numFmtId="43" fontId="18" fillId="0" borderId="6" xfId="1" applyFont="1" applyBorder="1" applyAlignment="1" applyProtection="1">
      <alignment horizontal="center"/>
      <protection hidden="1"/>
    </xf>
    <xf numFmtId="174" fontId="18" fillId="0" borderId="6" xfId="1" applyNumberFormat="1" applyFont="1" applyBorder="1" applyAlignment="1" applyProtection="1">
      <alignment horizontal="center"/>
      <protection hidden="1"/>
    </xf>
    <xf numFmtId="44" fontId="18" fillId="0" borderId="6" xfId="3" applyFont="1" applyBorder="1" applyAlignment="1" applyProtection="1">
      <alignment horizontal="left"/>
      <protection hidden="1"/>
    </xf>
    <xf numFmtId="175" fontId="18" fillId="0" borderId="6" xfId="3" applyNumberFormat="1" applyFont="1" applyBorder="1" applyAlignment="1" applyProtection="1">
      <alignment horizontal="right"/>
      <protection hidden="1"/>
    </xf>
    <xf numFmtId="174" fontId="18" fillId="0" borderId="0" xfId="1" applyNumberFormat="1" applyFont="1" applyBorder="1" applyAlignment="1" applyProtection="1">
      <alignment horizontal="left"/>
      <protection hidden="1"/>
    </xf>
    <xf numFmtId="43" fontId="18" fillId="0" borderId="44" xfId="1" applyFont="1" applyBorder="1" applyAlignment="1" applyProtection="1">
      <alignment horizontal="center"/>
      <protection hidden="1"/>
    </xf>
    <xf numFmtId="174" fontId="18" fillId="0" borderId="44" xfId="1" applyNumberFormat="1" applyFont="1" applyBorder="1" applyAlignment="1" applyProtection="1">
      <alignment horizontal="left"/>
      <protection hidden="1"/>
    </xf>
    <xf numFmtId="164" fontId="18" fillId="0" borderId="44" xfId="3" applyNumberFormat="1" applyFont="1" applyBorder="1" applyAlignment="1" applyProtection="1">
      <alignment horizontal="right"/>
      <protection hidden="1"/>
    </xf>
    <xf numFmtId="176" fontId="18" fillId="0" borderId="44" xfId="3" applyNumberFormat="1" applyFont="1" applyBorder="1" applyAlignment="1" applyProtection="1">
      <alignment horizontal="right"/>
      <protection hidden="1"/>
    </xf>
    <xf numFmtId="44" fontId="18" fillId="0" borderId="0" xfId="3" applyFont="1" applyBorder="1" applyAlignment="1" applyProtection="1">
      <alignment horizontal="right"/>
      <protection hidden="1"/>
    </xf>
    <xf numFmtId="0" fontId="5" fillId="0" borderId="0" xfId="17" applyAlignment="1" applyProtection="1">
      <alignment horizontal="left"/>
      <protection hidden="1"/>
    </xf>
    <xf numFmtId="0" fontId="18" fillId="0" borderId="45" xfId="17" applyFont="1" applyBorder="1" applyProtection="1">
      <protection hidden="1"/>
    </xf>
    <xf numFmtId="0" fontId="67" fillId="4" borderId="0" xfId="0" applyFont="1" applyFill="1" applyAlignment="1" applyProtection="1">
      <alignment horizontal="center"/>
      <protection hidden="1"/>
    </xf>
    <xf numFmtId="0" fontId="6" fillId="4" borderId="1" xfId="0" applyFont="1" applyFill="1" applyBorder="1" applyAlignment="1" applyProtection="1">
      <alignment horizontal="centerContinuous"/>
      <protection hidden="1"/>
    </xf>
    <xf numFmtId="0" fontId="22" fillId="4" borderId="1" xfId="0" applyFont="1" applyFill="1" applyBorder="1" applyAlignment="1" applyProtection="1">
      <alignment horizontal="centerContinuous"/>
      <protection hidden="1"/>
    </xf>
    <xf numFmtId="1" fontId="16" fillId="0" borderId="0" xfId="17" applyNumberFormat="1" applyFont="1" applyAlignment="1" applyProtection="1">
      <alignment horizontal="left"/>
      <protection hidden="1"/>
    </xf>
    <xf numFmtId="0" fontId="22" fillId="0" borderId="0" xfId="0" applyFont="1" applyProtection="1">
      <protection locked="0" hidden="1"/>
    </xf>
    <xf numFmtId="0" fontId="38" fillId="4" borderId="0" xfId="0" applyFont="1" applyFill="1" applyAlignment="1" applyProtection="1">
      <alignment horizontal="center"/>
      <protection hidden="1"/>
    </xf>
    <xf numFmtId="0" fontId="38" fillId="0" borderId="0" xfId="0" quotePrefix="1" applyFont="1" applyAlignment="1" applyProtection="1">
      <alignment vertical="top"/>
      <protection hidden="1"/>
    </xf>
    <xf numFmtId="0" fontId="20" fillId="0" borderId="0" xfId="0" applyFont="1" applyAlignment="1" applyProtection="1">
      <alignment horizontal="left" wrapText="1"/>
      <protection hidden="1"/>
    </xf>
    <xf numFmtId="0" fontId="20" fillId="7" borderId="0" xfId="0" applyFont="1" applyFill="1" applyAlignment="1" applyProtection="1">
      <alignment wrapText="1"/>
      <protection hidden="1"/>
    </xf>
    <xf numFmtId="0" fontId="26" fillId="0" borderId="0" xfId="0" applyFont="1" applyAlignment="1" applyProtection="1">
      <alignment wrapText="1"/>
      <protection hidden="1"/>
    </xf>
    <xf numFmtId="0" fontId="72" fillId="0" borderId="0" xfId="0" applyFont="1" applyAlignment="1" applyProtection="1">
      <alignment vertical="top" wrapText="1"/>
      <protection hidden="1"/>
    </xf>
    <xf numFmtId="0" fontId="5" fillId="16" borderId="0" xfId="4" applyFill="1" applyAlignment="1" applyProtection="1">
      <alignment horizontal="right"/>
      <protection locked="0" hidden="1"/>
    </xf>
    <xf numFmtId="0" fontId="5" fillId="16" borderId="0" xfId="4" applyFill="1" applyProtection="1">
      <protection locked="0" hidden="1"/>
    </xf>
    <xf numFmtId="49" fontId="5" fillId="16" borderId="0" xfId="4" applyNumberFormat="1" applyFill="1" applyProtection="1">
      <protection locked="0" hidden="1"/>
    </xf>
    <xf numFmtId="171" fontId="9" fillId="3" borderId="6" xfId="4" applyNumberFormat="1" applyFont="1" applyFill="1" applyBorder="1" applyProtection="1">
      <protection locked="0" hidden="1"/>
    </xf>
    <xf numFmtId="171" fontId="12" fillId="3" borderId="0" xfId="4" applyNumberFormat="1" applyFont="1" applyFill="1" applyProtection="1">
      <protection locked="0" hidden="1"/>
    </xf>
    <xf numFmtId="0" fontId="5" fillId="3" borderId="0" xfId="4" applyFill="1" applyProtection="1">
      <protection locked="0" hidden="1"/>
    </xf>
    <xf numFmtId="0" fontId="5" fillId="11" borderId="0" xfId="4" applyFill="1" applyProtection="1">
      <protection locked="0" hidden="1"/>
    </xf>
    <xf numFmtId="0" fontId="10" fillId="16" borderId="6" xfId="4" applyFont="1" applyFill="1" applyBorder="1" applyProtection="1">
      <protection locked="0" hidden="1"/>
    </xf>
    <xf numFmtId="0" fontId="21" fillId="4" borderId="0" xfId="0" applyFont="1" applyFill="1" applyAlignment="1" applyProtection="1">
      <alignment horizontal="right"/>
      <protection hidden="1"/>
    </xf>
    <xf numFmtId="1" fontId="21" fillId="0" borderId="0" xfId="4" applyNumberFormat="1" applyFont="1" applyAlignment="1" applyProtection="1">
      <alignment horizontal="left" vertical="center"/>
      <protection hidden="1"/>
    </xf>
    <xf numFmtId="1" fontId="6" fillId="0" borderId="0" xfId="4" applyNumberFormat="1" applyFont="1" applyAlignment="1" applyProtection="1">
      <alignment horizontal="left" vertical="center"/>
      <protection hidden="1"/>
    </xf>
    <xf numFmtId="0" fontId="10" fillId="0" borderId="0" xfId="4" applyFont="1" applyAlignment="1" applyProtection="1">
      <alignment vertical="center"/>
      <protection hidden="1"/>
    </xf>
    <xf numFmtId="166" fontId="6" fillId="4" borderId="0" xfId="0" applyNumberFormat="1" applyFont="1" applyFill="1" applyAlignment="1" applyProtection="1">
      <alignment horizontal="center"/>
      <protection hidden="1"/>
    </xf>
    <xf numFmtId="0" fontId="5" fillId="10" borderId="0" xfId="4" applyFill="1" applyProtection="1">
      <protection hidden="1"/>
    </xf>
    <xf numFmtId="0" fontId="26" fillId="14" borderId="6" xfId="0" applyFont="1" applyFill="1" applyBorder="1" applyAlignment="1" applyProtection="1">
      <alignment horizontal="left"/>
      <protection hidden="1"/>
    </xf>
    <xf numFmtId="0" fontId="26" fillId="14" borderId="6" xfId="4" applyFont="1" applyFill="1" applyBorder="1" applyAlignment="1" applyProtection="1">
      <alignment horizontal="left" vertical="center"/>
      <protection hidden="1"/>
    </xf>
    <xf numFmtId="0" fontId="5" fillId="14" borderId="0" xfId="4" applyFill="1" applyProtection="1">
      <protection hidden="1"/>
    </xf>
    <xf numFmtId="0" fontId="66" fillId="4" borderId="0" xfId="21" applyFill="1" applyAlignment="1" applyProtection="1">
      <alignment wrapText="1"/>
      <protection hidden="1"/>
    </xf>
    <xf numFmtId="0" fontId="73" fillId="0" borderId="0" xfId="0" applyFont="1" applyAlignment="1" applyProtection="1">
      <alignment wrapText="1"/>
      <protection hidden="1"/>
    </xf>
    <xf numFmtId="0" fontId="10" fillId="0" borderId="47" xfId="0" applyFont="1" applyBorder="1" applyProtection="1">
      <protection hidden="1"/>
    </xf>
    <xf numFmtId="0" fontId="0" fillId="0" borderId="11" xfId="0" applyBorder="1" applyAlignment="1" applyProtection="1">
      <alignment horizontal="center"/>
      <protection hidden="1"/>
    </xf>
    <xf numFmtId="0" fontId="59" fillId="0" borderId="11" xfId="0" applyFont="1" applyBorder="1" applyAlignment="1" applyProtection="1">
      <alignment horizontal="center"/>
      <protection hidden="1"/>
    </xf>
    <xf numFmtId="0" fontId="5" fillId="0" borderId="11" xfId="0" applyFont="1" applyBorder="1" applyProtection="1">
      <protection hidden="1"/>
    </xf>
    <xf numFmtId="0" fontId="5" fillId="0" borderId="0" xfId="0" quotePrefix="1" applyFont="1" applyProtection="1">
      <protection hidden="1"/>
    </xf>
    <xf numFmtId="0" fontId="22" fillId="0" borderId="11" xfId="0" applyFont="1" applyBorder="1" applyAlignment="1" applyProtection="1">
      <alignment vertical="center"/>
      <protection hidden="1"/>
    </xf>
    <xf numFmtId="0" fontId="5" fillId="0" borderId="0" xfId="0" applyFont="1" applyAlignment="1" applyProtection="1">
      <alignment horizontal="center" wrapText="1"/>
      <protection hidden="1"/>
    </xf>
    <xf numFmtId="0" fontId="51" fillId="0" borderId="0" xfId="0" applyFont="1" applyProtection="1">
      <protection locked="0" hidden="1"/>
    </xf>
    <xf numFmtId="0" fontId="5" fillId="3" borderId="0" xfId="0" applyFont="1" applyFill="1" applyProtection="1">
      <protection hidden="1"/>
    </xf>
    <xf numFmtId="0" fontId="6" fillId="4" borderId="15" xfId="0" applyFont="1" applyFill="1" applyBorder="1" applyProtection="1">
      <protection hidden="1"/>
    </xf>
    <xf numFmtId="0" fontId="6" fillId="4" borderId="11" xfId="0" applyFont="1" applyFill="1" applyBorder="1" applyProtection="1">
      <protection hidden="1"/>
    </xf>
    <xf numFmtId="3" fontId="6" fillId="4" borderId="11" xfId="0" applyNumberFormat="1" applyFont="1" applyFill="1" applyBorder="1" applyAlignment="1" applyProtection="1">
      <alignment horizontal="right"/>
      <protection hidden="1"/>
    </xf>
    <xf numFmtId="3" fontId="6" fillId="4" borderId="11" xfId="0" applyNumberFormat="1" applyFont="1" applyFill="1" applyBorder="1" applyAlignment="1" applyProtection="1">
      <alignment horizontal="left"/>
      <protection hidden="1"/>
    </xf>
    <xf numFmtId="0" fontId="6" fillId="4" borderId="12" xfId="0" applyFont="1" applyFill="1" applyBorder="1" applyAlignment="1" applyProtection="1">
      <alignment wrapText="1"/>
      <protection hidden="1"/>
    </xf>
    <xf numFmtId="0" fontId="6" fillId="4" borderId="16" xfId="0" applyFont="1" applyFill="1" applyBorder="1" applyProtection="1">
      <protection hidden="1"/>
    </xf>
    <xf numFmtId="0" fontId="6" fillId="4" borderId="16" xfId="0" applyFont="1" applyFill="1" applyBorder="1" applyAlignment="1" applyProtection="1">
      <alignment vertical="center"/>
      <protection hidden="1"/>
    </xf>
    <xf numFmtId="0" fontId="37" fillId="4" borderId="16" xfId="0" applyFont="1" applyFill="1" applyBorder="1" applyAlignment="1" applyProtection="1">
      <alignment vertical="center"/>
      <protection hidden="1"/>
    </xf>
    <xf numFmtId="0" fontId="6" fillId="0" borderId="15" xfId="0" applyFont="1" applyBorder="1" applyAlignment="1" applyProtection="1">
      <alignment vertical="center"/>
      <protection hidden="1"/>
    </xf>
    <xf numFmtId="0" fontId="28" fillId="0" borderId="11" xfId="0" applyFont="1" applyBorder="1" applyProtection="1">
      <protection hidden="1"/>
    </xf>
    <xf numFmtId="0" fontId="22" fillId="0" borderId="11" xfId="0" applyFont="1" applyBorder="1" applyProtection="1">
      <protection hidden="1"/>
    </xf>
    <xf numFmtId="3" fontId="6" fillId="0" borderId="11" xfId="0" applyNumberFormat="1" applyFont="1" applyBorder="1" applyAlignment="1" applyProtection="1">
      <alignment horizontal="right"/>
      <protection hidden="1"/>
    </xf>
    <xf numFmtId="3" fontId="6" fillId="0" borderId="11" xfId="0" applyNumberFormat="1" applyFont="1" applyBorder="1" applyAlignment="1" applyProtection="1">
      <alignment horizontal="left"/>
      <protection hidden="1"/>
    </xf>
    <xf numFmtId="0" fontId="0" fillId="0" borderId="12" xfId="0" applyBorder="1" applyAlignment="1" applyProtection="1">
      <alignment horizontal="left"/>
      <protection hidden="1"/>
    </xf>
    <xf numFmtId="0" fontId="6" fillId="0" borderId="16" xfId="0" applyFont="1" applyBorder="1" applyAlignment="1" applyProtection="1">
      <alignment vertical="center"/>
      <protection hidden="1"/>
    </xf>
    <xf numFmtId="0" fontId="0" fillId="0" borderId="13" xfId="0" applyBorder="1" applyAlignment="1" applyProtection="1">
      <alignment horizontal="left"/>
      <protection hidden="1"/>
    </xf>
    <xf numFmtId="0" fontId="37" fillId="0" borderId="16" xfId="0" applyFont="1" applyBorder="1" applyAlignment="1" applyProtection="1">
      <alignment vertical="center"/>
      <protection hidden="1"/>
    </xf>
    <xf numFmtId="0" fontId="0" fillId="4" borderId="0" xfId="0" applyFill="1"/>
    <xf numFmtId="0" fontId="6" fillId="4" borderId="0" xfId="0" applyFont="1" applyFill="1"/>
    <xf numFmtId="0" fontId="34" fillId="4" borderId="0" xfId="0" applyFont="1" applyFill="1"/>
    <xf numFmtId="0" fontId="6" fillId="4" borderId="11" xfId="0" applyFont="1" applyFill="1" applyBorder="1" applyAlignment="1" applyProtection="1">
      <alignment horizontal="center" vertical="center"/>
      <protection hidden="1"/>
    </xf>
    <xf numFmtId="0" fontId="6" fillId="4" borderId="0" xfId="0" applyFont="1" applyFill="1" applyAlignment="1" applyProtection="1">
      <alignment horizontal="center" vertical="center" wrapText="1"/>
      <protection locked="0"/>
    </xf>
    <xf numFmtId="0" fontId="30" fillId="4" borderId="10" xfId="0" applyFont="1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62" fillId="3" borderId="43" xfId="4" applyFont="1" applyFill="1" applyBorder="1" applyAlignment="1" applyProtection="1">
      <alignment horizontal="left" vertical="center"/>
      <protection hidden="1"/>
    </xf>
    <xf numFmtId="14" fontId="62" fillId="3" borderId="43" xfId="4" applyNumberFormat="1" applyFont="1" applyFill="1" applyBorder="1" applyAlignment="1" applyProtection="1">
      <alignment horizontal="left" vertical="center"/>
      <protection hidden="1"/>
    </xf>
    <xf numFmtId="167" fontId="62" fillId="3" borderId="43" xfId="4" applyNumberFormat="1" applyFont="1" applyFill="1" applyBorder="1" applyAlignment="1" applyProtection="1">
      <alignment horizontal="left" vertical="center"/>
      <protection hidden="1"/>
    </xf>
    <xf numFmtId="168" fontId="62" fillId="3" borderId="43" xfId="4" applyNumberFormat="1" applyFont="1" applyFill="1" applyBorder="1" applyAlignment="1" applyProtection="1">
      <alignment horizontal="left" vertical="center"/>
      <protection hidden="1"/>
    </xf>
    <xf numFmtId="1" fontId="62" fillId="3" borderId="43" xfId="4" applyNumberFormat="1" applyFont="1" applyFill="1" applyBorder="1" applyAlignment="1" applyProtection="1">
      <alignment horizontal="left" vertical="center"/>
      <protection hidden="1"/>
    </xf>
    <xf numFmtId="168" fontId="21" fillId="3" borderId="43" xfId="4" applyNumberFormat="1" applyFont="1" applyFill="1" applyBorder="1" applyAlignment="1" applyProtection="1">
      <alignment horizontal="left" vertical="center"/>
      <protection hidden="1"/>
    </xf>
    <xf numFmtId="0" fontId="6" fillId="3" borderId="43" xfId="4" applyFont="1" applyFill="1" applyBorder="1" applyAlignment="1" applyProtection="1">
      <alignment horizontal="left" vertical="center"/>
      <protection hidden="1"/>
    </xf>
    <xf numFmtId="3" fontId="6" fillId="3" borderId="43" xfId="4" applyNumberFormat="1" applyFont="1" applyFill="1" applyBorder="1" applyAlignment="1" applyProtection="1">
      <alignment horizontal="left" vertical="center"/>
      <protection hidden="1"/>
    </xf>
    <xf numFmtId="3" fontId="21" fillId="3" borderId="43" xfId="4" applyNumberFormat="1" applyFont="1" applyFill="1" applyBorder="1" applyAlignment="1" applyProtection="1">
      <alignment horizontal="left" vertical="center"/>
      <protection hidden="1"/>
    </xf>
    <xf numFmtId="1" fontId="21" fillId="3" borderId="43" xfId="4" applyNumberFormat="1" applyFont="1" applyFill="1" applyBorder="1" applyAlignment="1" applyProtection="1">
      <alignment horizontal="left" vertical="center"/>
      <protection hidden="1"/>
    </xf>
    <xf numFmtId="1" fontId="6" fillId="3" borderId="43" xfId="4" applyNumberFormat="1" applyFont="1" applyFill="1" applyBorder="1" applyAlignment="1" applyProtection="1">
      <alignment horizontal="left" vertical="center"/>
      <protection hidden="1"/>
    </xf>
    <xf numFmtId="0" fontId="74" fillId="4" borderId="16" xfId="21" applyFont="1" applyFill="1" applyBorder="1" applyAlignment="1" applyProtection="1">
      <protection hidden="1"/>
    </xf>
    <xf numFmtId="0" fontId="74" fillId="4" borderId="0" xfId="21" applyFont="1" applyFill="1" applyBorder="1" applyAlignment="1" applyProtection="1">
      <protection hidden="1"/>
    </xf>
    <xf numFmtId="3" fontId="25" fillId="0" borderId="0" xfId="0" applyNumberFormat="1" applyFont="1" applyAlignment="1">
      <alignment horizontal="center"/>
    </xf>
    <xf numFmtId="0" fontId="5" fillId="0" borderId="6" xfId="0" applyFont="1" applyBorder="1" applyAlignment="1" applyProtection="1">
      <alignment horizontal="center"/>
      <protection hidden="1"/>
    </xf>
    <xf numFmtId="0" fontId="6" fillId="4" borderId="1" xfId="0" applyFont="1" applyFill="1" applyBorder="1" applyAlignment="1" applyProtection="1">
      <alignment horizontal="center" wrapText="1"/>
      <protection hidden="1"/>
    </xf>
    <xf numFmtId="0" fontId="57" fillId="4" borderId="0" xfId="0" applyFont="1" applyFill="1" applyAlignment="1" applyProtection="1">
      <alignment horizontal="right"/>
      <protection hidden="1"/>
    </xf>
    <xf numFmtId="3" fontId="25" fillId="0" borderId="0" xfId="0" applyNumberFormat="1" applyFont="1"/>
    <xf numFmtId="0" fontId="0" fillId="0" borderId="11" xfId="0" applyBorder="1" applyAlignment="1" applyProtection="1">
      <alignment horizontal="left"/>
      <protection hidden="1"/>
    </xf>
    <xf numFmtId="0" fontId="6" fillId="4" borderId="11" xfId="0" applyFont="1" applyFill="1" applyBorder="1" applyAlignment="1" applyProtection="1">
      <alignment wrapText="1"/>
      <protection hidden="1"/>
    </xf>
    <xf numFmtId="0" fontId="21" fillId="4" borderId="13" xfId="0" applyFont="1" applyFill="1" applyBorder="1" applyAlignment="1" applyProtection="1">
      <alignment horizontal="right"/>
      <protection hidden="1"/>
    </xf>
    <xf numFmtId="0" fontId="6" fillId="4" borderId="10" xfId="0" applyFont="1" applyFill="1" applyBorder="1" applyAlignment="1" applyProtection="1">
      <alignment horizontal="center" vertical="center"/>
      <protection hidden="1"/>
    </xf>
    <xf numFmtId="0" fontId="21" fillId="4" borderId="10" xfId="0" applyFont="1" applyFill="1" applyBorder="1" applyAlignment="1" applyProtection="1">
      <alignment horizontal="right"/>
      <protection hidden="1"/>
    </xf>
    <xf numFmtId="0" fontId="21" fillId="4" borderId="14" xfId="0" applyFont="1" applyFill="1" applyBorder="1" applyAlignment="1" applyProtection="1">
      <alignment horizontal="right"/>
      <protection hidden="1"/>
    </xf>
    <xf numFmtId="0" fontId="6" fillId="4" borderId="1" xfId="0" applyFont="1" applyFill="1" applyBorder="1" applyAlignment="1" applyProtection="1">
      <alignment horizontal="right"/>
      <protection hidden="1"/>
    </xf>
    <xf numFmtId="0" fontId="6" fillId="4" borderId="6" xfId="0" applyFont="1" applyFill="1" applyBorder="1" applyAlignment="1" applyProtection="1">
      <alignment horizontal="right"/>
      <protection hidden="1"/>
    </xf>
    <xf numFmtId="0" fontId="6" fillId="4" borderId="6" xfId="0" applyFont="1" applyFill="1" applyBorder="1" applyAlignment="1" applyProtection="1">
      <alignment horizontal="left"/>
      <protection hidden="1"/>
    </xf>
    <xf numFmtId="0" fontId="6" fillId="0" borderId="1" xfId="0" applyFont="1" applyBorder="1" applyAlignment="1" applyProtection="1">
      <alignment horizontal="right"/>
      <protection hidden="1"/>
    </xf>
    <xf numFmtId="0" fontId="5" fillId="0" borderId="1" xfId="0" applyFont="1" applyBorder="1" applyAlignment="1" applyProtection="1">
      <alignment vertical="center"/>
      <protection hidden="1"/>
    </xf>
    <xf numFmtId="3" fontId="47" fillId="0" borderId="1" xfId="0" applyNumberFormat="1" applyFont="1" applyBorder="1" applyAlignment="1" applyProtection="1">
      <alignment horizontal="right"/>
      <protection hidden="1"/>
    </xf>
    <xf numFmtId="3" fontId="47" fillId="4" borderId="1" xfId="0" applyNumberFormat="1" applyFont="1" applyFill="1" applyBorder="1" applyAlignment="1" applyProtection="1">
      <alignment horizontal="right"/>
      <protection hidden="1"/>
    </xf>
    <xf numFmtId="0" fontId="22" fillId="4" borderId="6" xfId="0" applyFont="1" applyFill="1" applyBorder="1" applyAlignment="1" applyProtection="1">
      <alignment horizontal="center" vertical="top"/>
      <protection hidden="1"/>
    </xf>
    <xf numFmtId="0" fontId="5" fillId="4" borderId="6" xfId="0" applyFont="1" applyFill="1" applyBorder="1" applyAlignment="1" applyProtection="1">
      <alignment horizontal="center" vertical="top"/>
      <protection hidden="1"/>
    </xf>
    <xf numFmtId="0" fontId="22" fillId="4" borderId="8" xfId="0" applyFont="1" applyFill="1" applyBorder="1" applyAlignment="1" applyProtection="1">
      <alignment horizontal="center" vertical="top"/>
      <protection hidden="1"/>
    </xf>
    <xf numFmtId="0" fontId="22" fillId="0" borderId="1" xfId="0" applyFont="1" applyBorder="1" applyAlignment="1" applyProtection="1">
      <alignment horizontal="center" vertical="top"/>
      <protection hidden="1"/>
    </xf>
    <xf numFmtId="0" fontId="22" fillId="0" borderId="3" xfId="0" applyFont="1" applyBorder="1" applyAlignment="1" applyProtection="1">
      <alignment horizontal="center" vertical="top"/>
      <protection hidden="1"/>
    </xf>
    <xf numFmtId="0" fontId="22" fillId="0" borderId="4" xfId="0" applyFont="1" applyBorder="1" applyAlignment="1" applyProtection="1">
      <alignment horizontal="center" vertical="top"/>
      <protection hidden="1"/>
    </xf>
    <xf numFmtId="0" fontId="22" fillId="0" borderId="6" xfId="0" applyFont="1" applyBorder="1" applyAlignment="1" applyProtection="1">
      <alignment horizontal="center" vertical="top"/>
      <protection hidden="1"/>
    </xf>
    <xf numFmtId="0" fontId="5" fillId="0" borderId="6" xfId="0" applyFont="1" applyBorder="1" applyAlignment="1" applyProtection="1">
      <alignment horizontal="center" vertical="top"/>
      <protection hidden="1"/>
    </xf>
    <xf numFmtId="0" fontId="22" fillId="0" borderId="8" xfId="0" applyFont="1" applyBorder="1" applyAlignment="1" applyProtection="1">
      <alignment horizontal="center" vertical="top"/>
      <protection hidden="1"/>
    </xf>
    <xf numFmtId="0" fontId="55" fillId="0" borderId="30" xfId="29" applyFont="1" applyBorder="1"/>
    <xf numFmtId="0" fontId="51" fillId="0" borderId="0" xfId="0" applyFont="1" applyAlignment="1" applyProtection="1">
      <alignment horizontal="right" vertical="center"/>
      <protection hidden="1"/>
    </xf>
    <xf numFmtId="0" fontId="5" fillId="4" borderId="0" xfId="0" applyFont="1" applyFill="1" applyAlignment="1" applyProtection="1">
      <alignment horizontal="center" wrapText="1"/>
      <protection hidden="1"/>
    </xf>
    <xf numFmtId="0" fontId="66" fillId="4" borderId="0" xfId="21" applyFill="1" applyAlignment="1" applyProtection="1">
      <alignment wrapText="1"/>
      <protection locked="0" hidden="1"/>
    </xf>
    <xf numFmtId="0" fontId="5" fillId="0" borderId="0" xfId="0" applyFont="1" applyAlignment="1" applyProtection="1">
      <alignment wrapText="1"/>
      <protection hidden="1"/>
    </xf>
    <xf numFmtId="0" fontId="5" fillId="0" borderId="0" xfId="0" applyFont="1"/>
    <xf numFmtId="0" fontId="10" fillId="0" borderId="0" xfId="0" applyFont="1"/>
    <xf numFmtId="14" fontId="5" fillId="0" borderId="0" xfId="4" applyNumberFormat="1"/>
    <xf numFmtId="0" fontId="22" fillId="16" borderId="0" xfId="0" applyFont="1" applyFill="1" applyProtection="1">
      <protection locked="0" hidden="1"/>
    </xf>
    <xf numFmtId="0" fontId="22" fillId="2" borderId="0" xfId="0" applyFont="1" applyFill="1" applyProtection="1">
      <protection locked="0" hidden="1"/>
    </xf>
    <xf numFmtId="0" fontId="6" fillId="16" borderId="0" xfId="0" applyFont="1" applyFill="1" applyProtection="1">
      <protection locked="0" hidden="1"/>
    </xf>
    <xf numFmtId="0" fontId="6" fillId="2" borderId="0" xfId="0" applyFont="1" applyFill="1" applyProtection="1">
      <protection locked="0" hidden="1"/>
    </xf>
    <xf numFmtId="0" fontId="6" fillId="20" borderId="0" xfId="0" applyFont="1" applyFill="1" applyProtection="1">
      <protection hidden="1"/>
    </xf>
    <xf numFmtId="0" fontId="6" fillId="0" borderId="0" xfId="0" applyFont="1" applyAlignment="1" applyProtection="1">
      <alignment horizontal="left" indent="1"/>
      <protection hidden="1"/>
    </xf>
    <xf numFmtId="0" fontId="6" fillId="7" borderId="0" xfId="0" applyFont="1" applyFill="1" applyProtection="1">
      <protection hidden="1"/>
    </xf>
    <xf numFmtId="0" fontId="6" fillId="0" borderId="0" xfId="0" applyFont="1" applyProtection="1">
      <protection locked="0" hidden="1"/>
    </xf>
    <xf numFmtId="14" fontId="10" fillId="10" borderId="6" xfId="0" applyNumberFormat="1" applyFont="1" applyFill="1" applyBorder="1" applyAlignment="1" applyProtection="1">
      <alignment wrapText="1"/>
      <protection hidden="1"/>
    </xf>
    <xf numFmtId="0" fontId="47" fillId="0" borderId="0" xfId="0" applyFont="1" applyAlignment="1" applyProtection="1">
      <alignment horizontal="left" wrapText="1"/>
      <protection hidden="1"/>
    </xf>
    <xf numFmtId="0" fontId="47" fillId="4" borderId="0" xfId="0" applyFont="1" applyFill="1" applyAlignment="1" applyProtection="1">
      <alignment horizontal="left" wrapText="1"/>
      <protection hidden="1"/>
    </xf>
    <xf numFmtId="0" fontId="5" fillId="4" borderId="0" xfId="0" applyFont="1" applyFill="1" applyAlignment="1" applyProtection="1">
      <alignment vertical="top" wrapText="1"/>
      <protection hidden="1"/>
    </xf>
    <xf numFmtId="4" fontId="5" fillId="0" borderId="18" xfId="0" applyNumberFormat="1" applyFont="1" applyBorder="1" applyAlignment="1" applyProtection="1">
      <alignment horizontal="right"/>
      <protection hidden="1"/>
    </xf>
    <xf numFmtId="0" fontId="76" fillId="0" borderId="0" xfId="0" applyFont="1" applyAlignment="1" applyProtection="1">
      <alignment horizontal="right"/>
      <protection hidden="1"/>
    </xf>
    <xf numFmtId="0" fontId="76" fillId="0" borderId="0" xfId="0" applyFont="1" applyProtection="1">
      <protection hidden="1"/>
    </xf>
    <xf numFmtId="0" fontId="10" fillId="4" borderId="6" xfId="0" applyFont="1" applyFill="1" applyBorder="1" applyProtection="1">
      <protection hidden="1"/>
    </xf>
    <xf numFmtId="0" fontId="10" fillId="24" borderId="6" xfId="0" applyFont="1" applyFill="1" applyBorder="1" applyProtection="1">
      <protection hidden="1"/>
    </xf>
    <xf numFmtId="0" fontId="5" fillId="24" borderId="0" xfId="0" applyFont="1" applyFill="1" applyAlignment="1" applyProtection="1">
      <alignment vertical="top" wrapText="1"/>
      <protection hidden="1"/>
    </xf>
    <xf numFmtId="0" fontId="6" fillId="0" borderId="0" xfId="0" quotePrefix="1" applyFont="1" applyAlignment="1" applyProtection="1">
      <alignment wrapText="1"/>
      <protection hidden="1"/>
    </xf>
    <xf numFmtId="0" fontId="6" fillId="0" borderId="0" xfId="0" quotePrefix="1" applyFont="1" applyProtection="1">
      <protection hidden="1"/>
    </xf>
    <xf numFmtId="0" fontId="32" fillId="4" borderId="0" xfId="0" applyFont="1" applyFill="1" applyAlignment="1" applyProtection="1">
      <alignment horizontal="left"/>
      <protection hidden="1"/>
    </xf>
    <xf numFmtId="0" fontId="32" fillId="0" borderId="0" xfId="0" applyFont="1" applyAlignment="1" applyProtection="1">
      <alignment horizontal="left"/>
      <protection hidden="1"/>
    </xf>
    <xf numFmtId="0" fontId="65" fillId="4" borderId="0" xfId="0" applyFont="1" applyFill="1" applyProtection="1">
      <protection hidden="1"/>
    </xf>
    <xf numFmtId="0" fontId="26" fillId="4" borderId="0" xfId="0" applyFont="1" applyFill="1" applyAlignment="1" applyProtection="1">
      <alignment horizontal="center"/>
      <protection hidden="1"/>
    </xf>
    <xf numFmtId="0" fontId="20" fillId="4" borderId="0" xfId="0" applyFont="1" applyFill="1" applyAlignment="1" applyProtection="1">
      <alignment horizontal="center"/>
      <protection hidden="1"/>
    </xf>
    <xf numFmtId="0" fontId="20" fillId="0" borderId="0" xfId="0" applyFont="1" applyAlignment="1" applyProtection="1">
      <alignment horizontal="center"/>
      <protection hidden="1"/>
    </xf>
    <xf numFmtId="0" fontId="26" fillId="0" borderId="0" xfId="0" applyFont="1" applyAlignment="1" applyProtection="1">
      <alignment horizontal="center"/>
      <protection hidden="1"/>
    </xf>
    <xf numFmtId="3" fontId="6" fillId="4" borderId="0" xfId="2" applyNumberFormat="1" applyFont="1" applyFill="1" applyBorder="1" applyAlignment="1" applyProtection="1">
      <alignment horizontal="center"/>
      <protection hidden="1"/>
    </xf>
    <xf numFmtId="0" fontId="22" fillId="4" borderId="16" xfId="0" applyFont="1" applyFill="1" applyBorder="1" applyAlignment="1" applyProtection="1">
      <alignment horizontal="center" vertical="center"/>
      <protection hidden="1"/>
    </xf>
    <xf numFmtId="0" fontId="6" fillId="0" borderId="0" xfId="0" applyFont="1"/>
    <xf numFmtId="0" fontId="6" fillId="0" borderId="0" xfId="0" applyFont="1" applyAlignment="1">
      <alignment horizontal="left"/>
    </xf>
    <xf numFmtId="165" fontId="6" fillId="0" borderId="0" xfId="0" applyNumberFormat="1" applyFont="1" applyAlignment="1" applyProtection="1">
      <alignment horizontal="center"/>
      <protection hidden="1"/>
    </xf>
    <xf numFmtId="3" fontId="6" fillId="0" borderId="0" xfId="2" applyNumberFormat="1" applyFont="1" applyFill="1" applyBorder="1" applyAlignment="1" applyProtection="1">
      <alignment horizontal="center"/>
      <protection hidden="1"/>
    </xf>
    <xf numFmtId="0" fontId="5" fillId="13" borderId="0" xfId="0" applyFont="1" applyFill="1" applyProtection="1">
      <protection hidden="1"/>
    </xf>
    <xf numFmtId="0" fontId="0" fillId="2" borderId="48" xfId="0" applyFill="1" applyBorder="1" applyProtection="1">
      <protection hidden="1"/>
    </xf>
    <xf numFmtId="0" fontId="12" fillId="0" borderId="0" xfId="0" applyFont="1" applyProtection="1">
      <protection hidden="1"/>
    </xf>
    <xf numFmtId="0" fontId="5" fillId="25" borderId="0" xfId="0" applyFont="1" applyFill="1" applyProtection="1">
      <protection hidden="1"/>
    </xf>
    <xf numFmtId="0" fontId="59" fillId="25" borderId="0" xfId="0" applyFont="1" applyFill="1" applyProtection="1">
      <protection hidden="1"/>
    </xf>
    <xf numFmtId="0" fontId="12" fillId="25" borderId="0" xfId="0" applyFont="1" applyFill="1" applyAlignment="1" applyProtection="1">
      <alignment wrapText="1"/>
      <protection hidden="1"/>
    </xf>
    <xf numFmtId="0" fontId="0" fillId="25" borderId="0" xfId="0" applyFill="1" applyProtection="1">
      <protection hidden="1"/>
    </xf>
    <xf numFmtId="14" fontId="10" fillId="26" borderId="6" xfId="0" applyNumberFormat="1" applyFont="1" applyFill="1" applyBorder="1" applyProtection="1">
      <protection hidden="1"/>
    </xf>
    <xf numFmtId="14" fontId="10" fillId="27" borderId="6" xfId="0" applyNumberFormat="1" applyFont="1" applyFill="1" applyBorder="1" applyProtection="1">
      <protection hidden="1"/>
    </xf>
    <xf numFmtId="14" fontId="10" fillId="28" borderId="6" xfId="0" applyNumberFormat="1" applyFont="1" applyFill="1" applyBorder="1" applyProtection="1">
      <protection hidden="1"/>
    </xf>
    <xf numFmtId="0" fontId="10" fillId="29" borderId="6" xfId="0" applyFont="1" applyFill="1" applyBorder="1" applyAlignment="1" applyProtection="1">
      <alignment horizontal="left"/>
      <protection hidden="1"/>
    </xf>
    <xf numFmtId="0" fontId="59" fillId="26" borderId="0" xfId="0" applyFont="1" applyFill="1" applyProtection="1">
      <protection hidden="1"/>
    </xf>
    <xf numFmtId="0" fontId="59" fillId="27" borderId="0" xfId="0" quotePrefix="1" applyFont="1" applyFill="1" applyProtection="1">
      <protection hidden="1"/>
    </xf>
    <xf numFmtId="0" fontId="59" fillId="28" borderId="0" xfId="0" applyFont="1" applyFill="1" applyProtection="1">
      <protection hidden="1"/>
    </xf>
    <xf numFmtId="0" fontId="59" fillId="29" borderId="0" xfId="0" applyFont="1" applyFill="1" applyProtection="1">
      <protection hidden="1"/>
    </xf>
    <xf numFmtId="0" fontId="59" fillId="27" borderId="0" xfId="0" applyFont="1" applyFill="1" applyProtection="1">
      <protection hidden="1"/>
    </xf>
    <xf numFmtId="0" fontId="10" fillId="1" borderId="11" xfId="0" applyFont="1" applyFill="1" applyBorder="1" applyAlignment="1" applyProtection="1">
      <alignment horizontal="left" vertical="center"/>
      <protection hidden="1"/>
    </xf>
    <xf numFmtId="0" fontId="5" fillId="1" borderId="11" xfId="0" applyFont="1" applyFill="1" applyBorder="1" applyAlignment="1" applyProtection="1">
      <alignment horizontal="center"/>
      <protection hidden="1"/>
    </xf>
    <xf numFmtId="0" fontId="5" fillId="1" borderId="0" xfId="0" applyFont="1" applyFill="1" applyProtection="1">
      <protection hidden="1"/>
    </xf>
    <xf numFmtId="0" fontId="0" fillId="1" borderId="0" xfId="0" applyFill="1" applyProtection="1">
      <protection hidden="1"/>
    </xf>
    <xf numFmtId="0" fontId="10" fillId="1" borderId="0" xfId="0" applyFont="1" applyFill="1" applyAlignment="1" applyProtection="1">
      <alignment horizontal="left" vertical="center"/>
      <protection hidden="1"/>
    </xf>
    <xf numFmtId="0" fontId="5" fillId="1" borderId="18" xfId="0" applyFont="1" applyFill="1" applyBorder="1" applyAlignment="1" applyProtection="1">
      <alignment horizontal="center"/>
      <protection hidden="1"/>
    </xf>
    <xf numFmtId="0" fontId="5" fillId="1" borderId="20" xfId="0" applyFont="1" applyFill="1" applyBorder="1" applyAlignment="1" applyProtection="1">
      <alignment horizontal="center"/>
      <protection hidden="1"/>
    </xf>
    <xf numFmtId="0" fontId="5" fillId="1" borderId="7" xfId="0" applyFont="1" applyFill="1" applyBorder="1" applyProtection="1">
      <protection hidden="1"/>
    </xf>
    <xf numFmtId="0" fontId="5" fillId="1" borderId="6" xfId="0" applyFont="1" applyFill="1" applyBorder="1" applyProtection="1">
      <protection hidden="1"/>
    </xf>
    <xf numFmtId="0" fontId="0" fillId="1" borderId="16" xfId="0" applyFill="1" applyBorder="1" applyProtection="1">
      <protection hidden="1"/>
    </xf>
    <xf numFmtId="0" fontId="59" fillId="1" borderId="0" xfId="0" applyFont="1" applyFill="1" applyProtection="1">
      <protection hidden="1"/>
    </xf>
    <xf numFmtId="1" fontId="5" fillId="1" borderId="0" xfId="0" applyNumberFormat="1" applyFont="1" applyFill="1" applyProtection="1">
      <protection hidden="1"/>
    </xf>
    <xf numFmtId="0" fontId="5" fillId="1" borderId="5" xfId="0" applyFont="1" applyFill="1" applyBorder="1" applyProtection="1">
      <protection hidden="1"/>
    </xf>
    <xf numFmtId="0" fontId="0" fillId="30" borderId="0" xfId="0" applyFill="1" applyProtection="1">
      <protection hidden="1"/>
    </xf>
    <xf numFmtId="165" fontId="5" fillId="30" borderId="0" xfId="0" applyNumberFormat="1" applyFont="1" applyFill="1" applyProtection="1">
      <protection hidden="1"/>
    </xf>
    <xf numFmtId="0" fontId="0" fillId="1" borderId="5" xfId="0" applyFill="1" applyBorder="1" applyProtection="1">
      <protection hidden="1"/>
    </xf>
    <xf numFmtId="165" fontId="5" fillId="1" borderId="0" xfId="0" applyNumberFormat="1" applyFont="1" applyFill="1" applyProtection="1">
      <protection hidden="1"/>
    </xf>
    <xf numFmtId="0" fontId="0" fillId="1" borderId="21" xfId="0" applyFill="1" applyBorder="1" applyProtection="1">
      <protection hidden="1"/>
    </xf>
    <xf numFmtId="0" fontId="0" fillId="1" borderId="6" xfId="0" applyFill="1" applyBorder="1" applyProtection="1">
      <protection hidden="1"/>
    </xf>
    <xf numFmtId="0" fontId="0" fillId="1" borderId="7" xfId="0" applyFill="1" applyBorder="1" applyProtection="1">
      <protection hidden="1"/>
    </xf>
    <xf numFmtId="0" fontId="0" fillId="1" borderId="18" xfId="0" applyFill="1" applyBorder="1" applyProtection="1">
      <protection hidden="1"/>
    </xf>
    <xf numFmtId="0" fontId="5" fillId="1" borderId="18" xfId="0" applyFont="1" applyFill="1" applyBorder="1" applyProtection="1">
      <protection hidden="1"/>
    </xf>
    <xf numFmtId="0" fontId="5" fillId="1" borderId="20" xfId="0" applyFont="1" applyFill="1" applyBorder="1" applyProtection="1">
      <protection hidden="1"/>
    </xf>
    <xf numFmtId="0" fontId="5" fillId="30" borderId="0" xfId="0" applyFont="1" applyFill="1" applyProtection="1">
      <protection hidden="1"/>
    </xf>
    <xf numFmtId="0" fontId="0" fillId="1" borderId="17" xfId="0" applyFill="1" applyBorder="1" applyProtection="1">
      <protection hidden="1"/>
    </xf>
    <xf numFmtId="0" fontId="0" fillId="1" borderId="10" xfId="0" applyFill="1" applyBorder="1" applyProtection="1">
      <protection hidden="1"/>
    </xf>
    <xf numFmtId="0" fontId="5" fillId="1" borderId="22" xfId="0" applyFont="1" applyFill="1" applyBorder="1" applyAlignment="1" applyProtection="1">
      <alignment horizontal="center"/>
      <protection hidden="1"/>
    </xf>
    <xf numFmtId="0" fontId="5" fillId="1" borderId="23" xfId="0" applyFont="1" applyFill="1" applyBorder="1" applyAlignment="1" applyProtection="1">
      <alignment horizontal="center"/>
      <protection hidden="1"/>
    </xf>
    <xf numFmtId="0" fontId="0" fillId="1" borderId="22" xfId="0" applyFill="1" applyBorder="1" applyProtection="1">
      <protection hidden="1"/>
    </xf>
    <xf numFmtId="0" fontId="5" fillId="1" borderId="22" xfId="0" applyFont="1" applyFill="1" applyBorder="1" applyProtection="1">
      <protection hidden="1"/>
    </xf>
    <xf numFmtId="0" fontId="5" fillId="1" borderId="23" xfId="0" applyFont="1" applyFill="1" applyBorder="1" applyProtection="1">
      <protection hidden="1"/>
    </xf>
    <xf numFmtId="0" fontId="16" fillId="0" borderId="6" xfId="0" applyFont="1" applyBorder="1" applyProtection="1">
      <protection hidden="1"/>
    </xf>
    <xf numFmtId="0" fontId="5" fillId="14" borderId="0" xfId="0" applyFont="1" applyFill="1" applyAlignment="1" applyProtection="1">
      <alignment horizontal="left"/>
      <protection hidden="1"/>
    </xf>
    <xf numFmtId="43" fontId="59" fillId="0" borderId="0" xfId="46" applyFont="1" applyProtection="1">
      <protection hidden="1"/>
    </xf>
    <xf numFmtId="165" fontId="57" fillId="4" borderId="0" xfId="0" applyNumberFormat="1" applyFont="1" applyFill="1" applyAlignment="1" applyProtection="1">
      <alignment horizontal="center"/>
      <protection hidden="1"/>
    </xf>
    <xf numFmtId="165" fontId="76" fillId="0" borderId="0" xfId="0" applyNumberFormat="1" applyFont="1" applyAlignment="1" applyProtection="1">
      <alignment horizontal="center"/>
      <protection hidden="1"/>
    </xf>
    <xf numFmtId="0" fontId="5" fillId="0" borderId="0" xfId="4" quotePrefix="1" applyProtection="1">
      <protection hidden="1"/>
    </xf>
    <xf numFmtId="0" fontId="5" fillId="31" borderId="16" xfId="0" applyFont="1" applyFill="1" applyBorder="1" applyAlignment="1" applyProtection="1">
      <alignment horizontal="center"/>
      <protection hidden="1"/>
    </xf>
    <xf numFmtId="0" fontId="5" fillId="31" borderId="0" xfId="0" applyFont="1" applyFill="1" applyAlignment="1" applyProtection="1">
      <alignment horizontal="center"/>
      <protection hidden="1"/>
    </xf>
    <xf numFmtId="0" fontId="0" fillId="31" borderId="0" xfId="0" applyFill="1" applyAlignment="1" applyProtection="1">
      <alignment horizontal="center"/>
      <protection hidden="1"/>
    </xf>
    <xf numFmtId="0" fontId="5" fillId="31" borderId="16" xfId="0" applyFont="1" applyFill="1" applyBorder="1" applyProtection="1">
      <protection hidden="1"/>
    </xf>
    <xf numFmtId="0" fontId="5" fillId="31" borderId="1" xfId="0" applyFont="1" applyFill="1" applyBorder="1" applyProtection="1">
      <protection hidden="1"/>
    </xf>
    <xf numFmtId="0" fontId="5" fillId="31" borderId="13" xfId="0" applyFont="1" applyFill="1" applyBorder="1" applyProtection="1">
      <protection hidden="1"/>
    </xf>
    <xf numFmtId="0" fontId="5" fillId="31" borderId="0" xfId="0" applyFont="1" applyFill="1" applyProtection="1">
      <protection hidden="1"/>
    </xf>
    <xf numFmtId="0" fontId="0" fillId="32" borderId="0" xfId="0" applyFill="1" applyAlignment="1" applyProtection="1">
      <alignment horizontal="center"/>
      <protection hidden="1"/>
    </xf>
    <xf numFmtId="0" fontId="0" fillId="31" borderId="0" xfId="0" applyFill="1" applyProtection="1">
      <protection hidden="1"/>
    </xf>
    <xf numFmtId="0" fontId="0" fillId="31" borderId="15" xfId="0" applyFill="1" applyBorder="1" applyAlignment="1" applyProtection="1">
      <alignment horizontal="center"/>
      <protection hidden="1"/>
    </xf>
    <xf numFmtId="0" fontId="0" fillId="31" borderId="11" xfId="0" applyFill="1" applyBorder="1" applyAlignment="1" applyProtection="1">
      <alignment horizontal="center"/>
      <protection hidden="1"/>
    </xf>
    <xf numFmtId="0" fontId="5" fillId="31" borderId="11" xfId="0" applyFont="1" applyFill="1" applyBorder="1" applyAlignment="1" applyProtection="1">
      <alignment horizontal="center"/>
      <protection hidden="1"/>
    </xf>
    <xf numFmtId="0" fontId="0" fillId="31" borderId="16" xfId="0" applyFill="1" applyBorder="1" applyAlignment="1" applyProtection="1">
      <alignment horizontal="center"/>
      <protection hidden="1"/>
    </xf>
    <xf numFmtId="0" fontId="0" fillId="31" borderId="17" xfId="0" applyFill="1" applyBorder="1" applyAlignment="1" applyProtection="1">
      <alignment horizontal="center"/>
      <protection hidden="1"/>
    </xf>
    <xf numFmtId="0" fontId="0" fillId="31" borderId="10" xfId="0" applyFill="1" applyBorder="1" applyAlignment="1" applyProtection="1">
      <alignment horizontal="center"/>
      <protection hidden="1"/>
    </xf>
    <xf numFmtId="0" fontId="0" fillId="32" borderId="10" xfId="0" applyFill="1" applyBorder="1" applyAlignment="1" applyProtection="1">
      <alignment horizontal="center"/>
      <protection hidden="1"/>
    </xf>
    <xf numFmtId="0" fontId="5" fillId="31" borderId="15" xfId="0" applyFont="1" applyFill="1" applyBorder="1" applyAlignment="1" applyProtection="1">
      <alignment horizontal="center"/>
      <protection hidden="1"/>
    </xf>
    <xf numFmtId="0" fontId="5" fillId="31" borderId="15" xfId="0" applyFont="1" applyFill="1" applyBorder="1" applyProtection="1">
      <protection hidden="1"/>
    </xf>
    <xf numFmtId="0" fontId="0" fillId="31" borderId="16" xfId="0" applyFill="1" applyBorder="1" applyProtection="1">
      <protection hidden="1"/>
    </xf>
    <xf numFmtId="0" fontId="0" fillId="32" borderId="13" xfId="0" applyFill="1" applyBorder="1" applyAlignment="1" applyProtection="1">
      <alignment horizontal="center"/>
      <protection hidden="1"/>
    </xf>
    <xf numFmtId="0" fontId="0" fillId="32" borderId="16" xfId="0" applyFill="1" applyBorder="1" applyAlignment="1" applyProtection="1">
      <alignment horizontal="center"/>
      <protection hidden="1"/>
    </xf>
    <xf numFmtId="0" fontId="5" fillId="31" borderId="17" xfId="0" applyFont="1" applyFill="1" applyBorder="1" applyAlignment="1" applyProtection="1">
      <alignment horizontal="center"/>
      <protection hidden="1"/>
    </xf>
    <xf numFmtId="0" fontId="0" fillId="32" borderId="14" xfId="0" applyFill="1" applyBorder="1" applyAlignment="1" applyProtection="1">
      <alignment horizontal="center"/>
      <protection hidden="1"/>
    </xf>
    <xf numFmtId="0" fontId="5" fillId="31" borderId="12" xfId="0" applyFont="1" applyFill="1" applyBorder="1" applyProtection="1">
      <protection hidden="1"/>
    </xf>
    <xf numFmtId="0" fontId="5" fillId="31" borderId="17" xfId="0" applyFont="1" applyFill="1" applyBorder="1" applyProtection="1">
      <protection hidden="1"/>
    </xf>
    <xf numFmtId="0" fontId="5" fillId="31" borderId="14" xfId="0" applyFont="1" applyFill="1" applyBorder="1" applyProtection="1">
      <protection hidden="1"/>
    </xf>
    <xf numFmtId="0" fontId="0" fillId="32" borderId="17" xfId="0" applyFill="1" applyBorder="1" applyAlignment="1" applyProtection="1">
      <alignment horizontal="center"/>
      <protection hidden="1"/>
    </xf>
    <xf numFmtId="0" fontId="5" fillId="0" borderId="0" xfId="0" quotePrefix="1" applyFont="1"/>
    <xf numFmtId="0" fontId="31" fillId="0" borderId="0" xfId="0" applyFont="1" applyAlignment="1" applyProtection="1">
      <alignment horizontal="center" wrapText="1"/>
      <protection hidden="1"/>
    </xf>
    <xf numFmtId="0" fontId="80" fillId="6" borderId="0" xfId="0" applyFont="1" applyFill="1" applyProtection="1">
      <protection hidden="1"/>
    </xf>
    <xf numFmtId="0" fontId="18" fillId="0" borderId="0" xfId="0" applyFont="1" applyAlignment="1" applyProtection="1">
      <alignment vertical="top" wrapText="1"/>
      <protection hidden="1"/>
    </xf>
    <xf numFmtId="0" fontId="81" fillId="0" borderId="0" xfId="0" applyFont="1" applyAlignment="1" applyProtection="1">
      <alignment vertical="top" wrapText="1"/>
      <protection hidden="1"/>
    </xf>
    <xf numFmtId="0" fontId="22" fillId="0" borderId="11" xfId="0" applyFont="1" applyBorder="1" applyAlignment="1" applyProtection="1">
      <alignment horizontal="center"/>
      <protection hidden="1"/>
    </xf>
    <xf numFmtId="0" fontId="10" fillId="18" borderId="18" xfId="4" applyFont="1" applyFill="1" applyBorder="1" applyProtection="1">
      <protection hidden="1"/>
    </xf>
    <xf numFmtId="0" fontId="10" fillId="17" borderId="20" xfId="4" applyFont="1" applyFill="1" applyBorder="1" applyProtection="1">
      <protection hidden="1"/>
    </xf>
    <xf numFmtId="0" fontId="10" fillId="17" borderId="18" xfId="4" applyFont="1" applyFill="1" applyBorder="1" applyProtection="1">
      <protection hidden="1"/>
    </xf>
    <xf numFmtId="0" fontId="10" fillId="17" borderId="28" xfId="4" applyFont="1" applyFill="1" applyBorder="1" applyProtection="1">
      <protection hidden="1"/>
    </xf>
    <xf numFmtId="1" fontId="5" fillId="0" borderId="0" xfId="4" applyNumberFormat="1" applyAlignment="1" applyProtection="1">
      <alignment horizontal="left"/>
      <protection hidden="1"/>
    </xf>
    <xf numFmtId="0" fontId="5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5" fillId="4" borderId="0" xfId="0" applyFont="1" applyFill="1" applyProtection="1">
      <protection hidden="1"/>
    </xf>
    <xf numFmtId="0" fontId="16" fillId="4" borderId="16" xfId="0" applyFont="1" applyFill="1" applyBorder="1" applyProtection="1">
      <protection hidden="1"/>
    </xf>
    <xf numFmtId="0" fontId="16" fillId="0" borderId="16" xfId="0" applyFont="1" applyBorder="1" applyProtection="1">
      <protection hidden="1"/>
    </xf>
    <xf numFmtId="0" fontId="6" fillId="0" borderId="6" xfId="0" applyFont="1" applyBorder="1" applyAlignment="1" applyProtection="1">
      <alignment horizontal="center" vertical="center"/>
      <protection hidden="1"/>
    </xf>
    <xf numFmtId="0" fontId="56" fillId="0" borderId="0" xfId="0" applyFont="1" applyProtection="1">
      <protection hidden="1"/>
    </xf>
    <xf numFmtId="0" fontId="83" fillId="0" borderId="0" xfId="17" applyFont="1" applyProtection="1">
      <protection hidden="1"/>
    </xf>
    <xf numFmtId="0" fontId="34" fillId="0" borderId="0" xfId="0" applyFont="1" applyAlignment="1" applyProtection="1">
      <alignment horizontal="left"/>
      <protection hidden="1"/>
    </xf>
    <xf numFmtId="0" fontId="5" fillId="33" borderId="0" xfId="0" applyFont="1" applyFill="1"/>
    <xf numFmtId="0" fontId="5" fillId="4" borderId="0" xfId="0" applyFont="1" applyFill="1" applyAlignment="1" applyProtection="1">
      <alignment horizontal="left" indent="1"/>
      <protection hidden="1"/>
    </xf>
    <xf numFmtId="0" fontId="22" fillId="0" borderId="0" xfId="0" applyFont="1" applyAlignment="1" applyProtection="1">
      <alignment wrapText="1"/>
      <protection locked="0" hidden="1"/>
    </xf>
    <xf numFmtId="0" fontId="6" fillId="0" borderId="0" xfId="0" applyFont="1" applyAlignment="1" applyProtection="1">
      <alignment wrapText="1"/>
      <protection locked="0" hidden="1"/>
    </xf>
    <xf numFmtId="0" fontId="26" fillId="0" borderId="0" xfId="0" applyFont="1" applyAlignment="1" applyProtection="1">
      <alignment horizontal="left"/>
      <protection hidden="1"/>
    </xf>
    <xf numFmtId="0" fontId="10" fillId="14" borderId="0" xfId="4" applyFont="1" applyFill="1" applyProtection="1">
      <protection hidden="1"/>
    </xf>
    <xf numFmtId="0" fontId="10" fillId="0" borderId="0" xfId="4" applyFont="1" applyProtection="1">
      <protection hidden="1"/>
    </xf>
    <xf numFmtId="0" fontId="10" fillId="0" borderId="35" xfId="0" applyFont="1" applyBorder="1" applyProtection="1">
      <protection hidden="1"/>
    </xf>
    <xf numFmtId="0" fontId="10" fillId="0" borderId="36" xfId="0" applyFont="1" applyBorder="1" applyProtection="1">
      <protection hidden="1"/>
    </xf>
    <xf numFmtId="0" fontId="10" fillId="0" borderId="37" xfId="0" applyFont="1" applyBorder="1" applyProtection="1">
      <protection hidden="1"/>
    </xf>
    <xf numFmtId="0" fontId="0" fillId="31" borderId="15" xfId="0" applyFill="1" applyBorder="1" applyProtection="1">
      <protection hidden="1"/>
    </xf>
    <xf numFmtId="0" fontId="0" fillId="32" borderId="11" xfId="0" applyFill="1" applyBorder="1" applyAlignment="1" applyProtection="1">
      <alignment horizontal="center"/>
      <protection hidden="1"/>
    </xf>
    <xf numFmtId="0" fontId="0" fillId="31" borderId="17" xfId="0" applyFill="1" applyBorder="1" applyProtection="1">
      <protection hidden="1"/>
    </xf>
    <xf numFmtId="0" fontId="10" fillId="0" borderId="33" xfId="0" applyFont="1" applyBorder="1" applyProtection="1">
      <protection hidden="1"/>
    </xf>
    <xf numFmtId="44" fontId="5" fillId="0" borderId="0" xfId="2" applyFont="1" applyFill="1" applyProtection="1">
      <protection hidden="1"/>
    </xf>
    <xf numFmtId="44" fontId="0" fillId="0" borderId="0" xfId="2" applyFont="1" applyFill="1" applyProtection="1">
      <protection hidden="1"/>
    </xf>
    <xf numFmtId="44" fontId="0" fillId="0" borderId="0" xfId="2" applyFont="1" applyFill="1" applyBorder="1" applyProtection="1">
      <protection hidden="1"/>
    </xf>
    <xf numFmtId="44" fontId="5" fillId="0" borderId="0" xfId="2" applyFont="1" applyProtection="1">
      <protection hidden="1"/>
    </xf>
    <xf numFmtId="0" fontId="0" fillId="32" borderId="15" xfId="0" applyFill="1" applyBorder="1" applyAlignment="1" applyProtection="1">
      <alignment horizontal="center"/>
      <protection hidden="1"/>
    </xf>
    <xf numFmtId="0" fontId="10" fillId="14" borderId="0" xfId="0" applyFont="1" applyFill="1" applyProtection="1">
      <protection hidden="1"/>
    </xf>
    <xf numFmtId="0" fontId="0" fillId="32" borderId="12" xfId="0" applyFill="1" applyBorder="1" applyAlignment="1" applyProtection="1">
      <alignment horizontal="center"/>
      <protection hidden="1"/>
    </xf>
    <xf numFmtId="0" fontId="10" fillId="0" borderId="15" xfId="0" applyFont="1" applyBorder="1" applyProtection="1">
      <protection hidden="1"/>
    </xf>
    <xf numFmtId="0" fontId="10" fillId="0" borderId="11" xfId="0" applyFont="1" applyBorder="1" applyProtection="1">
      <protection hidden="1"/>
    </xf>
    <xf numFmtId="0" fontId="10" fillId="0" borderId="12" xfId="0" applyFont="1" applyBorder="1" applyProtection="1">
      <protection hidden="1"/>
    </xf>
    <xf numFmtId="0" fontId="5" fillId="31" borderId="10" xfId="0" applyFont="1" applyFill="1" applyBorder="1" applyAlignment="1" applyProtection="1">
      <alignment horizontal="center"/>
      <protection hidden="1"/>
    </xf>
    <xf numFmtId="164" fontId="0" fillId="0" borderId="0" xfId="2" applyNumberFormat="1" applyFont="1" applyFill="1" applyProtection="1">
      <protection hidden="1"/>
    </xf>
    <xf numFmtId="0" fontId="51" fillId="0" borderId="0" xfId="0" applyFont="1" applyProtection="1">
      <protection hidden="1"/>
    </xf>
    <xf numFmtId="0" fontId="0" fillId="2" borderId="49" xfId="0" applyFill="1" applyBorder="1" applyProtection="1">
      <protection hidden="1"/>
    </xf>
    <xf numFmtId="0" fontId="0" fillId="2" borderId="25" xfId="0" applyFill="1" applyBorder="1" applyProtection="1">
      <protection hidden="1"/>
    </xf>
    <xf numFmtId="0" fontId="0" fillId="2" borderId="29" xfId="0" applyFill="1" applyBorder="1" applyProtection="1">
      <protection hidden="1"/>
    </xf>
    <xf numFmtId="0" fontId="0" fillId="2" borderId="50" xfId="0" applyFill="1" applyBorder="1" applyProtection="1">
      <protection hidden="1"/>
    </xf>
    <xf numFmtId="0" fontId="0" fillId="2" borderId="51" xfId="0" applyFill="1" applyBorder="1" applyProtection="1">
      <protection hidden="1"/>
    </xf>
    <xf numFmtId="0" fontId="0" fillId="2" borderId="52" xfId="0" applyFill="1" applyBorder="1" applyProtection="1">
      <protection hidden="1"/>
    </xf>
    <xf numFmtId="0" fontId="0" fillId="2" borderId="53" xfId="0" applyFill="1" applyBorder="1" applyProtection="1">
      <protection hidden="1"/>
    </xf>
    <xf numFmtId="0" fontId="8" fillId="4" borderId="0" xfId="0" applyFont="1" applyFill="1" applyAlignment="1" applyProtection="1">
      <alignment horizontal="center"/>
      <protection hidden="1"/>
    </xf>
    <xf numFmtId="0" fontId="8" fillId="4" borderId="0" xfId="0" applyFont="1" applyFill="1" applyAlignment="1" applyProtection="1">
      <alignment horizontal="left"/>
      <protection hidden="1"/>
    </xf>
    <xf numFmtId="0" fontId="23" fillId="0" borderId="0" xfId="4" applyFont="1" applyAlignment="1">
      <alignment horizontal="left" wrapText="1"/>
    </xf>
    <xf numFmtId="0" fontId="5" fillId="0" borderId="0" xfId="4"/>
    <xf numFmtId="0" fontId="66" fillId="0" borderId="0" xfId="21" applyBorder="1" applyAlignment="1" applyProtection="1">
      <alignment horizontal="left" wrapText="1"/>
    </xf>
    <xf numFmtId="0" fontId="66" fillId="0" borderId="0" xfId="21" applyAlignment="1" applyProtection="1"/>
    <xf numFmtId="0" fontId="71" fillId="0" borderId="0" xfId="4" applyFont="1" applyAlignment="1">
      <alignment horizontal="left" wrapText="1"/>
    </xf>
    <xf numFmtId="172" fontId="71" fillId="0" borderId="0" xfId="4" applyNumberFormat="1" applyFont="1" applyAlignment="1">
      <alignment horizontal="left" wrapText="1"/>
    </xf>
    <xf numFmtId="0" fontId="71" fillId="0" borderId="0" xfId="4" applyFont="1" applyAlignment="1">
      <alignment horizontal="left" wrapText="1" readingOrder="1"/>
    </xf>
    <xf numFmtId="0" fontId="5" fillId="0" borderId="0" xfId="4" applyAlignment="1">
      <alignment horizontal="left" readingOrder="1"/>
    </xf>
    <xf numFmtId="0" fontId="10" fillId="15" borderId="38" xfId="4" applyFont="1" applyFill="1" applyBorder="1" applyAlignment="1" applyProtection="1">
      <alignment horizontal="left"/>
      <protection hidden="1"/>
    </xf>
    <xf numFmtId="0" fontId="10" fillId="15" borderId="39" xfId="4" applyFont="1" applyFill="1" applyBorder="1" applyAlignment="1" applyProtection="1">
      <alignment horizontal="left"/>
      <protection hidden="1"/>
    </xf>
    <xf numFmtId="0" fontId="10" fillId="15" borderId="40" xfId="4" applyFont="1" applyFill="1" applyBorder="1" applyAlignment="1" applyProtection="1">
      <alignment horizontal="left"/>
      <protection hidden="1"/>
    </xf>
    <xf numFmtId="167" fontId="10" fillId="15" borderId="35" xfId="4" applyNumberFormat="1" applyFont="1" applyFill="1" applyBorder="1" applyAlignment="1" applyProtection="1">
      <alignment horizontal="left" vertical="center"/>
      <protection hidden="1"/>
    </xf>
    <xf numFmtId="167" fontId="10" fillId="15" borderId="36" xfId="4" applyNumberFormat="1" applyFont="1" applyFill="1" applyBorder="1" applyAlignment="1" applyProtection="1">
      <alignment horizontal="left" vertical="center"/>
      <protection hidden="1"/>
    </xf>
    <xf numFmtId="0" fontId="10" fillId="3" borderId="20" xfId="4" applyFont="1" applyFill="1" applyBorder="1" applyAlignment="1" applyProtection="1">
      <alignment horizontal="left" vertical="center"/>
      <protection hidden="1"/>
    </xf>
    <xf numFmtId="0" fontId="10" fillId="3" borderId="18" xfId="4" applyFont="1" applyFill="1" applyBorder="1" applyAlignment="1" applyProtection="1">
      <alignment horizontal="left" vertical="center"/>
      <protection hidden="1"/>
    </xf>
    <xf numFmtId="0" fontId="10" fillId="3" borderId="28" xfId="4" applyFont="1" applyFill="1" applyBorder="1" applyAlignment="1" applyProtection="1">
      <alignment horizontal="left" vertical="center"/>
      <protection hidden="1"/>
    </xf>
    <xf numFmtId="0" fontId="19" fillId="0" borderId="0" xfId="0" applyFont="1" applyProtection="1">
      <protection hidden="1"/>
    </xf>
    <xf numFmtId="0" fontId="0" fillId="0" borderId="0" xfId="0"/>
    <xf numFmtId="0" fontId="22" fillId="0" borderId="2" xfId="0" applyFont="1" applyBorder="1" applyAlignment="1" applyProtection="1">
      <alignment wrapText="1"/>
      <protection hidden="1"/>
    </xf>
    <xf numFmtId="0" fontId="22" fillId="0" borderId="1" xfId="0" applyFont="1" applyBorder="1" applyAlignment="1" applyProtection="1">
      <alignment wrapText="1"/>
      <protection hidden="1"/>
    </xf>
    <xf numFmtId="0" fontId="22" fillId="0" borderId="3" xfId="0" applyFont="1" applyBorder="1" applyAlignment="1" applyProtection="1">
      <alignment wrapText="1"/>
      <protection hidden="1"/>
    </xf>
    <xf numFmtId="0" fontId="6" fillId="0" borderId="2" xfId="0" applyFont="1" applyBorder="1" applyAlignment="1" applyProtection="1">
      <alignment horizontal="left" wrapText="1"/>
      <protection hidden="1"/>
    </xf>
    <xf numFmtId="0" fontId="6" fillId="0" borderId="1" xfId="0" applyFont="1" applyBorder="1" applyAlignment="1" applyProtection="1">
      <alignment horizontal="left" wrapText="1"/>
      <protection hidden="1"/>
    </xf>
    <xf numFmtId="0" fontId="6" fillId="0" borderId="3" xfId="0" applyFont="1" applyBorder="1" applyAlignment="1" applyProtection="1">
      <alignment horizontal="left" wrapText="1"/>
      <protection hidden="1"/>
    </xf>
    <xf numFmtId="168" fontId="55" fillId="0" borderId="7" xfId="0" applyNumberFormat="1" applyFont="1" applyBorder="1" applyAlignment="1" applyProtection="1">
      <alignment horizontal="left" indent="1"/>
      <protection hidden="1"/>
    </xf>
    <xf numFmtId="168" fontId="55" fillId="0" borderId="6" xfId="0" applyNumberFormat="1" applyFont="1" applyBorder="1" applyAlignment="1" applyProtection="1">
      <alignment horizontal="left" indent="1"/>
      <protection hidden="1"/>
    </xf>
    <xf numFmtId="168" fontId="55" fillId="0" borderId="8" xfId="0" applyNumberFormat="1" applyFont="1" applyBorder="1" applyAlignment="1" applyProtection="1">
      <alignment horizontal="left" indent="1"/>
      <protection hidden="1"/>
    </xf>
    <xf numFmtId="0" fontId="22" fillId="0" borderId="2" xfId="0" applyFont="1" applyBorder="1" applyAlignment="1" applyProtection="1">
      <alignment horizontal="left" wrapText="1"/>
      <protection hidden="1"/>
    </xf>
    <xf numFmtId="0" fontId="22" fillId="0" borderId="1" xfId="0" applyFont="1" applyBorder="1" applyAlignment="1" applyProtection="1">
      <alignment horizontal="left" wrapText="1"/>
      <protection hidden="1"/>
    </xf>
    <xf numFmtId="0" fontId="22" fillId="0" borderId="3" xfId="0" applyFont="1" applyBorder="1" applyAlignment="1" applyProtection="1">
      <alignment horizontal="left" wrapText="1"/>
      <protection hidden="1"/>
    </xf>
    <xf numFmtId="0" fontId="55" fillId="0" borderId="7" xfId="0" applyFont="1" applyBorder="1" applyAlignment="1" applyProtection="1">
      <alignment horizontal="left" indent="1"/>
      <protection hidden="1"/>
    </xf>
    <xf numFmtId="0" fontId="55" fillId="0" borderId="6" xfId="0" applyFont="1" applyBorder="1" applyAlignment="1" applyProtection="1">
      <alignment horizontal="left" indent="1"/>
      <protection hidden="1"/>
    </xf>
    <xf numFmtId="0" fontId="55" fillId="0" borderId="8" xfId="0" applyFont="1" applyBorder="1" applyAlignment="1" applyProtection="1">
      <alignment horizontal="left" indent="1"/>
      <protection hidden="1"/>
    </xf>
    <xf numFmtId="14" fontId="55" fillId="0" borderId="7" xfId="0" applyNumberFormat="1" applyFont="1" applyBorder="1" applyAlignment="1" applyProtection="1">
      <alignment horizontal="left" indent="1"/>
      <protection hidden="1"/>
    </xf>
    <xf numFmtId="14" fontId="55" fillId="0" borderId="6" xfId="0" applyNumberFormat="1" applyFont="1" applyBorder="1" applyAlignment="1" applyProtection="1">
      <alignment horizontal="left" indent="1"/>
      <protection hidden="1"/>
    </xf>
    <xf numFmtId="14" fontId="55" fillId="0" borderId="8" xfId="0" applyNumberFormat="1" applyFont="1" applyBorder="1" applyAlignment="1" applyProtection="1">
      <alignment horizontal="left" indent="1"/>
      <protection hidden="1"/>
    </xf>
    <xf numFmtId="0" fontId="6" fillId="0" borderId="2" xfId="0" applyFont="1" applyBorder="1" applyAlignment="1" applyProtection="1">
      <alignment wrapText="1"/>
      <protection hidden="1"/>
    </xf>
    <xf numFmtId="0" fontId="6" fillId="0" borderId="1" xfId="0" applyFont="1" applyBorder="1" applyAlignment="1" applyProtection="1">
      <alignment wrapText="1"/>
      <protection hidden="1"/>
    </xf>
    <xf numFmtId="0" fontId="6" fillId="0" borderId="3" xfId="0" applyFont="1" applyBorder="1" applyAlignment="1" applyProtection="1">
      <alignment wrapText="1"/>
      <protection hidden="1"/>
    </xf>
    <xf numFmtId="0" fontId="55" fillId="0" borderId="7" xfId="0" applyFont="1" applyBorder="1" applyAlignment="1" applyProtection="1">
      <alignment horizontal="left"/>
      <protection hidden="1"/>
    </xf>
    <xf numFmtId="0" fontId="55" fillId="0" borderId="6" xfId="0" applyFont="1" applyBorder="1" applyAlignment="1" applyProtection="1">
      <alignment horizontal="left"/>
      <protection hidden="1"/>
    </xf>
    <xf numFmtId="0" fontId="55" fillId="0" borderId="8" xfId="0" applyFont="1" applyBorder="1" applyAlignment="1" applyProtection="1">
      <alignment horizontal="left"/>
      <protection hidden="1"/>
    </xf>
    <xf numFmtId="0" fontId="35" fillId="0" borderId="0" xfId="0" applyFont="1" applyProtection="1">
      <protection hidden="1"/>
    </xf>
    <xf numFmtId="0" fontId="53" fillId="0" borderId="0" xfId="0" applyFont="1" applyAlignment="1" applyProtection="1">
      <alignment vertical="top"/>
      <protection hidden="1"/>
    </xf>
    <xf numFmtId="0" fontId="48" fillId="0" borderId="20" xfId="0" applyFont="1" applyBorder="1" applyAlignment="1" applyProtection="1">
      <alignment horizontal="left" indent="1"/>
      <protection locked="0"/>
    </xf>
    <xf numFmtId="0" fontId="0" fillId="0" borderId="18" xfId="0" applyBorder="1" applyAlignment="1" applyProtection="1">
      <alignment horizontal="left" indent="1"/>
      <protection locked="0"/>
    </xf>
    <xf numFmtId="0" fontId="0" fillId="0" borderId="28" xfId="0" applyBorder="1" applyAlignment="1" applyProtection="1">
      <alignment horizontal="left" indent="1"/>
      <protection locked="0"/>
    </xf>
    <xf numFmtId="14" fontId="48" fillId="0" borderId="20" xfId="0" applyNumberFormat="1" applyFont="1" applyBorder="1" applyAlignment="1" applyProtection="1">
      <alignment horizontal="left" indent="1"/>
      <protection locked="0"/>
    </xf>
    <xf numFmtId="14" fontId="48" fillId="0" borderId="18" xfId="0" applyNumberFormat="1" applyFont="1" applyBorder="1" applyAlignment="1" applyProtection="1">
      <alignment horizontal="left" indent="1"/>
      <protection locked="0"/>
    </xf>
    <xf numFmtId="14" fontId="48" fillId="0" borderId="28" xfId="0" applyNumberFormat="1" applyFont="1" applyBorder="1" applyAlignment="1" applyProtection="1">
      <alignment horizontal="left" indent="1"/>
      <protection locked="0"/>
    </xf>
    <xf numFmtId="0" fontId="48" fillId="0" borderId="18" xfId="0" applyFont="1" applyBorder="1" applyAlignment="1" applyProtection="1">
      <alignment horizontal="left" indent="1"/>
      <protection locked="0"/>
    </xf>
    <xf numFmtId="0" fontId="48" fillId="0" borderId="28" xfId="0" applyFont="1" applyBorder="1" applyAlignment="1" applyProtection="1">
      <alignment horizontal="left" indent="1"/>
      <protection locked="0"/>
    </xf>
    <xf numFmtId="167" fontId="48" fillId="0" borderId="20" xfId="0" applyNumberFormat="1" applyFont="1" applyBorder="1" applyAlignment="1" applyProtection="1">
      <alignment horizontal="left" indent="1"/>
      <protection locked="0"/>
    </xf>
    <xf numFmtId="167" fontId="48" fillId="0" borderId="18" xfId="0" applyNumberFormat="1" applyFont="1" applyBorder="1" applyAlignment="1" applyProtection="1">
      <alignment horizontal="left" indent="1"/>
      <protection locked="0"/>
    </xf>
    <xf numFmtId="167" fontId="48" fillId="0" borderId="28" xfId="0" applyNumberFormat="1" applyFont="1" applyBorder="1" applyAlignment="1" applyProtection="1">
      <alignment horizontal="left" indent="1"/>
      <protection locked="0"/>
    </xf>
    <xf numFmtId="168" fontId="48" fillId="0" borderId="20" xfId="0" applyNumberFormat="1" applyFont="1" applyBorder="1" applyAlignment="1" applyProtection="1">
      <alignment horizontal="left" indent="1"/>
      <protection locked="0"/>
    </xf>
    <xf numFmtId="168" fontId="48" fillId="0" borderId="18" xfId="0" applyNumberFormat="1" applyFont="1" applyBorder="1" applyAlignment="1" applyProtection="1">
      <alignment horizontal="left" indent="1"/>
      <protection locked="0"/>
    </xf>
    <xf numFmtId="168" fontId="48" fillId="0" borderId="28" xfId="0" applyNumberFormat="1" applyFont="1" applyBorder="1" applyAlignment="1" applyProtection="1">
      <alignment horizontal="left" indent="1"/>
      <protection locked="0"/>
    </xf>
    <xf numFmtId="0" fontId="6" fillId="4" borderId="0" xfId="0" applyFont="1" applyFill="1" applyAlignment="1" applyProtection="1">
      <alignment horizontal="center" wrapText="1"/>
      <protection hidden="1"/>
    </xf>
    <xf numFmtId="0" fontId="55" fillId="0" borderId="5" xfId="0" applyFont="1" applyBorder="1" applyAlignment="1" applyProtection="1">
      <alignment horizontal="left" indent="1"/>
      <protection hidden="1"/>
    </xf>
    <xf numFmtId="0" fontId="55" fillId="0" borderId="0" xfId="0" applyFont="1" applyAlignment="1" applyProtection="1">
      <alignment horizontal="left" indent="1"/>
      <protection hidden="1"/>
    </xf>
    <xf numFmtId="0" fontId="55" fillId="0" borderId="4" xfId="0" applyFont="1" applyBorder="1" applyAlignment="1" applyProtection="1">
      <alignment horizontal="left" indent="1"/>
      <protection hidden="1"/>
    </xf>
    <xf numFmtId="0" fontId="6" fillId="0" borderId="5" xfId="0" applyFont="1" applyBorder="1" applyAlignment="1" applyProtection="1">
      <alignment horizontal="left" wrapText="1"/>
      <protection hidden="1"/>
    </xf>
    <xf numFmtId="0" fontId="6" fillId="0" borderId="0" xfId="0" applyFont="1" applyAlignment="1" applyProtection="1">
      <alignment horizontal="left" wrapText="1"/>
      <protection hidden="1"/>
    </xf>
    <xf numFmtId="0" fontId="6" fillId="0" borderId="4" xfId="0" applyFont="1" applyBorder="1" applyAlignment="1" applyProtection="1">
      <alignment horizontal="left" wrapText="1"/>
      <protection hidden="1"/>
    </xf>
    <xf numFmtId="0" fontId="66" fillId="0" borderId="20" xfId="21" applyFill="1" applyBorder="1" applyAlignment="1" applyProtection="1">
      <alignment horizontal="left" indent="1"/>
      <protection locked="0"/>
    </xf>
    <xf numFmtId="3" fontId="48" fillId="0" borderId="20" xfId="0" applyNumberFormat="1" applyFont="1" applyBorder="1" applyAlignment="1" applyProtection="1">
      <alignment horizontal="left" indent="1"/>
      <protection locked="0"/>
    </xf>
    <xf numFmtId="3" fontId="48" fillId="0" borderId="18" xfId="0" applyNumberFormat="1" applyFont="1" applyBorder="1" applyAlignment="1" applyProtection="1">
      <alignment horizontal="left" indent="1"/>
      <protection locked="0"/>
    </xf>
    <xf numFmtId="3" fontId="48" fillId="0" borderId="28" xfId="0" applyNumberFormat="1" applyFont="1" applyBorder="1" applyAlignment="1" applyProtection="1">
      <alignment horizontal="left" indent="1"/>
      <protection locked="0"/>
    </xf>
    <xf numFmtId="0" fontId="48" fillId="0" borderId="20" xfId="0" applyFont="1" applyBorder="1" applyAlignment="1" applyProtection="1">
      <alignment horizontal="left"/>
      <protection locked="0"/>
    </xf>
    <xf numFmtId="0" fontId="48" fillId="0" borderId="18" xfId="0" applyFont="1" applyBorder="1" applyAlignment="1" applyProtection="1">
      <alignment horizontal="left"/>
      <protection locked="0"/>
    </xf>
    <xf numFmtId="0" fontId="48" fillId="0" borderId="28" xfId="0" applyFont="1" applyBorder="1" applyAlignment="1" applyProtection="1">
      <alignment horizontal="left"/>
      <protection locked="0"/>
    </xf>
    <xf numFmtId="168" fontId="25" fillId="0" borderId="20" xfId="0" applyNumberFormat="1" applyFont="1" applyBorder="1" applyProtection="1">
      <protection locked="0"/>
    </xf>
    <xf numFmtId="168" fontId="25" fillId="0" borderId="18" xfId="0" applyNumberFormat="1" applyFont="1" applyBorder="1" applyProtection="1">
      <protection locked="0"/>
    </xf>
    <xf numFmtId="168" fontId="25" fillId="0" borderId="28" xfId="0" applyNumberFormat="1" applyFont="1" applyBorder="1" applyProtection="1">
      <protection locked="0"/>
    </xf>
    <xf numFmtId="168" fontId="25" fillId="0" borderId="20" xfId="0" applyNumberFormat="1" applyFont="1" applyBorder="1" applyAlignment="1" applyProtection="1">
      <alignment horizontal="left" indent="1"/>
      <protection locked="0"/>
    </xf>
    <xf numFmtId="168" fontId="25" fillId="0" borderId="18" xfId="0" applyNumberFormat="1" applyFont="1" applyBorder="1" applyAlignment="1" applyProtection="1">
      <alignment horizontal="left" indent="1"/>
      <protection locked="0"/>
    </xf>
    <xf numFmtId="168" fontId="25" fillId="0" borderId="28" xfId="0" applyNumberFormat="1" applyFont="1" applyBorder="1" applyAlignment="1" applyProtection="1">
      <alignment horizontal="left" indent="1"/>
      <protection locked="0"/>
    </xf>
    <xf numFmtId="3" fontId="55" fillId="0" borderId="7" xfId="0" applyNumberFormat="1" applyFont="1" applyBorder="1" applyAlignment="1" applyProtection="1">
      <alignment horizontal="left" indent="1"/>
      <protection hidden="1"/>
    </xf>
    <xf numFmtId="3" fontId="55" fillId="0" borderId="6" xfId="0" applyNumberFormat="1" applyFont="1" applyBorder="1" applyAlignment="1" applyProtection="1">
      <alignment horizontal="left" indent="1"/>
      <protection hidden="1"/>
    </xf>
    <xf numFmtId="3" fontId="55" fillId="0" borderId="8" xfId="0" applyNumberFormat="1" applyFont="1" applyBorder="1" applyAlignment="1" applyProtection="1">
      <alignment horizontal="left" indent="1"/>
      <protection hidden="1"/>
    </xf>
    <xf numFmtId="0" fontId="0" fillId="0" borderId="3" xfId="0" applyBorder="1" applyProtection="1">
      <protection hidden="1"/>
    </xf>
    <xf numFmtId="0" fontId="0" fillId="0" borderId="3" xfId="0" applyBorder="1" applyAlignment="1" applyProtection="1">
      <alignment horizontal="left"/>
      <protection hidden="1"/>
    </xf>
    <xf numFmtId="0" fontId="6" fillId="0" borderId="5" xfId="0" applyFont="1" applyBorder="1" applyAlignment="1" applyProtection="1">
      <alignment wrapText="1"/>
      <protection hidden="1"/>
    </xf>
    <xf numFmtId="0" fontId="6" fillId="0" borderId="0" xfId="0" applyFont="1" applyAlignment="1" applyProtection="1">
      <alignment wrapText="1"/>
      <protection hidden="1"/>
    </xf>
    <xf numFmtId="0" fontId="6" fillId="0" borderId="4" xfId="0" applyFont="1" applyBorder="1" applyAlignment="1" applyProtection="1">
      <alignment wrapText="1"/>
      <protection hidden="1"/>
    </xf>
    <xf numFmtId="0" fontId="6" fillId="0" borderId="2" xfId="0" applyFont="1" applyBorder="1" applyProtection="1">
      <protection hidden="1"/>
    </xf>
    <xf numFmtId="0" fontId="6" fillId="0" borderId="1" xfId="0" applyFont="1" applyBorder="1" applyProtection="1">
      <protection hidden="1"/>
    </xf>
    <xf numFmtId="0" fontId="6" fillId="0" borderId="3" xfId="0" applyFont="1" applyBorder="1" applyProtection="1">
      <protection hidden="1"/>
    </xf>
    <xf numFmtId="0" fontId="56" fillId="0" borderId="2" xfId="0" applyFont="1" applyBorder="1" applyAlignment="1" applyProtection="1">
      <alignment wrapText="1"/>
      <protection hidden="1"/>
    </xf>
    <xf numFmtId="0" fontId="56" fillId="0" borderId="1" xfId="0" applyFont="1" applyBorder="1" applyAlignment="1" applyProtection="1">
      <alignment wrapText="1"/>
      <protection hidden="1"/>
    </xf>
    <xf numFmtId="0" fontId="56" fillId="0" borderId="3" xfId="0" applyFont="1" applyBorder="1" applyAlignment="1" applyProtection="1">
      <alignment wrapText="1"/>
      <protection hidden="1"/>
    </xf>
    <xf numFmtId="0" fontId="6" fillId="4" borderId="0" xfId="0" applyFont="1" applyFill="1" applyAlignment="1" applyProtection="1">
      <alignment wrapText="1"/>
      <protection hidden="1"/>
    </xf>
    <xf numFmtId="0" fontId="34" fillId="0" borderId="0" xfId="0" applyFont="1" applyProtection="1">
      <protection hidden="1"/>
    </xf>
    <xf numFmtId="0" fontId="6" fillId="0" borderId="0" xfId="0" applyFont="1" applyAlignment="1" applyProtection="1">
      <alignment horizontal="center" wrapText="1"/>
      <protection hidden="1"/>
    </xf>
    <xf numFmtId="0" fontId="20" fillId="4" borderId="0" xfId="0" applyFont="1" applyFill="1" applyProtection="1">
      <protection hidden="1"/>
    </xf>
    <xf numFmtId="0" fontId="0" fillId="4" borderId="0" xfId="0" applyFill="1" applyProtection="1">
      <protection hidden="1"/>
    </xf>
    <xf numFmtId="168" fontId="55" fillId="0" borderId="5" xfId="0" applyNumberFormat="1" applyFont="1" applyBorder="1" applyAlignment="1" applyProtection="1">
      <alignment horizontal="left" indent="1"/>
      <protection hidden="1"/>
    </xf>
    <xf numFmtId="168" fontId="55" fillId="0" borderId="0" xfId="0" applyNumberFormat="1" applyFont="1" applyAlignment="1" applyProtection="1">
      <alignment horizontal="left" indent="1"/>
      <protection hidden="1"/>
    </xf>
    <xf numFmtId="168" fontId="55" fillId="0" borderId="4" xfId="0" applyNumberFormat="1" applyFont="1" applyBorder="1" applyAlignment="1" applyProtection="1">
      <alignment horizontal="left" indent="1"/>
      <protection hidden="1"/>
    </xf>
    <xf numFmtId="14" fontId="48" fillId="0" borderId="0" xfId="0" applyNumberFormat="1" applyFont="1" applyAlignment="1" applyProtection="1">
      <alignment horizontal="left" wrapText="1"/>
      <protection hidden="1"/>
    </xf>
    <xf numFmtId="14" fontId="58" fillId="0" borderId="5" xfId="0" applyNumberFormat="1" applyFont="1" applyBorder="1" applyAlignment="1">
      <alignment horizontal="left" vertical="center"/>
    </xf>
    <xf numFmtId="14" fontId="58" fillId="0" borderId="0" xfId="0" applyNumberFormat="1" applyFont="1" applyAlignment="1">
      <alignment horizontal="left" vertical="center"/>
    </xf>
    <xf numFmtId="14" fontId="58" fillId="0" borderId="4" xfId="0" applyNumberFormat="1" applyFont="1" applyBorder="1" applyAlignment="1">
      <alignment horizontal="left" vertical="center"/>
    </xf>
    <xf numFmtId="0" fontId="0" fillId="0" borderId="0" xfId="0" applyAlignment="1" applyProtection="1">
      <alignment horizontal="left"/>
      <protection hidden="1"/>
    </xf>
    <xf numFmtId="0" fontId="6" fillId="0" borderId="0" xfId="0" applyFont="1" applyAlignment="1" applyProtection="1">
      <alignment horizontal="center"/>
      <protection hidden="1"/>
    </xf>
    <xf numFmtId="0" fontId="48" fillId="0" borderId="20" xfId="0" applyFont="1" applyBorder="1" applyAlignment="1" applyProtection="1">
      <alignment horizontal="center"/>
      <protection locked="0"/>
    </xf>
    <xf numFmtId="0" fontId="48" fillId="0" borderId="28" xfId="0" applyFont="1" applyBorder="1" applyAlignment="1" applyProtection="1">
      <alignment horizontal="center"/>
      <protection locked="0"/>
    </xf>
    <xf numFmtId="4" fontId="5" fillId="4" borderId="6" xfId="0" applyNumberFormat="1" applyFont="1" applyFill="1" applyBorder="1" applyAlignment="1" applyProtection="1">
      <alignment horizontal="right"/>
      <protection hidden="1"/>
    </xf>
    <xf numFmtId="0" fontId="12" fillId="0" borderId="0" xfId="0" applyFont="1" applyAlignment="1" applyProtection="1">
      <alignment wrapText="1"/>
      <protection hidden="1"/>
    </xf>
    <xf numFmtId="0" fontId="10" fillId="0" borderId="5" xfId="0" applyFont="1" applyBorder="1" applyAlignment="1" applyProtection="1">
      <alignment horizontal="center" vertical="top"/>
      <protection hidden="1"/>
    </xf>
    <xf numFmtId="0" fontId="10" fillId="0" borderId="0" xfId="0" applyFont="1" applyAlignment="1" applyProtection="1">
      <alignment horizontal="center" vertical="top"/>
      <protection hidden="1"/>
    </xf>
    <xf numFmtId="0" fontId="22" fillId="4" borderId="0" xfId="0" applyFont="1" applyFill="1" applyAlignment="1" applyProtection="1">
      <alignment horizontal="center"/>
      <protection hidden="1"/>
    </xf>
    <xf numFmtId="0" fontId="48" fillId="0" borderId="18" xfId="0" applyFont="1" applyBorder="1" applyAlignment="1" applyProtection="1">
      <alignment horizontal="center"/>
      <protection locked="0"/>
    </xf>
    <xf numFmtId="0" fontId="5" fillId="0" borderId="18" xfId="0" applyFont="1" applyBorder="1" applyAlignment="1" applyProtection="1">
      <alignment horizontal="center"/>
      <protection hidden="1"/>
    </xf>
    <xf numFmtId="4" fontId="5" fillId="0" borderId="18" xfId="0" applyNumberFormat="1" applyFont="1" applyBorder="1" applyAlignment="1" applyProtection="1">
      <alignment horizontal="right"/>
      <protection hidden="1"/>
    </xf>
    <xf numFmtId="0" fontId="5" fillId="0" borderId="6" xfId="0" applyFont="1" applyBorder="1" applyAlignment="1" applyProtection="1">
      <alignment horizontal="center"/>
      <protection hidden="1"/>
    </xf>
    <xf numFmtId="3" fontId="6" fillId="0" borderId="0" xfId="0" applyNumberFormat="1" applyFont="1" applyAlignment="1" applyProtection="1">
      <alignment horizontal="right"/>
      <protection hidden="1"/>
    </xf>
    <xf numFmtId="4" fontId="5" fillId="0" borderId="6" xfId="0" applyNumberFormat="1" applyFont="1" applyBorder="1" applyAlignment="1" applyProtection="1">
      <alignment horizontal="right"/>
      <protection hidden="1"/>
    </xf>
    <xf numFmtId="0" fontId="5" fillId="0" borderId="6" xfId="0" applyFont="1" applyBorder="1" applyAlignment="1">
      <alignment horizontal="center"/>
    </xf>
    <xf numFmtId="14" fontId="5" fillId="0" borderId="0" xfId="0" applyNumberFormat="1" applyFont="1" applyAlignment="1" applyProtection="1">
      <alignment horizontal="left" wrapText="1"/>
      <protection hidden="1"/>
    </xf>
    <xf numFmtId="0" fontId="5" fillId="0" borderId="7" xfId="0" applyFont="1" applyBorder="1" applyAlignment="1" applyProtection="1">
      <alignment horizontal="left" indent="1"/>
      <protection hidden="1"/>
    </xf>
    <xf numFmtId="0" fontId="5" fillId="0" borderId="6" xfId="0" applyFont="1" applyBorder="1" applyAlignment="1" applyProtection="1">
      <alignment horizontal="left" indent="1"/>
      <protection hidden="1"/>
    </xf>
    <xf numFmtId="0" fontId="5" fillId="0" borderId="8" xfId="0" applyFont="1" applyBorder="1" applyAlignment="1" applyProtection="1">
      <alignment horizontal="left" indent="1"/>
      <protection hidden="1"/>
    </xf>
    <xf numFmtId="9" fontId="5" fillId="0" borderId="6" xfId="6" applyFont="1" applyFill="1" applyBorder="1" applyAlignment="1" applyProtection="1">
      <alignment horizontal="center"/>
      <protection hidden="1"/>
    </xf>
    <xf numFmtId="0" fontId="5" fillId="0" borderId="7" xfId="0" applyFont="1" applyBorder="1" applyAlignment="1">
      <alignment horizontal="left" indent="1"/>
    </xf>
    <xf numFmtId="0" fontId="5" fillId="0" borderId="6" xfId="0" applyFont="1" applyBorder="1" applyAlignment="1">
      <alignment horizontal="left" indent="1"/>
    </xf>
    <xf numFmtId="0" fontId="5" fillId="0" borderId="8" xfId="0" applyFont="1" applyBorder="1" applyAlignment="1">
      <alignment horizontal="left" indent="1"/>
    </xf>
    <xf numFmtId="4" fontId="5" fillId="4" borderId="18" xfId="0" applyNumberFormat="1" applyFont="1" applyFill="1" applyBorder="1" applyAlignment="1" applyProtection="1">
      <alignment horizontal="right"/>
      <protection hidden="1"/>
    </xf>
    <xf numFmtId="4" fontId="5" fillId="4" borderId="18" xfId="0" applyNumberFormat="1" applyFont="1" applyFill="1" applyBorder="1" applyAlignment="1" applyProtection="1">
      <alignment horizontal="center"/>
      <protection hidden="1"/>
    </xf>
    <xf numFmtId="3" fontId="47" fillId="4" borderId="1" xfId="0" applyNumberFormat="1" applyFont="1" applyFill="1" applyBorder="1" applyAlignment="1" applyProtection="1">
      <alignment horizontal="right" wrapText="1"/>
      <protection hidden="1"/>
    </xf>
    <xf numFmtId="3" fontId="47" fillId="4" borderId="0" xfId="0" applyNumberFormat="1" applyFont="1" applyFill="1" applyAlignment="1" applyProtection="1">
      <alignment horizontal="right" wrapText="1"/>
      <protection hidden="1"/>
    </xf>
    <xf numFmtId="0" fontId="5" fillId="4" borderId="18" xfId="0" applyFont="1" applyFill="1" applyBorder="1" applyAlignment="1" applyProtection="1">
      <alignment horizontal="center"/>
      <protection hidden="1"/>
    </xf>
    <xf numFmtId="0" fontId="6" fillId="4" borderId="0" xfId="0" applyFont="1" applyFill="1" applyAlignment="1" applyProtection="1">
      <alignment horizontal="left"/>
      <protection locked="0"/>
    </xf>
    <xf numFmtId="0" fontId="47" fillId="4" borderId="1" xfId="0" applyFont="1" applyFill="1" applyBorder="1" applyAlignment="1" applyProtection="1">
      <alignment horizontal="right" wrapText="1"/>
      <protection hidden="1"/>
    </xf>
    <xf numFmtId="0" fontId="47" fillId="4" borderId="0" xfId="0" applyFont="1" applyFill="1" applyAlignment="1" applyProtection="1">
      <alignment horizontal="right" wrapText="1"/>
      <protection hidden="1"/>
    </xf>
    <xf numFmtId="4" fontId="5" fillId="4" borderId="6" xfId="0" applyNumberFormat="1" applyFont="1" applyFill="1" applyBorder="1" applyAlignment="1" applyProtection="1">
      <alignment horizontal="center"/>
      <protection hidden="1"/>
    </xf>
    <xf numFmtId="0" fontId="76" fillId="0" borderId="0" xfId="0" applyFont="1" applyAlignment="1" applyProtection="1">
      <alignment horizontal="left"/>
      <protection hidden="1"/>
    </xf>
    <xf numFmtId="0" fontId="47" fillId="0" borderId="1" xfId="0" applyFont="1" applyBorder="1" applyAlignment="1" applyProtection="1">
      <alignment wrapText="1"/>
      <protection hidden="1"/>
    </xf>
    <xf numFmtId="0" fontId="47" fillId="0" borderId="0" xfId="0" applyFont="1" applyAlignment="1" applyProtection="1">
      <alignment wrapText="1"/>
      <protection hidden="1"/>
    </xf>
    <xf numFmtId="0" fontId="5" fillId="0" borderId="18" xfId="0" applyFont="1" applyBorder="1" applyAlignment="1">
      <alignment horizontal="center"/>
    </xf>
    <xf numFmtId="3" fontId="5" fillId="0" borderId="1" xfId="0" applyNumberFormat="1" applyFont="1" applyBorder="1" applyAlignment="1" applyProtection="1">
      <alignment horizontal="center"/>
      <protection hidden="1"/>
    </xf>
    <xf numFmtId="0" fontId="6" fillId="0" borderId="0" xfId="0" applyFont="1" applyAlignment="1" applyProtection="1">
      <alignment horizontal="right"/>
      <protection hidden="1"/>
    </xf>
    <xf numFmtId="0" fontId="5" fillId="0" borderId="0" xfId="0" applyFont="1" applyAlignment="1" applyProtection="1">
      <alignment horizontal="left"/>
      <protection hidden="1"/>
    </xf>
    <xf numFmtId="0" fontId="47" fillId="0" borderId="0" xfId="0" applyFont="1" applyAlignment="1" applyProtection="1">
      <alignment horizontal="right" wrapText="1"/>
      <protection hidden="1"/>
    </xf>
    <xf numFmtId="0" fontId="6" fillId="0" borderId="6" xfId="0" applyFont="1" applyBorder="1" applyAlignment="1" applyProtection="1">
      <alignment horizontal="center"/>
      <protection hidden="1"/>
    </xf>
    <xf numFmtId="3" fontId="47" fillId="0" borderId="1" xfId="0" applyNumberFormat="1" applyFont="1" applyBorder="1" applyAlignment="1" applyProtection="1">
      <alignment horizontal="right" wrapText="1"/>
      <protection hidden="1"/>
    </xf>
    <xf numFmtId="3" fontId="47" fillId="0" borderId="0" xfId="0" applyNumberFormat="1" applyFont="1" applyAlignment="1" applyProtection="1">
      <alignment horizontal="right" wrapText="1"/>
      <protection hidden="1"/>
    </xf>
    <xf numFmtId="9" fontId="5" fillId="0" borderId="18" xfId="6" applyFont="1" applyFill="1" applyBorder="1" applyAlignment="1" applyProtection="1">
      <alignment horizontal="center"/>
      <protection hidden="1"/>
    </xf>
    <xf numFmtId="0" fontId="57" fillId="4" borderId="0" xfId="0" applyFont="1" applyFill="1" applyAlignment="1" applyProtection="1">
      <alignment horizontal="right"/>
      <protection hidden="1"/>
    </xf>
    <xf numFmtId="3" fontId="5" fillId="4" borderId="6" xfId="0" applyNumberFormat="1" applyFont="1" applyFill="1" applyBorder="1" applyAlignment="1" applyProtection="1">
      <alignment horizontal="center"/>
      <protection hidden="1"/>
    </xf>
    <xf numFmtId="14" fontId="48" fillId="0" borderId="9" xfId="0" applyNumberFormat="1" applyFont="1" applyBorder="1" applyAlignment="1" applyProtection="1">
      <alignment horizontal="left" vertical="center" indent="1"/>
      <protection locked="0" hidden="1"/>
    </xf>
    <xf numFmtId="0" fontId="48" fillId="4" borderId="20" xfId="0" applyFont="1" applyFill="1" applyBorder="1" applyAlignment="1" applyProtection="1">
      <alignment horizontal="center"/>
      <protection locked="0"/>
    </xf>
    <xf numFmtId="0" fontId="48" fillId="4" borderId="28" xfId="0" applyFont="1" applyFill="1" applyBorder="1" applyAlignment="1" applyProtection="1">
      <alignment horizontal="center"/>
      <protection locked="0"/>
    </xf>
    <xf numFmtId="0" fontId="48" fillId="0" borderId="2" xfId="0" applyFont="1" applyBorder="1" applyAlignment="1" applyProtection="1">
      <alignment horizontal="left" vertical="center" indent="1"/>
      <protection locked="0" hidden="1"/>
    </xf>
    <xf numFmtId="0" fontId="48" fillId="0" borderId="1" xfId="0" applyFont="1" applyBorder="1" applyAlignment="1" applyProtection="1">
      <alignment horizontal="left" vertical="center" indent="1"/>
      <protection locked="0" hidden="1"/>
    </xf>
    <xf numFmtId="0" fontId="48" fillId="0" borderId="7" xfId="0" applyFont="1" applyBorder="1" applyAlignment="1" applyProtection="1">
      <alignment horizontal="left" vertical="center" indent="1"/>
      <protection locked="0" hidden="1"/>
    </xf>
    <xf numFmtId="0" fontId="48" fillId="0" borderId="6" xfId="0" applyFont="1" applyBorder="1" applyAlignment="1" applyProtection="1">
      <alignment horizontal="left" vertical="center" indent="1"/>
      <protection locked="0" hidden="1"/>
    </xf>
    <xf numFmtId="0" fontId="17" fillId="4" borderId="4" xfId="0" applyFont="1" applyFill="1" applyBorder="1" applyAlignment="1" applyProtection="1">
      <alignment horizontal="center" vertical="center" wrapText="1"/>
      <protection hidden="1"/>
    </xf>
    <xf numFmtId="0" fontId="12" fillId="4" borderId="0" xfId="0" applyFont="1" applyFill="1" applyAlignment="1" applyProtection="1">
      <alignment wrapText="1"/>
      <protection hidden="1"/>
    </xf>
    <xf numFmtId="0" fontId="50" fillId="4" borderId="6" xfId="0" applyFont="1" applyFill="1" applyBorder="1" applyAlignment="1" applyProtection="1">
      <alignment vertical="center" wrapText="1"/>
      <protection hidden="1"/>
    </xf>
    <xf numFmtId="0" fontId="0" fillId="6" borderId="20" xfId="0" applyFill="1" applyBorder="1" applyAlignment="1" applyProtection="1">
      <alignment horizontal="center" wrapText="1"/>
      <protection locked="0"/>
    </xf>
    <xf numFmtId="0" fontId="0" fillId="6" borderId="28" xfId="0" applyFill="1" applyBorder="1" applyAlignment="1" applyProtection="1">
      <alignment horizontal="center" wrapText="1"/>
      <protection locked="0"/>
    </xf>
    <xf numFmtId="0" fontId="6" fillId="4" borderId="0" xfId="0" applyFont="1" applyFill="1" applyAlignment="1" applyProtection="1">
      <alignment horizontal="center" vertical="top"/>
      <protection hidden="1"/>
    </xf>
    <xf numFmtId="167" fontId="48" fillId="0" borderId="20" xfId="0" applyNumberFormat="1" applyFont="1" applyBorder="1" applyAlignment="1" applyProtection="1">
      <alignment horizontal="center"/>
      <protection locked="0"/>
    </xf>
    <xf numFmtId="167" fontId="48" fillId="0" borderId="18" xfId="0" applyNumberFormat="1" applyFont="1" applyBorder="1" applyAlignment="1" applyProtection="1">
      <alignment horizontal="center"/>
      <protection locked="0"/>
    </xf>
    <xf numFmtId="167" fontId="48" fillId="0" borderId="28" xfId="0" applyNumberFormat="1" applyFont="1" applyBorder="1" applyAlignment="1" applyProtection="1">
      <alignment horizontal="center"/>
      <protection locked="0"/>
    </xf>
    <xf numFmtId="0" fontId="57" fillId="4" borderId="0" xfId="0" applyFont="1" applyFill="1" applyAlignment="1" applyProtection="1">
      <alignment horizontal="center"/>
      <protection hidden="1"/>
    </xf>
    <xf numFmtId="9" fontId="5" fillId="4" borderId="18" xfId="6" applyFont="1" applyFill="1" applyBorder="1" applyAlignment="1" applyProtection="1">
      <alignment horizontal="center"/>
      <protection hidden="1"/>
    </xf>
    <xf numFmtId="0" fontId="6" fillId="4" borderId="18" xfId="0" applyFont="1" applyFill="1" applyBorder="1" applyAlignment="1" applyProtection="1">
      <alignment horizontal="center"/>
      <protection hidden="1"/>
    </xf>
    <xf numFmtId="9" fontId="5" fillId="4" borderId="6" xfId="6" applyFont="1" applyFill="1" applyBorder="1" applyAlignment="1" applyProtection="1">
      <alignment horizontal="center"/>
      <protection hidden="1"/>
    </xf>
    <xf numFmtId="0" fontId="47" fillId="4" borderId="1" xfId="0" applyFont="1" applyFill="1" applyBorder="1" applyAlignment="1" applyProtection="1">
      <alignment wrapText="1"/>
      <protection hidden="1"/>
    </xf>
    <xf numFmtId="0" fontId="47" fillId="4" borderId="0" xfId="0" applyFont="1" applyFill="1" applyAlignment="1" applyProtection="1">
      <alignment wrapText="1"/>
      <protection hidden="1"/>
    </xf>
    <xf numFmtId="0" fontId="6" fillId="0" borderId="6" xfId="0" applyFont="1" applyBorder="1" applyAlignment="1" applyProtection="1">
      <alignment horizontal="left" vertical="center"/>
      <protection hidden="1"/>
    </xf>
    <xf numFmtId="4" fontId="5" fillId="23" borderId="6" xfId="0" applyNumberFormat="1" applyFont="1" applyFill="1" applyBorder="1" applyAlignment="1" applyProtection="1">
      <alignment horizontal="right"/>
      <protection hidden="1"/>
    </xf>
    <xf numFmtId="168" fontId="5" fillId="0" borderId="7" xfId="0" applyNumberFormat="1" applyFont="1" applyBorder="1" applyAlignment="1" applyProtection="1">
      <alignment horizontal="left" indent="1"/>
      <protection hidden="1"/>
    </xf>
    <xf numFmtId="168" fontId="5" fillId="0" borderId="6" xfId="0" applyNumberFormat="1" applyFont="1" applyBorder="1" applyAlignment="1" applyProtection="1">
      <alignment horizontal="left" indent="1"/>
      <protection hidden="1"/>
    </xf>
    <xf numFmtId="168" fontId="5" fillId="0" borderId="8" xfId="0" applyNumberFormat="1" applyFont="1" applyBorder="1" applyAlignment="1" applyProtection="1">
      <alignment horizontal="left" indent="1"/>
      <protection hidden="1"/>
    </xf>
    <xf numFmtId="168" fontId="5" fillId="0" borderId="7" xfId="0" applyNumberFormat="1" applyFont="1" applyBorder="1" applyAlignment="1">
      <alignment horizontal="left" indent="1"/>
    </xf>
    <xf numFmtId="168" fontId="5" fillId="0" borderId="6" xfId="0" applyNumberFormat="1" applyFont="1" applyBorder="1" applyAlignment="1">
      <alignment horizontal="left" indent="1"/>
    </xf>
    <xf numFmtId="168" fontId="5" fillId="0" borderId="8" xfId="0" applyNumberFormat="1" applyFont="1" applyBorder="1" applyAlignment="1">
      <alignment horizontal="left" indent="1"/>
    </xf>
    <xf numFmtId="0" fontId="51" fillId="0" borderId="0" xfId="0" applyFont="1" applyAlignment="1" applyProtection="1">
      <alignment wrapText="1"/>
      <protection hidden="1"/>
    </xf>
    <xf numFmtId="0" fontId="5" fillId="16" borderId="9" xfId="4" applyFill="1" applyBorder="1" applyAlignment="1" applyProtection="1">
      <alignment horizontal="center"/>
      <protection hidden="1"/>
    </xf>
    <xf numFmtId="4" fontId="6" fillId="4" borderId="6" xfId="2" applyNumberFormat="1" applyFont="1" applyFill="1" applyBorder="1" applyAlignment="1" applyProtection="1">
      <alignment horizontal="center"/>
      <protection hidden="1"/>
    </xf>
    <xf numFmtId="0" fontId="31" fillId="4" borderId="11" xfId="0" applyFont="1" applyFill="1" applyBorder="1" applyAlignment="1" applyProtection="1">
      <alignment horizontal="center" vertical="center" wrapText="1"/>
      <protection hidden="1"/>
    </xf>
    <xf numFmtId="0" fontId="31" fillId="4" borderId="0" xfId="0" applyFont="1" applyFill="1" applyAlignment="1" applyProtection="1">
      <alignment horizontal="center" vertical="center" wrapText="1"/>
      <protection hidden="1"/>
    </xf>
    <xf numFmtId="0" fontId="31" fillId="4" borderId="11" xfId="0" applyFont="1" applyFill="1" applyBorder="1" applyAlignment="1" applyProtection="1">
      <alignment horizontal="center" wrapText="1"/>
      <protection hidden="1"/>
    </xf>
    <xf numFmtId="0" fontId="31" fillId="4" borderId="0" xfId="0" applyFont="1" applyFill="1" applyAlignment="1" applyProtection="1">
      <alignment horizontal="center" wrapText="1"/>
      <protection hidden="1"/>
    </xf>
    <xf numFmtId="0" fontId="48" fillId="6" borderId="0" xfId="0" applyFont="1" applyFill="1" applyAlignment="1" applyProtection="1">
      <alignment horizontal="left" indent="1"/>
      <protection hidden="1"/>
    </xf>
    <xf numFmtId="0" fontId="6" fillId="4" borderId="11" xfId="0" applyFont="1" applyFill="1" applyBorder="1" applyAlignment="1" applyProtection="1">
      <alignment horizontal="center" vertical="center"/>
      <protection hidden="1"/>
    </xf>
    <xf numFmtId="4" fontId="6" fillId="0" borderId="24" xfId="2" applyNumberFormat="1" applyFont="1" applyFill="1" applyBorder="1" applyAlignment="1" applyProtection="1">
      <alignment horizontal="center"/>
      <protection hidden="1"/>
    </xf>
    <xf numFmtId="4" fontId="6" fillId="0" borderId="6" xfId="2" applyNumberFormat="1" applyFont="1" applyFill="1" applyBorder="1" applyAlignment="1" applyProtection="1">
      <alignment horizontal="center"/>
      <protection hidden="1"/>
    </xf>
    <xf numFmtId="0" fontId="6" fillId="4" borderId="1" xfId="0" applyFont="1" applyFill="1" applyBorder="1" applyAlignment="1" applyProtection="1">
      <alignment horizontal="center" wrapText="1"/>
      <protection hidden="1"/>
    </xf>
    <xf numFmtId="0" fontId="6" fillId="0" borderId="1" xfId="0" applyFont="1" applyBorder="1" applyAlignment="1" applyProtection="1">
      <alignment horizontal="center" wrapText="1"/>
      <protection hidden="1"/>
    </xf>
    <xf numFmtId="0" fontId="6" fillId="0" borderId="1" xfId="0" applyFont="1" applyBorder="1" applyAlignment="1" applyProtection="1">
      <alignment horizontal="center"/>
      <protection hidden="1"/>
    </xf>
    <xf numFmtId="0" fontId="57" fillId="4" borderId="0" xfId="0" applyFont="1" applyFill="1" applyAlignment="1" applyProtection="1">
      <alignment wrapText="1"/>
      <protection hidden="1"/>
    </xf>
    <xf numFmtId="0" fontId="76" fillId="0" borderId="0" xfId="0" applyFont="1" applyAlignment="1" applyProtection="1">
      <alignment wrapText="1"/>
      <protection hidden="1"/>
    </xf>
    <xf numFmtId="0" fontId="6" fillId="0" borderId="18" xfId="0" applyFont="1" applyBorder="1"/>
    <xf numFmtId="0" fontId="6" fillId="0" borderId="18" xfId="0" applyFont="1" applyBorder="1" applyAlignment="1">
      <alignment horizontal="center"/>
    </xf>
    <xf numFmtId="0" fontId="6" fillId="0" borderId="18" xfId="0" applyFont="1" applyBorder="1" applyAlignment="1">
      <alignment horizontal="left"/>
    </xf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31" fillId="0" borderId="11" xfId="0" applyFont="1" applyBorder="1" applyAlignment="1" applyProtection="1">
      <alignment horizontal="center" wrapText="1"/>
      <protection hidden="1"/>
    </xf>
    <xf numFmtId="0" fontId="31" fillId="0" borderId="0" xfId="0" applyFont="1" applyAlignment="1" applyProtection="1">
      <alignment horizontal="center" wrapText="1"/>
      <protection hidden="1"/>
    </xf>
    <xf numFmtId="0" fontId="6" fillId="0" borderId="11" xfId="0" applyFont="1" applyBorder="1" applyAlignment="1" applyProtection="1">
      <alignment horizontal="center" vertical="center"/>
      <protection hidden="1"/>
    </xf>
    <xf numFmtId="0" fontId="6" fillId="0" borderId="6" xfId="0" applyFont="1" applyBorder="1" applyAlignment="1" applyProtection="1">
      <alignment horizontal="center" vertical="center"/>
      <protection hidden="1"/>
    </xf>
    <xf numFmtId="0" fontId="21" fillId="0" borderId="20" xfId="0" applyFont="1" applyBorder="1" applyProtection="1">
      <protection locked="0"/>
    </xf>
    <xf numFmtId="0" fontId="21" fillId="0" borderId="18" xfId="0" applyFont="1" applyBorder="1" applyProtection="1">
      <protection locked="0"/>
    </xf>
    <xf numFmtId="0" fontId="21" fillId="0" borderId="28" xfId="0" applyFont="1" applyBorder="1" applyProtection="1">
      <protection locked="0"/>
    </xf>
    <xf numFmtId="0" fontId="6" fillId="0" borderId="20" xfId="0" applyFont="1" applyBorder="1" applyAlignment="1" applyProtection="1">
      <alignment horizontal="center"/>
      <protection locked="0"/>
    </xf>
    <xf numFmtId="0" fontId="6" fillId="0" borderId="18" xfId="0" applyFont="1" applyBorder="1" applyAlignment="1" applyProtection="1">
      <alignment horizontal="center"/>
      <protection locked="0"/>
    </xf>
    <xf numFmtId="0" fontId="6" fillId="0" borderId="28" xfId="0" applyFont="1" applyBorder="1" applyAlignment="1" applyProtection="1">
      <alignment horizontal="center"/>
      <protection locked="0"/>
    </xf>
    <xf numFmtId="0" fontId="6" fillId="4" borderId="6" xfId="0" applyFont="1" applyFill="1" applyBorder="1" applyAlignment="1" applyProtection="1">
      <alignment horizontal="center" vertical="center"/>
      <protection hidden="1"/>
    </xf>
    <xf numFmtId="0" fontId="6" fillId="4" borderId="0" xfId="0" applyFont="1" applyFill="1" applyAlignment="1" applyProtection="1">
      <alignment horizontal="left" wrapText="1"/>
      <protection hidden="1"/>
    </xf>
    <xf numFmtId="0" fontId="6" fillId="0" borderId="9" xfId="0" applyFont="1" applyBorder="1" applyAlignment="1" applyProtection="1">
      <alignment horizontal="center"/>
      <protection locked="0"/>
    </xf>
    <xf numFmtId="14" fontId="48" fillId="6" borderId="0" xfId="0" applyNumberFormat="1" applyFont="1" applyFill="1" applyAlignment="1" applyProtection="1">
      <alignment horizontal="left" wrapText="1" indent="1"/>
      <protection hidden="1"/>
    </xf>
    <xf numFmtId="0" fontId="48" fillId="0" borderId="0" xfId="0" applyFont="1" applyAlignment="1" applyProtection="1">
      <alignment horizontal="left" indent="1"/>
      <protection hidden="1"/>
    </xf>
    <xf numFmtId="44" fontId="6" fillId="4" borderId="24" xfId="0" applyNumberFormat="1" applyFont="1" applyFill="1" applyBorder="1" applyProtection="1">
      <protection hidden="1"/>
    </xf>
    <xf numFmtId="0" fontId="21" fillId="0" borderId="9" xfId="0" applyFont="1" applyBorder="1" applyProtection="1">
      <protection locked="0"/>
    </xf>
    <xf numFmtId="0" fontId="21" fillId="0" borderId="9" xfId="0" applyFont="1" applyBorder="1" applyAlignment="1" applyProtection="1">
      <alignment horizontal="left"/>
      <protection locked="0"/>
    </xf>
    <xf numFmtId="0" fontId="6" fillId="4" borderId="0" xfId="0" applyFont="1" applyFill="1" applyAlignment="1" applyProtection="1">
      <alignment horizontal="center" vertical="center" wrapText="1"/>
      <protection hidden="1"/>
    </xf>
    <xf numFmtId="0" fontId="6" fillId="4" borderId="0" xfId="0" applyFont="1" applyFill="1" applyAlignment="1" applyProtection="1">
      <alignment horizontal="center" vertical="center"/>
      <protection hidden="1"/>
    </xf>
    <xf numFmtId="0" fontId="6" fillId="4" borderId="1" xfId="0" applyFont="1" applyFill="1" applyBorder="1" applyAlignment="1" applyProtection="1">
      <alignment horizontal="center" vertical="center" wrapText="1"/>
      <protection hidden="1"/>
    </xf>
    <xf numFmtId="0" fontId="6" fillId="4" borderId="11" xfId="0" applyFont="1" applyFill="1" applyBorder="1" applyAlignment="1" applyProtection="1">
      <alignment horizontal="center" vertical="center" wrapText="1"/>
      <protection hidden="1"/>
    </xf>
    <xf numFmtId="0" fontId="25" fillId="0" borderId="18" xfId="0" applyFont="1" applyBorder="1" applyAlignment="1">
      <alignment horizontal="left"/>
    </xf>
    <xf numFmtId="0" fontId="25" fillId="0" borderId="28" xfId="0" applyFont="1" applyBorder="1" applyAlignment="1">
      <alignment horizontal="center"/>
    </xf>
    <xf numFmtId="0" fontId="25" fillId="0" borderId="20" xfId="0" applyFont="1" applyBorder="1" applyAlignment="1">
      <alignment horizontal="center"/>
    </xf>
    <xf numFmtId="44" fontId="6" fillId="0" borderId="6" xfId="2" applyFont="1" applyFill="1" applyBorder="1" applyAlignment="1" applyProtection="1">
      <alignment horizontal="right"/>
      <protection hidden="1"/>
    </xf>
    <xf numFmtId="0" fontId="25" fillId="0" borderId="6" xfId="0" applyFont="1" applyBorder="1" applyAlignment="1" applyProtection="1">
      <alignment horizontal="center"/>
      <protection hidden="1"/>
    </xf>
    <xf numFmtId="0" fontId="25" fillId="0" borderId="28" xfId="0" applyFont="1" applyBorder="1" applyAlignment="1" applyProtection="1">
      <alignment horizontal="center"/>
      <protection hidden="1"/>
    </xf>
    <xf numFmtId="0" fontId="25" fillId="0" borderId="20" xfId="0" applyFont="1" applyBorder="1" applyAlignment="1" applyProtection="1">
      <alignment horizontal="center"/>
      <protection hidden="1"/>
    </xf>
    <xf numFmtId="0" fontId="25" fillId="0" borderId="28" xfId="0" applyFont="1" applyBorder="1" applyAlignment="1">
      <alignment horizontal="left"/>
    </xf>
    <xf numFmtId="0" fontId="25" fillId="0" borderId="9" xfId="0" applyFont="1" applyBorder="1" applyAlignment="1">
      <alignment horizontal="left"/>
    </xf>
    <xf numFmtId="0" fontId="25" fillId="0" borderId="20" xfId="0" applyFont="1" applyBorder="1" applyAlignment="1">
      <alignment horizontal="left"/>
    </xf>
    <xf numFmtId="0" fontId="6" fillId="0" borderId="0" xfId="0" applyFont="1" applyAlignment="1" applyProtection="1">
      <alignment horizontal="left" vertical="center" wrapText="1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31" fillId="0" borderId="0" xfId="0" applyFont="1" applyAlignment="1" applyProtection="1">
      <alignment horizontal="center" vertical="center" wrapText="1"/>
      <protection hidden="1"/>
    </xf>
    <xf numFmtId="0" fontId="27" fillId="0" borderId="0" xfId="0" applyFont="1" applyAlignment="1" applyProtection="1">
      <alignment horizontal="center" vertical="center"/>
      <protection hidden="1"/>
    </xf>
    <xf numFmtId="0" fontId="6" fillId="0" borderId="11" xfId="0" applyFont="1" applyBorder="1" applyProtection="1">
      <protection hidden="1"/>
    </xf>
    <xf numFmtId="0" fontId="25" fillId="0" borderId="8" xfId="0" applyFont="1" applyBorder="1" applyAlignment="1" applyProtection="1">
      <alignment horizontal="center"/>
      <protection hidden="1"/>
    </xf>
    <xf numFmtId="0" fontId="25" fillId="0" borderId="7" xfId="0" applyFont="1" applyBorder="1" applyAlignment="1" applyProtection="1">
      <alignment horizontal="center"/>
      <protection hidden="1"/>
    </xf>
    <xf numFmtId="0" fontId="25" fillId="0" borderId="8" xfId="0" applyFont="1" applyBorder="1" applyAlignment="1">
      <alignment horizontal="left"/>
    </xf>
    <xf numFmtId="0" fontId="25" fillId="0" borderId="34" xfId="0" applyFont="1" applyBorder="1" applyAlignment="1">
      <alignment horizontal="left"/>
    </xf>
    <xf numFmtId="0" fontId="25" fillId="0" borderId="7" xfId="0" applyFont="1" applyBorder="1" applyAlignment="1">
      <alignment horizontal="left"/>
    </xf>
    <xf numFmtId="0" fontId="25" fillId="0" borderId="6" xfId="0" applyFont="1" applyBorder="1" applyAlignment="1">
      <alignment horizontal="left"/>
    </xf>
    <xf numFmtId="0" fontId="25" fillId="0" borderId="8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14" fontId="5" fillId="0" borderId="0" xfId="0" applyNumberFormat="1" applyFont="1" applyAlignment="1" applyProtection="1">
      <alignment horizontal="left"/>
      <protection hidden="1"/>
    </xf>
    <xf numFmtId="0" fontId="5" fillId="0" borderId="10" xfId="0" applyFont="1" applyBorder="1" applyAlignment="1" applyProtection="1">
      <alignment horizontal="left"/>
      <protection hidden="1"/>
    </xf>
    <xf numFmtId="0" fontId="25" fillId="0" borderId="20" xfId="0" applyFont="1" applyBorder="1" applyAlignment="1" applyProtection="1">
      <alignment horizontal="left"/>
      <protection locked="0"/>
    </xf>
    <xf numFmtId="0" fontId="25" fillId="0" borderId="18" xfId="0" applyFont="1" applyBorder="1" applyAlignment="1" applyProtection="1">
      <alignment horizontal="left"/>
      <protection locked="0"/>
    </xf>
    <xf numFmtId="0" fontId="25" fillId="0" borderId="28" xfId="0" applyFont="1" applyBorder="1" applyAlignment="1" applyProtection="1">
      <alignment horizontal="left"/>
      <protection locked="0"/>
    </xf>
    <xf numFmtId="0" fontId="27" fillId="4" borderId="0" xfId="0" applyFont="1" applyFill="1" applyAlignment="1" applyProtection="1">
      <alignment horizontal="center" vertical="center"/>
      <protection hidden="1"/>
    </xf>
    <xf numFmtId="14" fontId="48" fillId="0" borderId="0" xfId="0" applyNumberFormat="1" applyFont="1" applyAlignment="1" applyProtection="1">
      <alignment vertical="top" wrapText="1"/>
      <protection hidden="1"/>
    </xf>
    <xf numFmtId="0" fontId="48" fillId="0" borderId="0" xfId="0" applyFont="1" applyProtection="1">
      <protection hidden="1"/>
    </xf>
    <xf numFmtId="0" fontId="25" fillId="0" borderId="9" xfId="0" applyFont="1" applyBorder="1" applyAlignment="1" applyProtection="1">
      <alignment horizontal="center"/>
      <protection locked="0"/>
    </xf>
    <xf numFmtId="0" fontId="25" fillId="0" borderId="9" xfId="0" applyFont="1" applyBorder="1" applyAlignment="1" applyProtection="1">
      <alignment horizontal="left"/>
      <protection locked="0"/>
    </xf>
    <xf numFmtId="44" fontId="6" fillId="4" borderId="6" xfId="2" applyFont="1" applyFill="1" applyBorder="1" applyAlignment="1" applyProtection="1">
      <alignment horizontal="right"/>
      <protection hidden="1"/>
    </xf>
    <xf numFmtId="0" fontId="48" fillId="6" borderId="0" xfId="0" applyFont="1" applyFill="1" applyProtection="1">
      <protection hidden="1"/>
    </xf>
    <xf numFmtId="14" fontId="48" fillId="6" borderId="0" xfId="0" applyNumberFormat="1" applyFont="1" applyFill="1" applyAlignment="1" applyProtection="1">
      <alignment vertical="top" wrapText="1"/>
      <protection hidden="1"/>
    </xf>
    <xf numFmtId="0" fontId="25" fillId="0" borderId="9" xfId="0" applyFont="1" applyBorder="1" applyAlignment="1" applyProtection="1">
      <alignment horizontal="center"/>
      <protection locked="0" hidden="1"/>
    </xf>
    <xf numFmtId="0" fontId="6" fillId="4" borderId="11" xfId="0" applyFont="1" applyFill="1" applyBorder="1" applyAlignment="1" applyProtection="1">
      <alignment wrapText="1"/>
      <protection hidden="1"/>
    </xf>
    <xf numFmtId="0" fontId="6" fillId="4" borderId="6" xfId="0" applyFont="1" applyFill="1" applyBorder="1" applyAlignment="1" applyProtection="1">
      <alignment horizontal="left" vertical="center" wrapText="1"/>
      <protection hidden="1"/>
    </xf>
    <xf numFmtId="0" fontId="6" fillId="4" borderId="6" xfId="0" applyFont="1" applyFill="1" applyBorder="1" applyAlignment="1" applyProtection="1">
      <alignment horizontal="center" vertical="center" wrapText="1"/>
      <protection hidden="1"/>
    </xf>
    <xf numFmtId="0" fontId="10" fillId="0" borderId="35" xfId="0" applyFont="1" applyBorder="1" applyAlignment="1" applyProtection="1">
      <alignment horizontal="center"/>
      <protection hidden="1"/>
    </xf>
    <xf numFmtId="0" fontId="10" fillId="0" borderId="37" xfId="0" applyFont="1" applyBorder="1" applyAlignment="1" applyProtection="1">
      <alignment horizontal="center"/>
      <protection hidden="1"/>
    </xf>
    <xf numFmtId="0" fontId="5" fillId="0" borderId="35" xfId="0" applyFont="1" applyBorder="1" applyAlignment="1" applyProtection="1">
      <alignment horizontal="center"/>
      <protection hidden="1"/>
    </xf>
    <xf numFmtId="0" fontId="0" fillId="0" borderId="36" xfId="0" applyBorder="1" applyAlignment="1" applyProtection="1">
      <alignment horizontal="center"/>
      <protection hidden="1"/>
    </xf>
    <xf numFmtId="0" fontId="0" fillId="0" borderId="37" xfId="0" applyBorder="1" applyAlignment="1" applyProtection="1">
      <alignment horizontal="center"/>
      <protection hidden="1"/>
    </xf>
    <xf numFmtId="0" fontId="10" fillId="0" borderId="15" xfId="0" applyFont="1" applyBorder="1" applyAlignment="1" applyProtection="1">
      <alignment horizontal="left" vertical="center"/>
      <protection hidden="1"/>
    </xf>
    <xf numFmtId="0" fontId="10" fillId="0" borderId="21" xfId="0" applyFont="1" applyBorder="1" applyAlignment="1" applyProtection="1">
      <alignment horizontal="left" vertical="center"/>
      <protection hidden="1"/>
    </xf>
    <xf numFmtId="0" fontId="10" fillId="1" borderId="15" xfId="0" applyFont="1" applyFill="1" applyBorder="1" applyAlignment="1" applyProtection="1">
      <alignment horizontal="left" vertical="center"/>
      <protection hidden="1"/>
    </xf>
    <xf numFmtId="0" fontId="10" fillId="1" borderId="21" xfId="0" applyFont="1" applyFill="1" applyBorder="1" applyAlignment="1" applyProtection="1">
      <alignment horizontal="left" vertical="center"/>
      <protection hidden="1"/>
    </xf>
    <xf numFmtId="0" fontId="10" fillId="0" borderId="15" xfId="0" applyFont="1" applyBorder="1" applyAlignment="1" applyProtection="1">
      <alignment horizontal="center" vertical="center"/>
      <protection hidden="1"/>
    </xf>
    <xf numFmtId="0" fontId="0" fillId="0" borderId="21" xfId="0" applyBorder="1" applyProtection="1">
      <protection hidden="1"/>
    </xf>
    <xf numFmtId="0" fontId="10" fillId="1" borderId="18" xfId="0" applyFont="1" applyFill="1" applyBorder="1" applyAlignment="1" applyProtection="1">
      <alignment horizontal="center"/>
      <protection hidden="1"/>
    </xf>
    <xf numFmtId="0" fontId="10" fillId="1" borderId="20" xfId="0" applyFont="1" applyFill="1" applyBorder="1" applyAlignment="1" applyProtection="1">
      <alignment horizontal="center"/>
      <protection hidden="1"/>
    </xf>
    <xf numFmtId="0" fontId="5" fillId="0" borderId="24" xfId="0" applyFont="1" applyBorder="1" applyAlignment="1" applyProtection="1">
      <alignment horizontal="center"/>
      <protection hidden="1"/>
    </xf>
    <xf numFmtId="0" fontId="10" fillId="0" borderId="18" xfId="0" applyFont="1" applyBorder="1" applyAlignment="1" applyProtection="1">
      <alignment horizontal="center"/>
      <protection hidden="1"/>
    </xf>
    <xf numFmtId="0" fontId="10" fillId="0" borderId="29" xfId="0" applyFont="1" applyBorder="1" applyAlignment="1" applyProtection="1">
      <alignment horizontal="center"/>
      <protection hidden="1"/>
    </xf>
    <xf numFmtId="0" fontId="5" fillId="1" borderId="24" xfId="0" applyFont="1" applyFill="1" applyBorder="1" applyAlignment="1" applyProtection="1">
      <alignment horizontal="center"/>
      <protection hidden="1"/>
    </xf>
    <xf numFmtId="0" fontId="10" fillId="1" borderId="24" xfId="0" applyFont="1" applyFill="1" applyBorder="1" applyAlignment="1" applyProtection="1">
      <alignment horizontal="center"/>
      <protection hidden="1"/>
    </xf>
    <xf numFmtId="0" fontId="10" fillId="1" borderId="25" xfId="0" applyFont="1" applyFill="1" applyBorder="1" applyAlignment="1" applyProtection="1">
      <alignment horizontal="center"/>
      <protection hidden="1"/>
    </xf>
    <xf numFmtId="0" fontId="8" fillId="0" borderId="18" xfId="0" applyFont="1" applyBorder="1" applyAlignment="1" applyProtection="1">
      <alignment horizontal="center" wrapText="1"/>
      <protection hidden="1"/>
    </xf>
    <xf numFmtId="0" fontId="8" fillId="4" borderId="46" xfId="0" applyFont="1" applyFill="1" applyBorder="1" applyAlignment="1" applyProtection="1">
      <alignment horizontal="center"/>
      <protection hidden="1"/>
    </xf>
    <xf numFmtId="0" fontId="48" fillId="0" borderId="20" xfId="0" applyFont="1" applyBorder="1" applyAlignment="1" applyProtection="1">
      <alignment horizontal="left" wrapText="1"/>
      <protection locked="0"/>
    </xf>
    <xf numFmtId="0" fontId="48" fillId="0" borderId="18" xfId="0" applyFont="1" applyBorder="1" applyAlignment="1" applyProtection="1">
      <alignment horizontal="left" wrapText="1"/>
      <protection locked="0"/>
    </xf>
    <xf numFmtId="0" fontId="48" fillId="0" borderId="28" xfId="0" applyFont="1" applyBorder="1" applyAlignment="1" applyProtection="1">
      <alignment horizontal="left" wrapText="1"/>
      <protection locked="0"/>
    </xf>
    <xf numFmtId="0" fontId="5" fillId="0" borderId="0" xfId="0" applyFont="1" applyProtection="1">
      <protection hidden="1"/>
    </xf>
    <xf numFmtId="14" fontId="5" fillId="0" borderId="0" xfId="0" applyNumberFormat="1" applyFont="1" applyAlignment="1" applyProtection="1">
      <alignment vertical="top" wrapText="1"/>
      <protection hidden="1"/>
    </xf>
    <xf numFmtId="0" fontId="55" fillId="0" borderId="5" xfId="0" applyFont="1" applyBorder="1" applyAlignment="1" applyProtection="1">
      <alignment horizontal="left"/>
      <protection hidden="1"/>
    </xf>
    <xf numFmtId="0" fontId="55" fillId="0" borderId="0" xfId="0" applyFont="1" applyAlignment="1" applyProtection="1">
      <alignment horizontal="left"/>
      <protection hidden="1"/>
    </xf>
    <xf numFmtId="0" fontId="55" fillId="0" borderId="4" xfId="0" applyFont="1" applyBorder="1" applyAlignment="1" applyProtection="1">
      <alignment horizontal="left"/>
      <protection hidden="1"/>
    </xf>
    <xf numFmtId="14" fontId="55" fillId="0" borderId="5" xfId="0" applyNumberFormat="1" applyFont="1" applyBorder="1" applyAlignment="1" applyProtection="1">
      <alignment horizontal="left" indent="1"/>
      <protection hidden="1"/>
    </xf>
    <xf numFmtId="14" fontId="55" fillId="0" borderId="0" xfId="0" applyNumberFormat="1" applyFont="1" applyAlignment="1" applyProtection="1">
      <alignment horizontal="left" indent="1"/>
      <protection hidden="1"/>
    </xf>
    <xf numFmtId="14" fontId="55" fillId="0" borderId="4" xfId="0" applyNumberFormat="1" applyFont="1" applyBorder="1" applyAlignment="1" applyProtection="1">
      <alignment horizontal="left" indent="1"/>
      <protection hidden="1"/>
    </xf>
    <xf numFmtId="2" fontId="48" fillId="0" borderId="20" xfId="0" applyNumberFormat="1" applyFont="1" applyBorder="1" applyAlignment="1" applyProtection="1">
      <alignment horizontal="right" indent="1"/>
      <protection locked="0"/>
    </xf>
    <xf numFmtId="2" fontId="48" fillId="0" borderId="18" xfId="0" applyNumberFormat="1" applyFont="1" applyBorder="1" applyAlignment="1" applyProtection="1">
      <alignment horizontal="right" indent="1"/>
      <protection locked="0"/>
    </xf>
    <xf numFmtId="2" fontId="48" fillId="0" borderId="28" xfId="0" applyNumberFormat="1" applyFont="1" applyBorder="1" applyAlignment="1" applyProtection="1">
      <alignment horizontal="right" indent="1"/>
      <protection locked="0"/>
    </xf>
    <xf numFmtId="177" fontId="55" fillId="0" borderId="7" xfId="0" applyNumberFormat="1" applyFont="1" applyBorder="1" applyAlignment="1" applyProtection="1">
      <alignment horizontal="right" indent="1"/>
      <protection hidden="1"/>
    </xf>
    <xf numFmtId="177" fontId="55" fillId="0" borderId="6" xfId="0" applyNumberFormat="1" applyFont="1" applyBorder="1" applyAlignment="1" applyProtection="1">
      <alignment horizontal="right" indent="1"/>
      <protection hidden="1"/>
    </xf>
    <xf numFmtId="177" fontId="55" fillId="0" borderId="8" xfId="0" applyNumberFormat="1" applyFont="1" applyBorder="1" applyAlignment="1" applyProtection="1">
      <alignment horizontal="right" indent="1"/>
      <protection hidden="1"/>
    </xf>
    <xf numFmtId="177" fontId="0" fillId="0" borderId="7" xfId="0" applyNumberFormat="1" applyBorder="1" applyAlignment="1" applyProtection="1">
      <alignment horizontal="right" indent="1"/>
      <protection hidden="1"/>
    </xf>
    <xf numFmtId="177" fontId="0" fillId="0" borderId="6" xfId="0" applyNumberFormat="1" applyBorder="1" applyAlignment="1" applyProtection="1">
      <alignment horizontal="right" indent="1"/>
      <protection hidden="1"/>
    </xf>
    <xf numFmtId="177" fontId="0" fillId="0" borderId="8" xfId="0" applyNumberFormat="1" applyBorder="1" applyAlignment="1" applyProtection="1">
      <alignment horizontal="right" indent="1"/>
      <protection hidden="1"/>
    </xf>
    <xf numFmtId="0" fontId="0" fillId="0" borderId="7" xfId="0" applyBorder="1" applyAlignment="1" applyProtection="1">
      <alignment horizontal="left" wrapText="1"/>
      <protection hidden="1"/>
    </xf>
    <xf numFmtId="0" fontId="0" fillId="0" borderId="6" xfId="0" applyBorder="1" applyAlignment="1" applyProtection="1">
      <alignment horizontal="left" wrapText="1"/>
      <protection hidden="1"/>
    </xf>
    <xf numFmtId="0" fontId="0" fillId="0" borderId="8" xfId="0" applyBorder="1" applyAlignment="1" applyProtection="1">
      <alignment horizontal="left" wrapText="1"/>
      <protection hidden="1"/>
    </xf>
    <xf numFmtId="177" fontId="48" fillId="0" borderId="20" xfId="0" applyNumberFormat="1" applyFont="1" applyBorder="1" applyAlignment="1" applyProtection="1">
      <alignment horizontal="right" indent="1"/>
      <protection locked="0"/>
    </xf>
    <xf numFmtId="177" fontId="48" fillId="0" borderId="18" xfId="0" applyNumberFormat="1" applyFont="1" applyBorder="1" applyAlignment="1" applyProtection="1">
      <alignment horizontal="right" indent="1"/>
      <protection locked="0"/>
    </xf>
    <xf numFmtId="177" fontId="48" fillId="0" borderId="28" xfId="0" applyNumberFormat="1" applyFont="1" applyBorder="1" applyAlignment="1" applyProtection="1">
      <alignment horizontal="right" indent="1"/>
      <protection locked="0"/>
    </xf>
    <xf numFmtId="2" fontId="0" fillId="0" borderId="7" xfId="0" applyNumberFormat="1" applyBorder="1" applyAlignment="1" applyProtection="1">
      <alignment horizontal="right" indent="1"/>
      <protection hidden="1"/>
    </xf>
    <xf numFmtId="2" fontId="0" fillId="0" borderId="6" xfId="0" applyNumberFormat="1" applyBorder="1" applyAlignment="1" applyProtection="1">
      <alignment horizontal="right" indent="1"/>
      <protection hidden="1"/>
    </xf>
    <xf numFmtId="2" fontId="0" fillId="0" borderId="8" xfId="0" applyNumberFormat="1" applyBorder="1" applyAlignment="1" applyProtection="1">
      <alignment horizontal="right" indent="1"/>
      <protection hidden="1"/>
    </xf>
    <xf numFmtId="14" fontId="0" fillId="0" borderId="7" xfId="0" applyNumberFormat="1" applyBorder="1" applyAlignment="1" applyProtection="1">
      <alignment horizontal="left" vertical="top" indent="1"/>
      <protection hidden="1"/>
    </xf>
    <xf numFmtId="14" fontId="0" fillId="0" borderId="6" xfId="0" applyNumberFormat="1" applyBorder="1" applyAlignment="1" applyProtection="1">
      <alignment horizontal="left" vertical="top" indent="1"/>
      <protection hidden="1"/>
    </xf>
    <xf numFmtId="14" fontId="0" fillId="0" borderId="8" xfId="0" applyNumberFormat="1" applyBorder="1" applyAlignment="1" applyProtection="1">
      <alignment horizontal="left" vertical="top" indent="1"/>
      <protection hidden="1"/>
    </xf>
    <xf numFmtId="14" fontId="9" fillId="9" borderId="6" xfId="0" applyNumberFormat="1" applyFont="1" applyFill="1" applyBorder="1" applyAlignment="1" applyProtection="1">
      <alignment horizontal="center"/>
      <protection hidden="1"/>
    </xf>
    <xf numFmtId="171" fontId="9" fillId="16" borderId="6" xfId="4" applyNumberFormat="1" applyFont="1" applyFill="1" applyBorder="1" applyAlignment="1" applyProtection="1">
      <alignment horizontal="center"/>
      <protection hidden="1"/>
    </xf>
  </cellXfs>
  <cellStyles count="47">
    <cellStyle name="Comma" xfId="46" builtinId="3"/>
    <cellStyle name="Comma 2" xfId="1" xr:uid="{00000000-0005-0000-0000-000000000000}"/>
    <cellStyle name="Comma 2 2" xfId="9" xr:uid="{00000000-0005-0000-0000-000001000000}"/>
    <cellStyle name="Comma 3" xfId="23" xr:uid="{00000000-0005-0000-0000-000002000000}"/>
    <cellStyle name="Comma 3 2" xfId="39" xr:uid="{00000000-0005-0000-0000-000003000000}"/>
    <cellStyle name="Currency" xfId="2" builtinId="4"/>
    <cellStyle name="Currency 2" xfId="3" xr:uid="{00000000-0005-0000-0000-000005000000}"/>
    <cellStyle name="Currency 2 2" xfId="10" xr:uid="{00000000-0005-0000-0000-000006000000}"/>
    <cellStyle name="Hyperlink" xfId="21" builtinId="8"/>
    <cellStyle name="Hyperlink 2" xfId="11" xr:uid="{00000000-0005-0000-0000-000008000000}"/>
    <cellStyle name="Normal" xfId="0" builtinId="0"/>
    <cellStyle name="Normal 11" xfId="12" xr:uid="{00000000-0005-0000-0000-00000A000000}"/>
    <cellStyle name="Normal 11 2" xfId="24" xr:uid="{00000000-0005-0000-0000-00000B000000}"/>
    <cellStyle name="Normal 11 2 2" xfId="40" xr:uid="{00000000-0005-0000-0000-00000C000000}"/>
    <cellStyle name="Normal 11 3" xfId="32" xr:uid="{00000000-0005-0000-0000-00000D000000}"/>
    <cellStyle name="Normal 12" xfId="13" xr:uid="{00000000-0005-0000-0000-00000E000000}"/>
    <cellStyle name="Normal 12 2" xfId="26" xr:uid="{00000000-0005-0000-0000-00000F000000}"/>
    <cellStyle name="Normal 12 2 2" xfId="42" xr:uid="{00000000-0005-0000-0000-000010000000}"/>
    <cellStyle name="Normal 12 3" xfId="33" xr:uid="{00000000-0005-0000-0000-000011000000}"/>
    <cellStyle name="Normal 13" xfId="14" xr:uid="{00000000-0005-0000-0000-000012000000}"/>
    <cellStyle name="Normal 13 2" xfId="25" xr:uid="{00000000-0005-0000-0000-000013000000}"/>
    <cellStyle name="Normal 13 2 2" xfId="41" xr:uid="{00000000-0005-0000-0000-000014000000}"/>
    <cellStyle name="Normal 13 3" xfId="34" xr:uid="{00000000-0005-0000-0000-000015000000}"/>
    <cellStyle name="Normal 14" xfId="15" xr:uid="{00000000-0005-0000-0000-000016000000}"/>
    <cellStyle name="Normal 14 2" xfId="27" xr:uid="{00000000-0005-0000-0000-000017000000}"/>
    <cellStyle name="Normal 14 2 2" xfId="43" xr:uid="{00000000-0005-0000-0000-000018000000}"/>
    <cellStyle name="Normal 14 3" xfId="35" xr:uid="{00000000-0005-0000-0000-000019000000}"/>
    <cellStyle name="Normal 15" xfId="16" xr:uid="{00000000-0005-0000-0000-00001A000000}"/>
    <cellStyle name="Normal 15 2" xfId="28" xr:uid="{00000000-0005-0000-0000-00001B000000}"/>
    <cellStyle name="Normal 15 2 2" xfId="44" xr:uid="{00000000-0005-0000-0000-00001C000000}"/>
    <cellStyle name="Normal 15 3" xfId="36" xr:uid="{00000000-0005-0000-0000-00001D000000}"/>
    <cellStyle name="Normal 2" xfId="4" xr:uid="{00000000-0005-0000-0000-00001E000000}"/>
    <cellStyle name="Normal 2 2" xfId="17" xr:uid="{00000000-0005-0000-0000-00001F000000}"/>
    <cellStyle name="Normal 2 2 2" xfId="18" xr:uid="{00000000-0005-0000-0000-000020000000}"/>
    <cellStyle name="Normal 3" xfId="5" xr:uid="{00000000-0005-0000-0000-000021000000}"/>
    <cellStyle name="Normal 3 2" xfId="22" xr:uid="{00000000-0005-0000-0000-000022000000}"/>
    <cellStyle name="Normal 3 2 2" xfId="38" xr:uid="{00000000-0005-0000-0000-000023000000}"/>
    <cellStyle name="Normal 3 3" xfId="30" xr:uid="{00000000-0005-0000-0000-000024000000}"/>
    <cellStyle name="Normal 4" xfId="8" xr:uid="{00000000-0005-0000-0000-000025000000}"/>
    <cellStyle name="Normal 4 2" xfId="31" xr:uid="{00000000-0005-0000-0000-000026000000}"/>
    <cellStyle name="Normal 5" xfId="20" xr:uid="{00000000-0005-0000-0000-000027000000}"/>
    <cellStyle name="Normal 5 2" xfId="37" xr:uid="{00000000-0005-0000-0000-000028000000}"/>
    <cellStyle name="Normal 6" xfId="29" xr:uid="{00000000-0005-0000-0000-000029000000}"/>
    <cellStyle name="Normal 6 2" xfId="45" xr:uid="{00000000-0005-0000-0000-00002A000000}"/>
    <cellStyle name="Percent" xfId="6" builtinId="5"/>
    <cellStyle name="Percent 2" xfId="7" xr:uid="{00000000-0005-0000-0000-00002C000000}"/>
    <cellStyle name="Percent 2 2" xfId="19" xr:uid="{00000000-0005-0000-0000-00002D000000}"/>
  </cellStyles>
  <dxfs count="325">
    <dxf>
      <font>
        <b val="0"/>
        <i val="0"/>
        <color rgb="FFFF0000"/>
      </font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color rgb="FFFF0000"/>
      </font>
    </dxf>
    <dxf>
      <font>
        <color rgb="FFFF0000"/>
      </font>
    </dxf>
    <dxf>
      <fill>
        <patternFill>
          <bgColor theme="9"/>
        </patternFill>
      </fill>
    </dxf>
    <dxf>
      <font>
        <color rgb="FFFF0000"/>
      </font>
    </dxf>
    <dxf>
      <fill>
        <patternFill>
          <bgColor theme="9"/>
        </patternFill>
      </fill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ont>
        <color rgb="FFFF0000"/>
      </font>
    </dxf>
    <dxf>
      <fill>
        <patternFill>
          <bgColor theme="9"/>
        </patternFill>
      </fill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ont>
        <color rgb="FFFF0000"/>
      </font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0000"/>
      </font>
    </dxf>
    <dxf>
      <fill>
        <patternFill>
          <bgColor theme="9"/>
        </patternFill>
      </fill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theme="9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u/>
        <color rgb="FFDD0806"/>
      </font>
    </dxf>
    <dxf>
      <font>
        <u/>
        <color rgb="FFDD0806"/>
      </font>
    </dxf>
    <dxf>
      <font>
        <condense val="0"/>
        <extend val="0"/>
        <u/>
        <color indexed="10"/>
      </font>
    </dxf>
    <dxf>
      <font>
        <color theme="0" tint="-0.24994659260841701"/>
      </font>
    </dxf>
    <dxf>
      <font>
        <color theme="0" tint="-0.24994659260841701"/>
      </font>
    </dxf>
    <dxf>
      <font>
        <u/>
        <color rgb="FFDD0806"/>
      </font>
    </dxf>
    <dxf>
      <font>
        <u/>
        <color rgb="FFDD0806"/>
      </font>
    </dxf>
    <dxf>
      <font>
        <u/>
        <color rgb="FFDD0806"/>
      </font>
    </dxf>
    <dxf>
      <font>
        <u/>
        <color rgb="FFDD0806"/>
      </font>
    </dxf>
    <dxf>
      <font>
        <u/>
        <color rgb="FFDD0806"/>
      </font>
    </dxf>
    <dxf>
      <font>
        <u/>
        <color rgb="FFDD0806"/>
      </font>
    </dxf>
    <dxf>
      <font>
        <condense val="0"/>
        <extend val="0"/>
        <u/>
        <color indexed="10"/>
      </font>
    </dxf>
    <dxf>
      <font>
        <condense val="0"/>
        <extend val="0"/>
        <u/>
        <color indexed="10"/>
      </font>
    </dxf>
    <dxf>
      <font>
        <condense val="0"/>
        <extend val="0"/>
        <u/>
        <color indexed="10"/>
      </font>
    </dxf>
    <dxf>
      <font>
        <color theme="0" tint="-0.24994659260841701"/>
      </font>
    </dxf>
    <dxf>
      <font>
        <u/>
        <color rgb="FFDD0806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rgb="FFFF0000"/>
        </patternFill>
      </fill>
    </dxf>
    <dxf>
      <fill>
        <patternFill>
          <bgColor rgb="FFCCFFFF"/>
        </patternFill>
      </fill>
    </dxf>
    <dxf>
      <fill>
        <patternFill>
          <bgColor theme="9"/>
        </patternFill>
      </fill>
    </dxf>
    <dxf>
      <font>
        <color rgb="FFFF0000"/>
      </font>
    </dxf>
    <dxf>
      <fill>
        <patternFill>
          <bgColor rgb="FFCCFFFF"/>
        </patternFill>
      </fill>
    </dxf>
    <dxf>
      <font>
        <color rgb="FFFF0000"/>
      </font>
    </dxf>
    <dxf>
      <fill>
        <patternFill>
          <bgColor theme="9"/>
        </patternFill>
      </fill>
    </dxf>
    <dxf>
      <font>
        <color theme="0" tint="-0.24994659260841701"/>
      </font>
    </dxf>
    <dxf>
      <fill>
        <patternFill>
          <bgColor theme="9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CCFFFF"/>
        </patternFill>
      </fill>
    </dxf>
    <dxf>
      <fill>
        <patternFill>
          <bgColor theme="9"/>
        </patternFill>
      </fill>
    </dxf>
    <dxf>
      <font>
        <color theme="0" tint="-0.24994659260841701"/>
      </font>
    </dxf>
    <dxf>
      <fill>
        <patternFill>
          <bgColor rgb="FFFF0000"/>
        </patternFill>
      </fill>
    </dxf>
    <dxf>
      <font>
        <color theme="0" tint="-0.24994659260841701"/>
      </font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ont>
        <color rgb="FFFF0000"/>
      </font>
    </dxf>
    <dxf>
      <fill>
        <patternFill>
          <bgColor theme="9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9"/>
        </patternFill>
      </fill>
    </dxf>
    <dxf>
      <font>
        <color rgb="FFFF0000"/>
      </font>
    </dxf>
    <dxf>
      <fill>
        <patternFill>
          <bgColor rgb="FFCCFFFF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rgb="FFFF0000"/>
      </font>
      <fill>
        <patternFill>
          <fgColor auto="1"/>
          <bgColor theme="0"/>
        </patternFill>
      </fill>
    </dxf>
    <dxf>
      <fill>
        <patternFill>
          <bgColor theme="9"/>
        </patternFill>
      </fill>
    </dxf>
    <dxf>
      <font>
        <color theme="0" tint="-0.24994659260841701"/>
      </font>
    </dxf>
    <dxf>
      <font>
        <color rgb="FFFF0000"/>
      </font>
    </dxf>
    <dxf>
      <fill>
        <patternFill>
          <bgColor theme="9"/>
        </patternFill>
      </fill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FF0000"/>
        </patternFill>
      </fill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theme="9"/>
        </patternFill>
      </fill>
    </dxf>
    <dxf>
      <font>
        <color rgb="FFFF0000"/>
      </font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0000"/>
      </font>
    </dxf>
    <dxf>
      <font>
        <color theme="0" tint="-0.24994659260841701"/>
      </font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 tint="-0.24994659260841701"/>
      </font>
    </dxf>
    <dxf>
      <font>
        <color theme="0" tint="-0.24994659260841701"/>
      </font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9"/>
        </patternFill>
      </fill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theme="9"/>
        </patternFill>
      </fill>
    </dxf>
    <dxf>
      <font>
        <color rgb="FFFF0000"/>
      </font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FF0000"/>
        </patternFill>
      </fill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/>
        </patternFill>
      </fill>
    </dxf>
    <dxf>
      <font>
        <color rgb="FFFF0000"/>
      </font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rgb="FFFF0000"/>
      </font>
    </dxf>
    <dxf>
      <fill>
        <patternFill>
          <bgColor theme="9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rgb="FFFF0000"/>
      </font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9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border>
        <bottom/>
        <vertical/>
        <horizontal/>
      </border>
    </dxf>
    <dxf>
      <font>
        <color rgb="FFFF0000"/>
      </font>
      <fill>
        <patternFill>
          <bgColor rgb="FFFFFF00"/>
        </patternFill>
      </fill>
    </dxf>
    <dxf>
      <font>
        <color rgb="FFCCFFFF"/>
      </font>
      <border>
        <left/>
        <right/>
        <top/>
        <bottom/>
        <vertical/>
        <horizontal/>
      </border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CCFFFF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CCFFFF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CCFFFF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CCFFFF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CCFFFF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CCFFFF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CCFFFF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CCFFFF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CCFFFF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color theme="0" tint="-0.24994659260841701"/>
      </font>
    </dxf>
    <dxf>
      <fill>
        <patternFill>
          <bgColor rgb="FFFF9900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rgb="FFFF0000"/>
      </font>
      <fill>
        <patternFill>
          <bgColor rgb="FFFFFF00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1"/>
      </font>
    </dxf>
    <dxf>
      <border>
        <top/>
      </border>
    </dxf>
    <dxf>
      <border>
        <bottom style="thin">
          <color auto="1"/>
        </bottom>
        <vertical/>
        <horizontal/>
      </border>
    </dxf>
    <dxf>
      <fill>
        <patternFill>
          <bgColor rgb="FFFF99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theme="1"/>
      </font>
    </dxf>
    <dxf>
      <font>
        <color theme="1"/>
      </font>
    </dxf>
    <dxf>
      <font>
        <color theme="1"/>
      </font>
    </dxf>
    <dxf>
      <fill>
        <patternFill>
          <bgColor rgb="FFFF9900"/>
        </patternFill>
      </fill>
    </dxf>
    <dxf>
      <font>
        <color theme="0"/>
      </font>
    </dxf>
    <dxf>
      <font>
        <color rgb="FFCCFFFF"/>
      </font>
      <fill>
        <patternFill>
          <bgColor rgb="FFCCFFFF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theme="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theme="1"/>
      </font>
    </dxf>
    <dxf>
      <font>
        <color theme="1"/>
      </font>
    </dxf>
    <dxf>
      <font>
        <b val="0"/>
        <i val="0"/>
        <color theme="1" tint="0.499984740745262"/>
      </font>
      <border>
        <vertical/>
        <horizontal/>
      </border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  <fill>
        <patternFill patternType="none">
          <bgColor auto="1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rgb="FFFF0000"/>
      </font>
    </dxf>
    <dxf>
      <font>
        <color theme="0" tint="-0.24994659260841701"/>
      </font>
      <fill>
        <patternFill>
          <bgColor rgb="FFCCFFFF"/>
        </patternFill>
      </fill>
    </dxf>
    <dxf>
      <font>
        <color theme="1" tint="0.499984740745262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CCFFFF"/>
      <color rgb="FF66FFFF"/>
      <color rgb="FFDD0806"/>
      <color rgb="FF339966"/>
      <color rgb="FF97FFFF"/>
      <color rgb="FFFF9900"/>
      <color rgb="FFC1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sheetMetadata" Target="metadata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fmlaLink="$AV$54" noThreeD="1"/>
</file>

<file path=xl/ctrlProps/ctrlProp2.xml><?xml version="1.0" encoding="utf-8"?>
<formControlPr xmlns="http://schemas.microsoft.com/office/spreadsheetml/2009/9/main" objectType="CheckBox" fmlaLink="$AV$54" noThreeD="1"/>
</file>

<file path=xl/ctrlProps/ctrlProp3.xml><?xml version="1.0" encoding="utf-8"?>
<formControlPr xmlns="http://schemas.microsoft.com/office/spreadsheetml/2009/9/main" objectType="CheckBox" fmlaLink="$AK$102" lockText="1" noThreeD="1"/>
</file>

<file path=xl/ctrlProps/ctrlProp4.xml><?xml version="1.0" encoding="utf-8"?>
<formControlPr xmlns="http://schemas.microsoft.com/office/spreadsheetml/2009/9/main" objectType="CheckBox" fmlaLink="$AK$101" lockText="1" noThreeD="1"/>
</file>

<file path=xl/ctrlProps/ctrlProp5.xml><?xml version="1.0" encoding="utf-8"?>
<formControlPr xmlns="http://schemas.microsoft.com/office/spreadsheetml/2009/9/main" objectType="CheckBox" fmlaLink="$AK$96" lockText="1" noThreeD="1"/>
</file>

<file path=xl/ctrlProps/ctrlProp6.xml><?xml version="1.0" encoding="utf-8"?>
<formControlPr xmlns="http://schemas.microsoft.com/office/spreadsheetml/2009/9/main" objectType="CheckBox" fmlaLink="$AK$86" lockText="1" noThreeD="1"/>
</file>

<file path=xl/ctrlProps/ctrlProp7.xml><?xml version="1.0" encoding="utf-8"?>
<formControlPr xmlns="http://schemas.microsoft.com/office/spreadsheetml/2009/9/main" objectType="CheckBox" fmlaLink="$AK$85" lockText="1" noThreeD="1"/>
</file>

<file path=xl/ctrlProps/ctrlProp8.xml><?xml version="1.0" encoding="utf-8"?>
<formControlPr xmlns="http://schemas.microsoft.com/office/spreadsheetml/2009/9/main" objectType="CheckBox" fmlaLink="$AK$84" lockText="1" noThreeD="1"/>
</file>

<file path=xl/ctrlProps/ctrlProp9.xml><?xml version="1.0" encoding="utf-8"?>
<formControlPr xmlns="http://schemas.microsoft.com/office/spreadsheetml/2009/9/main" objectType="CheckBox" fmlaLink="$AK$83" lockText="1" noThreeD="1"/>
</file>

<file path=xl/ctrlProps/ctrlProp10.xml><?xml version="1.0" encoding="utf-8"?>
<formControlPr xmlns="http://schemas.microsoft.com/office/spreadsheetml/2009/9/main" objectType="CheckBox" fmlaLink="$AK$75" lockText="1" noThreeD="1"/>
</file>

<file path=xl/ctrlProps/ctrlProp11.xml><?xml version="1.0" encoding="utf-8"?>
<formControlPr xmlns="http://schemas.microsoft.com/office/spreadsheetml/2009/9/main" objectType="CheckBox" fmlaLink="$AK$74" lockText="1" noThreeD="1"/>
</file>

<file path=xl/ctrlProps/ctrlProp12.xml><?xml version="1.0" encoding="utf-8"?>
<formControlPr xmlns="http://schemas.microsoft.com/office/spreadsheetml/2009/9/main" objectType="CheckBox" fmlaLink="$AK$70" lockText="1" noThreeD="1"/>
</file>

<file path=xl/ctrlProps/ctrlProp13.xml><?xml version="1.0" encoding="utf-8"?>
<formControlPr xmlns="http://schemas.microsoft.com/office/spreadsheetml/2009/9/main" objectType="CheckBox" fmlaLink="$AK$69" lockText="1" noThreeD="1"/>
</file>

<file path=xl/ctrlProps/ctrlProp14.xml><?xml version="1.0" encoding="utf-8"?>
<formControlPr xmlns="http://schemas.microsoft.com/office/spreadsheetml/2009/9/main" objectType="CheckBox" fmlaLink="$AK$68" lockText="1" noThreeD="1"/>
</file>

<file path=xl/ctrlProps/ctrlProp15.xml><?xml version="1.0" encoding="utf-8"?>
<formControlPr xmlns="http://schemas.microsoft.com/office/spreadsheetml/2009/9/main" objectType="CheckBox" fmlaLink="$AK$117" lockText="1" noThreeD="1"/>
</file>

<file path=xl/ctrlProps/ctrlProp16.xml><?xml version="1.0" encoding="utf-8"?>
<formControlPr xmlns="http://schemas.microsoft.com/office/spreadsheetml/2009/9/main" objectType="CheckBox" fmlaLink="$AK$113" lockText="1" noThreeD="1"/>
</file>

<file path=xl/ctrlProps/ctrlProp17.xml><?xml version="1.0" encoding="utf-8"?>
<formControlPr xmlns="http://schemas.microsoft.com/office/spreadsheetml/2009/9/main" objectType="CheckBox" fmlaLink="$AK$112" lockText="1" noThreeD="1"/>
</file>

<file path=xl/ctrlProps/ctrlProp18.xml><?xml version="1.0" encoding="utf-8"?>
<formControlPr xmlns="http://schemas.microsoft.com/office/spreadsheetml/2009/9/main" objectType="CheckBox" fmlaLink="$AK$103" lockText="1" noThreeD="1"/>
</file>

<file path=xl/ctrlProps/ctrlProp19.xml><?xml version="1.0" encoding="utf-8"?>
<formControlPr xmlns="http://schemas.microsoft.com/office/spreadsheetml/2009/9/main" objectType="CheckBox" fmlaLink="$AK$102" lockText="1" noThreeD="1"/>
</file>

<file path=xl/ctrlProps/ctrlProp20.xml><?xml version="1.0" encoding="utf-8"?>
<formControlPr xmlns="http://schemas.microsoft.com/office/spreadsheetml/2009/9/main" objectType="CheckBox" fmlaLink="$AK$101" lockText="1" noThreeD="1"/>
</file>

<file path=xl/ctrlProps/ctrlProp21.xml><?xml version="1.0" encoding="utf-8"?>
<formControlPr xmlns="http://schemas.microsoft.com/office/spreadsheetml/2009/9/main" objectType="CheckBox" fmlaLink="$AK$96" lockText="1" noThreeD="1"/>
</file>

<file path=xl/ctrlProps/ctrlProp22.xml><?xml version="1.0" encoding="utf-8"?>
<formControlPr xmlns="http://schemas.microsoft.com/office/spreadsheetml/2009/9/main" objectType="CheckBox" fmlaLink="$AK$86" lockText="1" noThreeD="1"/>
</file>

<file path=xl/ctrlProps/ctrlProp23.xml><?xml version="1.0" encoding="utf-8"?>
<formControlPr xmlns="http://schemas.microsoft.com/office/spreadsheetml/2009/9/main" objectType="CheckBox" fmlaLink="$AK$85" lockText="1" noThreeD="1"/>
</file>

<file path=xl/ctrlProps/ctrlProp24.xml><?xml version="1.0" encoding="utf-8"?>
<formControlPr xmlns="http://schemas.microsoft.com/office/spreadsheetml/2009/9/main" objectType="CheckBox" fmlaLink="$AK$84" lockText="1" noThreeD="1"/>
</file>

<file path=xl/ctrlProps/ctrlProp25.xml><?xml version="1.0" encoding="utf-8"?>
<formControlPr xmlns="http://schemas.microsoft.com/office/spreadsheetml/2009/9/main" objectType="CheckBox" fmlaLink="$AK$83" lockText="1" noThreeD="1"/>
</file>

<file path=xl/ctrlProps/ctrlProp26.xml><?xml version="1.0" encoding="utf-8"?>
<formControlPr xmlns="http://schemas.microsoft.com/office/spreadsheetml/2009/9/main" objectType="CheckBox" fmlaLink="$AK$75" lockText="1" noThreeD="1"/>
</file>

<file path=xl/ctrlProps/ctrlProp27.xml><?xml version="1.0" encoding="utf-8"?>
<formControlPr xmlns="http://schemas.microsoft.com/office/spreadsheetml/2009/9/main" objectType="CheckBox" fmlaLink="$AK$74" lockText="1" noThreeD="1"/>
</file>

<file path=xl/ctrlProps/ctrlProp28.xml><?xml version="1.0" encoding="utf-8"?>
<formControlPr xmlns="http://schemas.microsoft.com/office/spreadsheetml/2009/9/main" objectType="CheckBox" fmlaLink="$AK$70" lockText="1" noThreeD="1"/>
</file>

<file path=xl/ctrlProps/ctrlProp29.xml><?xml version="1.0" encoding="utf-8"?>
<formControlPr xmlns="http://schemas.microsoft.com/office/spreadsheetml/2009/9/main" objectType="CheckBox" fmlaLink="$AK$69" lockText="1" noThreeD="1"/>
</file>

<file path=xl/ctrlProps/ctrlProp30.xml><?xml version="1.0" encoding="utf-8"?>
<formControlPr xmlns="http://schemas.microsoft.com/office/spreadsheetml/2009/9/main" objectType="CheckBox" fmlaLink="$AK$68" lockText="1" noThreeD="1"/>
</file>

<file path=xl/ctrlProps/ctrlProp31.xml><?xml version="1.0" encoding="utf-8"?>
<formControlPr xmlns="http://schemas.microsoft.com/office/spreadsheetml/2009/9/main" objectType="CheckBox" fmlaLink="$AK$117" lockText="1" noThreeD="1"/>
</file>

<file path=xl/ctrlProps/ctrlProp32.xml><?xml version="1.0" encoding="utf-8"?>
<formControlPr xmlns="http://schemas.microsoft.com/office/spreadsheetml/2009/9/main" objectType="CheckBox" fmlaLink="$AK$113" lockText="1" noThreeD="1"/>
</file>

<file path=xl/ctrlProps/ctrlProp33.xml><?xml version="1.0" encoding="utf-8"?>
<formControlPr xmlns="http://schemas.microsoft.com/office/spreadsheetml/2009/9/main" objectType="CheckBox" fmlaLink="$AK$112" lockText="1" noThreeD="1"/>
</file>

<file path=xl/ctrlProps/ctrlProp34.xml><?xml version="1.0" encoding="utf-8"?>
<formControlPr xmlns="http://schemas.microsoft.com/office/spreadsheetml/2009/9/main" objectType="CheckBox" fmlaLink="$AK$126" lockText="1" noThreeD="1"/>
</file>

<file path=xl/ctrlProps/ctrlProp35.xml><?xml version="1.0" encoding="utf-8"?>
<formControlPr xmlns="http://schemas.microsoft.com/office/spreadsheetml/2009/9/main" objectType="CheckBox" fmlaLink="$AK$89" lockText="1" noThreeD="1"/>
</file>

<file path=xl/ctrlProps/ctrlProp36.xml><?xml version="1.0" encoding="utf-8"?>
<formControlPr xmlns="http://schemas.microsoft.com/office/spreadsheetml/2009/9/main" objectType="CheckBox" fmlaLink="$AK$89" lockText="1" noThreeD="1"/>
</file>

<file path=xl/ctrlProps/ctrlProp37.xml><?xml version="1.0" encoding="utf-8"?>
<formControlPr xmlns="http://schemas.microsoft.com/office/spreadsheetml/2009/9/main" objectType="CheckBox" fmlaLink="$AK$90" lockText="1" noThreeD="1"/>
</file>

<file path=xl/ctrlProps/ctrlProp38.xml><?xml version="1.0" encoding="utf-8"?>
<formControlPr xmlns="http://schemas.microsoft.com/office/spreadsheetml/2009/9/main" objectType="CheckBox" fmlaLink="$AK$103" lockText="1" noThreeD="1"/>
</file>

<file path=xl/ctrlProps/ctrlProp39.xml><?xml version="1.0" encoding="utf-8"?>
<formControlPr xmlns="http://schemas.microsoft.com/office/spreadsheetml/2009/9/main" objectType="CheckBox" fmlaLink="$AK$104" lockText="1" noThreeD="1"/>
</file>

<file path=xl/ctrlProps/ctrlProp40.xml><?xml version="1.0" encoding="utf-8"?>
<formControlPr xmlns="http://schemas.microsoft.com/office/spreadsheetml/2009/9/main" objectType="CheckBox" fmlaLink="$AK$90" lockText="1" noThreeD="1"/>
</file>

<file path=xl/ctrlProps/ctrlProp41.xml><?xml version="1.0" encoding="utf-8"?>
<formControlPr xmlns="http://schemas.microsoft.com/office/spreadsheetml/2009/9/main" objectType="CheckBox" fmlaLink="$AK$104" lockText="1" noThreeD="1"/>
</file>

<file path=xl/ctrlProps/ctrlProp42.xml><?xml version="1.0" encoding="utf-8"?>
<formControlPr xmlns="http://schemas.microsoft.com/office/spreadsheetml/2009/9/main" objectType="CheckBox" fmlaLink="$AK$105" lockText="1" noThreeD="1"/>
</file>

<file path=xl/ctrlProps/ctrlProp43.xml><?xml version="1.0" encoding="utf-8"?>
<formControlPr xmlns="http://schemas.microsoft.com/office/spreadsheetml/2009/9/main" objectType="CheckBox" fmlaLink="$AK$106" lockText="1" noThreeD="1"/>
</file>

<file path=xl/ctrlProps/ctrlProp44.xml><?xml version="1.0" encoding="utf-8"?>
<formControlPr xmlns="http://schemas.microsoft.com/office/spreadsheetml/2009/9/main" objectType="CheckBox" fmlaLink="$AK$107" lockText="1" noThreeD="1"/>
</file>

<file path=xl/ctrlProps/ctrlProp45.xml><?xml version="1.0" encoding="utf-8"?>
<formControlPr xmlns="http://schemas.microsoft.com/office/spreadsheetml/2009/9/main" objectType="CheckBox" fmlaLink="$AK$105" lockText="1" noThreeD="1"/>
</file>

<file path=xl/ctrlProps/ctrlProp46.xml><?xml version="1.0" encoding="utf-8"?>
<formControlPr xmlns="http://schemas.microsoft.com/office/spreadsheetml/2009/9/main" objectType="CheckBox" fmlaLink="$AK$106" lockText="1" noThreeD="1"/>
</file>

<file path=xl/ctrlProps/ctrlProp47.xml><?xml version="1.0" encoding="utf-8"?>
<formControlPr xmlns="http://schemas.microsoft.com/office/spreadsheetml/2009/9/main" objectType="CheckBox" fmlaLink="$AK$107" lockText="1" noThreeD="1"/>
</file>

<file path=xl/ctrlProps/ctrlProp48.xml><?xml version="1.0" encoding="utf-8"?>
<formControlPr xmlns="http://schemas.microsoft.com/office/spreadsheetml/2009/9/main" objectType="CheckBox" fmlaLink="$AK$127" lockText="1" noThreeD="1"/>
</file>

<file path=xl/ctrlProps/ctrlProp49.xml><?xml version="1.0" encoding="utf-8"?>
<formControlPr xmlns="http://schemas.microsoft.com/office/spreadsheetml/2009/9/main" objectType="CheckBox" fmlaLink="$AK$130" lockText="1" noThreeD="1"/>
</file>

<file path=xl/ctrlProps/ctrlProp50.xml><?xml version="1.0" encoding="utf-8"?>
<formControlPr xmlns="http://schemas.microsoft.com/office/spreadsheetml/2009/9/main" objectType="CheckBox" fmlaLink="$AK$126" lockText="1" noThreeD="1"/>
</file>

<file path=xl/ctrlProps/ctrlProp51.xml><?xml version="1.0" encoding="utf-8"?>
<formControlPr xmlns="http://schemas.microsoft.com/office/spreadsheetml/2009/9/main" objectType="CheckBox" fmlaLink="$AK$136" lockText="1" noThreeD="1"/>
</file>

<file path=xl/ctrlProps/ctrlProp52.xml><?xml version="1.0" encoding="utf-8"?>
<formControlPr xmlns="http://schemas.microsoft.com/office/spreadsheetml/2009/9/main" objectType="CheckBox" fmlaLink="$AK$135" lockText="1" noThreeD="1"/>
</file>

<file path=xl/ctrlProps/ctrlProp53.xml><?xml version="1.0" encoding="utf-8"?>
<formControlPr xmlns="http://schemas.microsoft.com/office/spreadsheetml/2009/9/main" objectType="CheckBox" fmlaLink="$AK$126" lockText="1" noThreeD="1"/>
</file>

<file path=xl/ctrlProps/ctrlProp54.xml><?xml version="1.0" encoding="utf-8"?>
<formControlPr xmlns="http://schemas.microsoft.com/office/spreadsheetml/2009/9/main" objectType="CheckBox" fmlaLink="$AK$137" lockText="1" noThreeD="1"/>
</file>

<file path=xl/ctrlProps/ctrlProp55.xml><?xml version="1.0" encoding="utf-8"?>
<formControlPr xmlns="http://schemas.microsoft.com/office/spreadsheetml/2009/9/main" objectType="CheckBox" fmlaLink="$AK$126" lockText="1" noThreeD="1"/>
</file>

<file path=xl/ctrlProps/ctrlProp56.xml><?xml version="1.0" encoding="utf-8"?>
<formControlPr xmlns="http://schemas.microsoft.com/office/spreadsheetml/2009/9/main" objectType="CheckBox" fmlaLink="$AK$138" lockText="1" noThreeD="1"/>
</file>

<file path=xl/ctrlProps/ctrlProp57.xml><?xml version="1.0" encoding="utf-8"?>
<formControlPr xmlns="http://schemas.microsoft.com/office/spreadsheetml/2009/9/main" objectType="CheckBox" fmlaLink="#REF!" lockText="1" noThreeD="1"/>
</file>

<file path=xl/ctrlProps/ctrlProp58.xml><?xml version="1.0" encoding="utf-8"?>
<formControlPr xmlns="http://schemas.microsoft.com/office/spreadsheetml/2009/9/main" objectType="CheckBox" fmlaLink="$AK$129" lockText="1" noThreeD="1"/>
</file>

<file path=xl/ctrlProps/ctrlProp59.xml><?xml version="1.0" encoding="utf-8"?>
<formControlPr xmlns="http://schemas.microsoft.com/office/spreadsheetml/2009/9/main" objectType="CheckBox" fmlaLink="$AK$126" lockText="1" noThreeD="1"/>
</file>

<file path=xl/ctrlProps/ctrlProp60.xml><?xml version="1.0" encoding="utf-8"?>
<formControlPr xmlns="http://schemas.microsoft.com/office/spreadsheetml/2009/9/main" objectType="CheckBox" fmlaLink="$AK$139" lockText="1" noThreeD="1"/>
</file>

<file path=xl/ctrlProps/ctrlProp61.xml><?xml version="1.0" encoding="utf-8"?>
<formControlPr xmlns="http://schemas.microsoft.com/office/spreadsheetml/2009/9/main" objectType="CheckBox" fmlaLink="$AK$137" lockText="1" noThreeD="1"/>
</file>

<file path=xl/ctrlProps/ctrlProp62.xml><?xml version="1.0" encoding="utf-8"?>
<formControlPr xmlns="http://schemas.microsoft.com/office/spreadsheetml/2009/9/main" objectType="CheckBox" fmlaLink="$AK$136" lockText="1" noThreeD="1"/>
</file>

<file path=xl/ctrlProps/ctrlProp63.xml><?xml version="1.0" encoding="utf-8"?>
<formControlPr xmlns="http://schemas.microsoft.com/office/spreadsheetml/2009/9/main" objectType="CheckBox" fmlaLink="$AK$135" lockText="1" noThreeD="1"/>
</file>

<file path=xl/ctrlProps/ctrlProp64.xml><?xml version="1.0" encoding="utf-8"?>
<formControlPr xmlns="http://schemas.microsoft.com/office/spreadsheetml/2009/9/main" objectType="CheckBox" fmlaLink="$AK$138" lockText="1" noThreeD="1"/>
</file>

<file path=xl/ctrlProps/ctrlProp65.xml><?xml version="1.0" encoding="utf-8"?>
<formControlPr xmlns="http://schemas.microsoft.com/office/spreadsheetml/2009/9/main" objectType="CheckBox" fmlaLink="$AK$139" lockText="1" noThreeD="1"/>
</file>

<file path=xl/ctrlProps/ctrlProp66.xml><?xml version="1.0" encoding="utf-8"?>
<formControlPr xmlns="http://schemas.microsoft.com/office/spreadsheetml/2009/9/main" objectType="CheckBox" fmlaLink="$AK$128" lockText="1" noThreeD="1"/>
</file>

<file path=xl/ctrlProps/ctrlProp67.xml><?xml version="1.0" encoding="utf-8"?>
<formControlPr xmlns="http://schemas.microsoft.com/office/spreadsheetml/2009/9/main" objectType="CheckBox" fmlaLink="$AK$129" lockText="1" noThreeD="1"/>
</file>

<file path=xl/ctrlProps/ctrlProp68.xml><?xml version="1.0" encoding="utf-8"?>
<formControlPr xmlns="http://schemas.microsoft.com/office/spreadsheetml/2009/9/main" objectType="CheckBox" fmlaLink="$AK$72" lockText="1" noThreeD="1"/>
</file>

<file path=xl/ctrlProps/ctrlProp69.xml><?xml version="1.0" encoding="utf-8"?>
<formControlPr xmlns="http://schemas.microsoft.com/office/spreadsheetml/2009/9/main" objectType="CheckBox" fmlaLink="$AK$70" lockText="1" noThreeD="1"/>
</file>

<file path=xl/ctrlProps/ctrlProp70.xml><?xml version="1.0" encoding="utf-8"?>
<formControlPr xmlns="http://schemas.microsoft.com/office/spreadsheetml/2009/9/main" objectType="CheckBox" fmlaLink="$AK$72" lockText="1" noThreeD="1"/>
</file>

<file path=xl/ctrlProps/ctrlProp71.xml><?xml version="1.0" encoding="utf-8"?>
<formControlPr xmlns="http://schemas.microsoft.com/office/spreadsheetml/2009/9/main" objectType="CheckBox" fmlaLink="$AK$87" lockText="1" noThreeD="1"/>
</file>

<file path=xl/ctrlProps/ctrlProp72.xml><?xml version="1.0" encoding="utf-8"?>
<formControlPr xmlns="http://schemas.microsoft.com/office/spreadsheetml/2009/9/main" objectType="CheckBox" fmlaLink="$AK$87" lockText="1" noThreeD="1"/>
</file>

<file path=xl/ctrlProps/ctrlProp73.xml><?xml version="1.0" encoding="utf-8"?>
<formControlPr xmlns="http://schemas.microsoft.com/office/spreadsheetml/2009/9/main" objectType="CheckBox" fmlaLink="$AK$88" lockText="1" noThreeD="1"/>
</file>

<file path=xl/ctrlProps/ctrlProp74.xml><?xml version="1.0" encoding="utf-8"?>
<formControlPr xmlns="http://schemas.microsoft.com/office/spreadsheetml/2009/9/main" objectType="CheckBox" fmlaLink="$AK$88" lockText="1" noThreeD="1"/>
</file>

<file path=xl/ctrlProps/ctrlProp75.xml><?xml version="1.0" encoding="utf-8"?>
<formControlPr xmlns="http://schemas.microsoft.com/office/spreadsheetml/2009/9/main" objectType="CheckBox" fmlaLink="$AK$91" lockText="1" noThreeD="1"/>
</file>

<file path=xl/ctrlProps/ctrlProp76.xml><?xml version="1.0" encoding="utf-8"?>
<formControlPr xmlns="http://schemas.microsoft.com/office/spreadsheetml/2009/9/main" objectType="CheckBox" fmlaLink="$AK$91" lockText="1" noThreeD="1"/>
</file>

<file path=xl/ctrlProps/ctrlProp77.xml><?xml version="1.0" encoding="utf-8"?>
<formControlPr xmlns="http://schemas.microsoft.com/office/spreadsheetml/2009/9/main" objectType="CheckBox" fmlaLink="$AK$114" lockText="1" noThreeD="1"/>
</file>

<file path=xl/ctrlProps/ctrlProp78.xml><?xml version="1.0" encoding="utf-8"?>
<formControlPr xmlns="http://schemas.microsoft.com/office/spreadsheetml/2009/9/main" objectType="CheckBox" fmlaLink="$AK$115" lockText="1" noThreeD="1"/>
</file>

<file path=xl/ctrlProps/ctrlProp79.xml><?xml version="1.0" encoding="utf-8"?>
<formControlPr xmlns="http://schemas.microsoft.com/office/spreadsheetml/2009/9/main" objectType="CheckBox" fmlaLink="$AK$116" lockText="1" noThreeD="1"/>
</file>

<file path=xl/ctrlProps/ctrlProp80.xml><?xml version="1.0" encoding="utf-8"?>
<formControlPr xmlns="http://schemas.microsoft.com/office/spreadsheetml/2009/9/main" objectType="CheckBox" fmlaLink="$AK$115" lockText="1" noThreeD="1"/>
</file>

<file path=xl/ctrlProps/ctrlProp81.xml><?xml version="1.0" encoding="utf-8"?>
<formControlPr xmlns="http://schemas.microsoft.com/office/spreadsheetml/2009/9/main" objectType="CheckBox" fmlaLink="$AK$116" lockText="1" noThreeD="1"/>
</file>

<file path=xl/ctrlProps/ctrlProp82.xml><?xml version="1.0" encoding="utf-8"?>
<formControlPr xmlns="http://schemas.microsoft.com/office/spreadsheetml/2009/9/main" objectType="CheckBox" fmlaLink="$AK$128" lockText="1" noThreeD="1"/>
</file>

<file path=xl/ctrlProps/ctrlProp83.xml><?xml version="1.0" encoding="utf-8"?>
<formControlPr xmlns="http://schemas.microsoft.com/office/spreadsheetml/2009/9/main" objectType="CheckBox" fmlaLink="$AK$129" lockText="1" noThreeD="1"/>
</file>

<file path=xl/ctrlProps/ctrlProp84.xml><?xml version="1.0" encoding="utf-8"?>
<formControlPr xmlns="http://schemas.microsoft.com/office/spreadsheetml/2009/9/main" objectType="CheckBox" fmlaLink="$AK$126" lockText="1" noThreeD="1"/>
</file>

<file path=xl/ctrlProps/ctrlProp85.xml><?xml version="1.0" encoding="utf-8"?>
<formControlPr xmlns="http://schemas.microsoft.com/office/spreadsheetml/2009/9/main" objectType="CheckBox" fmlaLink="$AK$127" lockText="1" noThreeD="1"/>
</file>

<file path=xl/ctrlProps/ctrlProp86.xml><?xml version="1.0" encoding="utf-8"?>
<formControlPr xmlns="http://schemas.microsoft.com/office/spreadsheetml/2009/9/main" objectType="CheckBox" fmlaLink="$AK$118" lockText="1" noThreeD="1"/>
</file>

<file path=xl/ctrlProps/ctrlProp87.xml><?xml version="1.0" encoding="utf-8"?>
<formControlPr xmlns="http://schemas.microsoft.com/office/spreadsheetml/2009/9/main" objectType="CheckBox" fmlaLink="$AK$120" lockText="1" noThreeD="1"/>
</file>

<file path=xl/ctrlProps/ctrlProp88.xml><?xml version="1.0" encoding="utf-8"?>
<formControlPr xmlns="http://schemas.microsoft.com/office/spreadsheetml/2009/9/main" objectType="CheckBox" fmlaLink="$AK$121" lockText="1" noThreeD="1"/>
</file>

<file path=xl/ctrlProps/ctrlProp89.xml><?xml version="1.0" encoding="utf-8"?>
<formControlPr xmlns="http://schemas.microsoft.com/office/spreadsheetml/2009/9/main" objectType="CheckBox" fmlaLink="$AK$118" lockText="1" noThreeD="1"/>
</file>

<file path=xl/ctrlProps/ctrlProp90.xml><?xml version="1.0" encoding="utf-8"?>
<formControlPr xmlns="http://schemas.microsoft.com/office/spreadsheetml/2009/9/main" objectType="CheckBox" fmlaLink="$AK$120" lockText="1" noThreeD="1"/>
</file>

<file path=xl/ctrlProps/ctrlProp91.xml><?xml version="1.0" encoding="utf-8"?>
<formControlPr xmlns="http://schemas.microsoft.com/office/spreadsheetml/2009/9/main" objectType="CheckBox" fmlaLink="$AK$121" lockText="1" noThreeD="1"/>
</file>

<file path=xl/ctrlProps/ctrlProp92.xml><?xml version="1.0" encoding="utf-8"?>
<formControlPr xmlns="http://schemas.microsoft.com/office/spreadsheetml/2009/9/main" objectType="CheckBox" fmlaLink="$AK$145" lockText="1" noThreeD="1"/>
</file>

<file path=xl/ctrlProps/ctrlProp93.xml><?xml version="1.0" encoding="utf-8"?>
<formControlPr xmlns="http://schemas.microsoft.com/office/spreadsheetml/2009/9/main" objectType="CheckBox" fmlaLink="$AK$145" lockText="1" noThreeD="1"/>
</file>

<file path=xl/ctrlProps/ctrlProp94.xml><?xml version="1.0" encoding="utf-8"?>
<formControlPr xmlns="http://schemas.microsoft.com/office/spreadsheetml/2009/9/main" objectType="CheckBox" fmlaLink="$AJ$22" lockText="1" noThreeD="1"/>
</file>

<file path=xl/ctrlProps/ctrlProp95.xml><?xml version="1.0" encoding="utf-8"?>
<formControlPr xmlns="http://schemas.microsoft.com/office/spreadsheetml/2009/9/main" objectType="CheckBox" fmlaLink="$AJ$23" lockText="1" noThreeD="1"/>
</file>

<file path=xl/ctrlProps/ctrlProp96.xml><?xml version="1.0" encoding="utf-8"?>
<formControlPr xmlns="http://schemas.microsoft.com/office/spreadsheetml/2009/9/main" objectType="CheckBox" fmlaLink="$AJ$24" lockText="1" noThreeD="1"/>
</file>

<file path=xl/ctrlProps/ctrlProp97.xml><?xml version="1.0" encoding="utf-8"?>
<formControlPr xmlns="http://schemas.microsoft.com/office/spreadsheetml/2009/9/main" objectType="CheckBox" fmlaLink="$AJ$25" lockText="1" noThreeD="1"/>
</file>

<file path=xl/ctrlProps/ctrlProp98.xml><?xml version="1.0" encoding="utf-8"?>
<formControlPr xmlns="http://schemas.microsoft.com/office/spreadsheetml/2009/9/main" objectType="CheckBox" fmlaLink="$AJ$26" lockText="1" noThreeD="1"/>
</file>

<file path=xl/ctrlProps/ctrlProp99.xml><?xml version="1.0" encoding="utf-8"?>
<formControlPr xmlns="http://schemas.microsoft.com/office/spreadsheetml/2009/9/main" objectType="CheckBox" fmlaLink="$AJ$27" lockText="1" noThreeD="1"/>
</file>

<file path=xl/ctrlProps/ctrlProp100.xml><?xml version="1.0" encoding="utf-8"?>
<formControlPr xmlns="http://schemas.microsoft.com/office/spreadsheetml/2009/9/main" objectType="CheckBox" fmlaLink="$AJ$28" lockText="1" noThreeD="1"/>
</file>

<file path=xl/ctrlProps/ctrlProp101.xml><?xml version="1.0" encoding="utf-8"?>
<formControlPr xmlns="http://schemas.microsoft.com/office/spreadsheetml/2009/9/main" objectType="CheckBox" fmlaLink="$AJ$29" lockText="1" noThreeD="1"/>
</file>

<file path=xl/ctrlProps/ctrlProp102.xml><?xml version="1.0" encoding="utf-8"?>
<formControlPr xmlns="http://schemas.microsoft.com/office/spreadsheetml/2009/9/main" objectType="CheckBox" fmlaLink="$AJ$30" lockText="1" noThreeD="1"/>
</file>

<file path=xl/ctrlProps/ctrlProp103.xml><?xml version="1.0" encoding="utf-8"?>
<formControlPr xmlns="http://schemas.microsoft.com/office/spreadsheetml/2009/9/main" objectType="CheckBox" fmlaLink="$AJ$31" lockText="1" noThreeD="1"/>
</file>

<file path=xl/ctrlProps/ctrlProp104.xml><?xml version="1.0" encoding="utf-8"?>
<formControlPr xmlns="http://schemas.microsoft.com/office/spreadsheetml/2009/9/main" objectType="CheckBox" fmlaLink="$AJ$32" lockText="1" noThreeD="1"/>
</file>

<file path=xl/ctrlProps/ctrlProp105.xml><?xml version="1.0" encoding="utf-8"?>
<formControlPr xmlns="http://schemas.microsoft.com/office/spreadsheetml/2009/9/main" objectType="CheckBox" fmlaLink="AJ33" lockText="1" noThreeD="1"/>
</file>

<file path=xl/ctrlProps/ctrlProp106.xml><?xml version="1.0" encoding="utf-8"?>
<formControlPr xmlns="http://schemas.microsoft.com/office/spreadsheetml/2009/9/main" objectType="CheckBox" fmlaLink="$AJ$34" lockText="1" noThreeD="1"/>
</file>

<file path=xl/ctrlProps/ctrlProp107.xml><?xml version="1.0" encoding="utf-8"?>
<formControlPr xmlns="http://schemas.microsoft.com/office/spreadsheetml/2009/9/main" objectType="CheckBox" fmlaLink="$AJ$35" lockText="1" noThreeD="1"/>
</file>

<file path=xl/ctrlProps/ctrlProp108.xml><?xml version="1.0" encoding="utf-8"?>
<formControlPr xmlns="http://schemas.microsoft.com/office/spreadsheetml/2009/9/main" objectType="CheckBox" fmlaLink="$AJ$36" lockText="1" noThreeD="1"/>
</file>

<file path=xl/ctrlProps/ctrlProp109.xml><?xml version="1.0" encoding="utf-8"?>
<formControlPr xmlns="http://schemas.microsoft.com/office/spreadsheetml/2009/9/main" objectType="CheckBox" fmlaLink="$AJ$10" lockText="1" noThreeD="1"/>
</file>

<file path=xl/ctrlProps/ctrlProp110.xml><?xml version="1.0" encoding="utf-8"?>
<formControlPr xmlns="http://schemas.microsoft.com/office/spreadsheetml/2009/9/main" objectType="CheckBox" fmlaLink="$AO$10" lockText="1" noThreeD="1"/>
</file>

<file path=xl/ctrlProps/ctrlProp111.xml><?xml version="1.0" encoding="utf-8"?>
<formControlPr xmlns="http://schemas.microsoft.com/office/spreadsheetml/2009/9/main" objectType="CheckBox" fmlaLink="$AL$10" lockText="1" noThreeD="1"/>
</file>

<file path=xl/ctrlProps/ctrlProp112.xml><?xml version="1.0" encoding="utf-8"?>
<formControlPr xmlns="http://schemas.microsoft.com/office/spreadsheetml/2009/9/main" objectType="CheckBox" fmlaLink="$AM$10" lockText="1" noThreeD="1"/>
</file>

<file path=xl/ctrlProps/ctrlProp113.xml><?xml version="1.0" encoding="utf-8"?>
<formControlPr xmlns="http://schemas.microsoft.com/office/spreadsheetml/2009/9/main" objectType="CheckBox" fmlaLink="$AJ$11" lockText="1" noThreeD="1"/>
</file>

<file path=xl/ctrlProps/ctrlProp114.xml><?xml version="1.0" encoding="utf-8"?>
<formControlPr xmlns="http://schemas.microsoft.com/office/spreadsheetml/2009/9/main" objectType="CheckBox" fmlaLink="$AO$11" lockText="1" noThreeD="1"/>
</file>

<file path=xl/ctrlProps/ctrlProp115.xml><?xml version="1.0" encoding="utf-8"?>
<formControlPr xmlns="http://schemas.microsoft.com/office/spreadsheetml/2009/9/main" objectType="CheckBox" fmlaLink="$AL$11" lockText="1" noThreeD="1"/>
</file>

<file path=xl/ctrlProps/ctrlProp116.xml><?xml version="1.0" encoding="utf-8"?>
<formControlPr xmlns="http://schemas.microsoft.com/office/spreadsheetml/2009/9/main" objectType="CheckBox" fmlaLink="$AM$11" lockText="1" noThreeD="1"/>
</file>

<file path=xl/ctrlProps/ctrlProp117.xml><?xml version="1.0" encoding="utf-8"?>
<formControlPr xmlns="http://schemas.microsoft.com/office/spreadsheetml/2009/9/main" objectType="CheckBox" fmlaLink="$AJ$12" lockText="1" noThreeD="1"/>
</file>

<file path=xl/ctrlProps/ctrlProp118.xml><?xml version="1.0" encoding="utf-8"?>
<formControlPr xmlns="http://schemas.microsoft.com/office/spreadsheetml/2009/9/main" objectType="CheckBox" fmlaLink="$AO$12" lockText="1" noThreeD="1"/>
</file>

<file path=xl/ctrlProps/ctrlProp119.xml><?xml version="1.0" encoding="utf-8"?>
<formControlPr xmlns="http://schemas.microsoft.com/office/spreadsheetml/2009/9/main" objectType="CheckBox" fmlaLink="$AL$12" lockText="1" noThreeD="1"/>
</file>

<file path=xl/ctrlProps/ctrlProp120.xml><?xml version="1.0" encoding="utf-8"?>
<formControlPr xmlns="http://schemas.microsoft.com/office/spreadsheetml/2009/9/main" objectType="CheckBox" fmlaLink="$AM$12" lockText="1" noThreeD="1"/>
</file>

<file path=xl/ctrlProps/ctrlProp121.xml><?xml version="1.0" encoding="utf-8"?>
<formControlPr xmlns="http://schemas.microsoft.com/office/spreadsheetml/2009/9/main" objectType="CheckBox" fmlaLink="$AJ$13" lockText="1" noThreeD="1"/>
</file>

<file path=xl/ctrlProps/ctrlProp122.xml><?xml version="1.0" encoding="utf-8"?>
<formControlPr xmlns="http://schemas.microsoft.com/office/spreadsheetml/2009/9/main" objectType="CheckBox" fmlaLink="$AO$13" lockText="1" noThreeD="1"/>
</file>

<file path=xl/ctrlProps/ctrlProp123.xml><?xml version="1.0" encoding="utf-8"?>
<formControlPr xmlns="http://schemas.microsoft.com/office/spreadsheetml/2009/9/main" objectType="CheckBox" fmlaLink="$AL$13" lockText="1" noThreeD="1"/>
</file>

<file path=xl/ctrlProps/ctrlProp124.xml><?xml version="1.0" encoding="utf-8"?>
<formControlPr xmlns="http://schemas.microsoft.com/office/spreadsheetml/2009/9/main" objectType="CheckBox" fmlaLink="$AM$13" lockText="1" noThreeD="1"/>
</file>

<file path=xl/ctrlProps/ctrlProp125.xml><?xml version="1.0" encoding="utf-8"?>
<formControlPr xmlns="http://schemas.microsoft.com/office/spreadsheetml/2009/9/main" objectType="CheckBox" fmlaLink="$AJ$14" lockText="1" noThreeD="1"/>
</file>

<file path=xl/ctrlProps/ctrlProp126.xml><?xml version="1.0" encoding="utf-8"?>
<formControlPr xmlns="http://schemas.microsoft.com/office/spreadsheetml/2009/9/main" objectType="CheckBox" fmlaLink="$AO$14" lockText="1" noThreeD="1"/>
</file>

<file path=xl/ctrlProps/ctrlProp127.xml><?xml version="1.0" encoding="utf-8"?>
<formControlPr xmlns="http://schemas.microsoft.com/office/spreadsheetml/2009/9/main" objectType="CheckBox" fmlaLink="$AL$14" lockText="1" noThreeD="1"/>
</file>

<file path=xl/ctrlProps/ctrlProp128.xml><?xml version="1.0" encoding="utf-8"?>
<formControlPr xmlns="http://schemas.microsoft.com/office/spreadsheetml/2009/9/main" objectType="CheckBox" fmlaLink="$AM$14" lockText="1" noThreeD="1"/>
</file>

<file path=xl/ctrlProps/ctrlProp129.xml><?xml version="1.0" encoding="utf-8"?>
<formControlPr xmlns="http://schemas.microsoft.com/office/spreadsheetml/2009/9/main" objectType="CheckBox" fmlaLink="$AJ$15" lockText="1" noThreeD="1"/>
</file>

<file path=xl/ctrlProps/ctrlProp130.xml><?xml version="1.0" encoding="utf-8"?>
<formControlPr xmlns="http://schemas.microsoft.com/office/spreadsheetml/2009/9/main" objectType="CheckBox" fmlaLink="$AO$15" lockText="1" noThreeD="1"/>
</file>

<file path=xl/ctrlProps/ctrlProp131.xml><?xml version="1.0" encoding="utf-8"?>
<formControlPr xmlns="http://schemas.microsoft.com/office/spreadsheetml/2009/9/main" objectType="CheckBox" fmlaLink="$AL$15" lockText="1" noThreeD="1"/>
</file>

<file path=xl/ctrlProps/ctrlProp132.xml><?xml version="1.0" encoding="utf-8"?>
<formControlPr xmlns="http://schemas.microsoft.com/office/spreadsheetml/2009/9/main" objectType="CheckBox" fmlaLink="$AM$15" lockText="1" noThreeD="1"/>
</file>

<file path=xl/ctrlProps/ctrlProp133.xml><?xml version="1.0" encoding="utf-8"?>
<formControlPr xmlns="http://schemas.microsoft.com/office/spreadsheetml/2009/9/main" objectType="CheckBox" fmlaLink="$AJ$10" lockText="1" noThreeD="1"/>
</file>

<file path=xl/ctrlProps/ctrlProp134.xml><?xml version="1.0" encoding="utf-8"?>
<formControlPr xmlns="http://schemas.microsoft.com/office/spreadsheetml/2009/9/main" objectType="CheckBox" fmlaLink="$AO$10" lockText="1" noThreeD="1"/>
</file>

<file path=xl/ctrlProps/ctrlProp135.xml><?xml version="1.0" encoding="utf-8"?>
<formControlPr xmlns="http://schemas.microsoft.com/office/spreadsheetml/2009/9/main" objectType="CheckBox" fmlaLink="$AL$10" lockText="1" noThreeD="1"/>
</file>

<file path=xl/ctrlProps/ctrlProp136.xml><?xml version="1.0" encoding="utf-8"?>
<formControlPr xmlns="http://schemas.microsoft.com/office/spreadsheetml/2009/9/main" objectType="CheckBox" fmlaLink="$AM$10" lockText="1" noThreeD="1"/>
</file>

<file path=xl/ctrlProps/ctrlProp137.xml><?xml version="1.0" encoding="utf-8"?>
<formControlPr xmlns="http://schemas.microsoft.com/office/spreadsheetml/2009/9/main" objectType="CheckBox" fmlaLink="$AJ$11" lockText="1" noThreeD="1"/>
</file>

<file path=xl/ctrlProps/ctrlProp138.xml><?xml version="1.0" encoding="utf-8"?>
<formControlPr xmlns="http://schemas.microsoft.com/office/spreadsheetml/2009/9/main" objectType="CheckBox" fmlaLink="$AO$11" lockText="1" noThreeD="1"/>
</file>

<file path=xl/ctrlProps/ctrlProp139.xml><?xml version="1.0" encoding="utf-8"?>
<formControlPr xmlns="http://schemas.microsoft.com/office/spreadsheetml/2009/9/main" objectType="CheckBox" fmlaLink="$AL$11" lockText="1" noThreeD="1"/>
</file>

<file path=xl/ctrlProps/ctrlProp140.xml><?xml version="1.0" encoding="utf-8"?>
<formControlPr xmlns="http://schemas.microsoft.com/office/spreadsheetml/2009/9/main" objectType="CheckBox" fmlaLink="$AM$11" lockText="1" noThreeD="1"/>
</file>

<file path=xl/ctrlProps/ctrlProp141.xml><?xml version="1.0" encoding="utf-8"?>
<formControlPr xmlns="http://schemas.microsoft.com/office/spreadsheetml/2009/9/main" objectType="CheckBox" fmlaLink="$AJ$12" lockText="1" noThreeD="1"/>
</file>

<file path=xl/ctrlProps/ctrlProp142.xml><?xml version="1.0" encoding="utf-8"?>
<formControlPr xmlns="http://schemas.microsoft.com/office/spreadsheetml/2009/9/main" objectType="CheckBox" fmlaLink="$AO$12" lockText="1" noThreeD="1"/>
</file>

<file path=xl/ctrlProps/ctrlProp143.xml><?xml version="1.0" encoding="utf-8"?>
<formControlPr xmlns="http://schemas.microsoft.com/office/spreadsheetml/2009/9/main" objectType="CheckBox" fmlaLink="$AL$12" lockText="1" noThreeD="1"/>
</file>

<file path=xl/ctrlProps/ctrlProp144.xml><?xml version="1.0" encoding="utf-8"?>
<formControlPr xmlns="http://schemas.microsoft.com/office/spreadsheetml/2009/9/main" objectType="CheckBox" fmlaLink="$AM$12" lockText="1" noThreeD="1"/>
</file>

<file path=xl/ctrlProps/ctrlProp145.xml><?xml version="1.0" encoding="utf-8"?>
<formControlPr xmlns="http://schemas.microsoft.com/office/spreadsheetml/2009/9/main" objectType="CheckBox" fmlaLink="$AJ$13" lockText="1" noThreeD="1"/>
</file>

<file path=xl/ctrlProps/ctrlProp146.xml><?xml version="1.0" encoding="utf-8"?>
<formControlPr xmlns="http://schemas.microsoft.com/office/spreadsheetml/2009/9/main" objectType="CheckBox" fmlaLink="$AO$13" lockText="1" noThreeD="1"/>
</file>

<file path=xl/ctrlProps/ctrlProp147.xml><?xml version="1.0" encoding="utf-8"?>
<formControlPr xmlns="http://schemas.microsoft.com/office/spreadsheetml/2009/9/main" objectType="CheckBox" fmlaLink="$AL$13" lockText="1" noThreeD="1"/>
</file>

<file path=xl/ctrlProps/ctrlProp148.xml><?xml version="1.0" encoding="utf-8"?>
<formControlPr xmlns="http://schemas.microsoft.com/office/spreadsheetml/2009/9/main" objectType="CheckBox" fmlaLink="$AM$13" lockText="1" noThreeD="1"/>
</file>

<file path=xl/ctrlProps/ctrlProp149.xml><?xml version="1.0" encoding="utf-8"?>
<formControlPr xmlns="http://schemas.microsoft.com/office/spreadsheetml/2009/9/main" objectType="CheckBox" fmlaLink="$AJ$14" lockText="1" noThreeD="1"/>
</file>

<file path=xl/ctrlProps/ctrlProp150.xml><?xml version="1.0" encoding="utf-8"?>
<formControlPr xmlns="http://schemas.microsoft.com/office/spreadsheetml/2009/9/main" objectType="CheckBox" fmlaLink="$AO$14" lockText="1" noThreeD="1"/>
</file>

<file path=xl/ctrlProps/ctrlProp151.xml><?xml version="1.0" encoding="utf-8"?>
<formControlPr xmlns="http://schemas.microsoft.com/office/spreadsheetml/2009/9/main" objectType="CheckBox" fmlaLink="$AL$14" lockText="1" noThreeD="1"/>
</file>

<file path=xl/ctrlProps/ctrlProp152.xml><?xml version="1.0" encoding="utf-8"?>
<formControlPr xmlns="http://schemas.microsoft.com/office/spreadsheetml/2009/9/main" objectType="CheckBox" fmlaLink="$AM$14" lockText="1" noThreeD="1"/>
</file>

<file path=xl/ctrlProps/ctrlProp153.xml><?xml version="1.0" encoding="utf-8"?>
<formControlPr xmlns="http://schemas.microsoft.com/office/spreadsheetml/2009/9/main" objectType="CheckBox" fmlaLink="$AJ$15" lockText="1" noThreeD="1"/>
</file>

<file path=xl/ctrlProps/ctrlProp154.xml><?xml version="1.0" encoding="utf-8"?>
<formControlPr xmlns="http://schemas.microsoft.com/office/spreadsheetml/2009/9/main" objectType="CheckBox" fmlaLink="$AO$15" lockText="1" noThreeD="1"/>
</file>

<file path=xl/ctrlProps/ctrlProp155.xml><?xml version="1.0" encoding="utf-8"?>
<formControlPr xmlns="http://schemas.microsoft.com/office/spreadsheetml/2009/9/main" objectType="CheckBox" fmlaLink="$AL$15" lockText="1" noThreeD="1"/>
</file>

<file path=xl/ctrlProps/ctrlProp156.xml><?xml version="1.0" encoding="utf-8"?>
<formControlPr xmlns="http://schemas.microsoft.com/office/spreadsheetml/2009/9/main" objectType="CheckBox" fmlaLink="$AM$15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247650</xdr:colOff>
      <xdr:row>0</xdr:row>
      <xdr:rowOff>38100</xdr:rowOff>
    </xdr:from>
    <xdr:to>
      <xdr:col>11</xdr:col>
      <xdr:colOff>190500</xdr:colOff>
      <xdr:row>2</xdr:row>
      <xdr:rowOff>142875</xdr:rowOff>
    </xdr:to>
    <xdr:sp macro="[0]!ClearMaster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34050" y="38100"/>
          <a:ext cx="1162050" cy="428625"/>
        </a:xfrm>
        <a:prstGeom prst="rect">
          <a:avLst/>
        </a:prstGeom>
        <a:ln/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/>
            <a:t>Clear Master</a:t>
          </a:r>
        </a:p>
      </xdr:txBody>
    </xdr:sp>
    <xdr:clientData/>
  </xdr:twoCellAnchor>
  <xdr:twoCellAnchor editAs="oneCell">
    <xdr:from>
      <xdr:col>1</xdr:col>
      <xdr:colOff>19050</xdr:colOff>
      <xdr:row>16</xdr:row>
      <xdr:rowOff>28575</xdr:rowOff>
    </xdr:from>
    <xdr:to>
      <xdr:col>10</xdr:col>
      <xdr:colOff>304079</xdr:colOff>
      <xdr:row>19</xdr:row>
      <xdr:rowOff>57085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2619375"/>
          <a:ext cx="5771429" cy="5238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130175</xdr:colOff>
      <xdr:row>0</xdr:row>
      <xdr:rowOff>304800</xdr:rowOff>
    </xdr:from>
    <xdr:to>
      <xdr:col>4</xdr:col>
      <xdr:colOff>283844</xdr:colOff>
      <xdr:row>0</xdr:row>
      <xdr:rowOff>1828800</xdr:rowOff>
    </xdr:to>
    <xdr:pic>
      <xdr:nvPicPr>
        <xdr:cNvPr id="2" name="Picture 1" descr="IP_Letterhead_Color_non-bleed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0175" y="304800"/>
          <a:ext cx="6794499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611777</xdr:colOff>
      <xdr:row>0</xdr:row>
      <xdr:rowOff>381000</xdr:rowOff>
    </xdr:from>
    <xdr:to>
      <xdr:col>3</xdr:col>
      <xdr:colOff>987334</xdr:colOff>
      <xdr:row>0</xdr:row>
      <xdr:rowOff>979714</xdr:rowOff>
    </xdr:to>
    <xdr:sp macro="[0]!Create_Letter_PDF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775607" y="381000"/>
          <a:ext cx="1270907" cy="598714"/>
        </a:xfrm>
        <a:prstGeom prst="ellipse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200" b="1"/>
            <a:t>Create PDF</a:t>
          </a:r>
        </a:p>
      </xdr:txBody>
    </xdr:sp>
    <xdr:clientData fPrintsWithSheet="0"/>
  </xdr:twoCellAnchor>
  <xdr:twoCellAnchor editAs="oneCell">
    <xdr:from>
      <xdr:col>2</xdr:col>
      <xdr:colOff>0</xdr:colOff>
      <xdr:row>21</xdr:row>
      <xdr:rowOff>0</xdr:rowOff>
    </xdr:from>
    <xdr:to>
      <xdr:col>3</xdr:col>
      <xdr:colOff>1333500</xdr:colOff>
      <xdr:row>24</xdr:row>
      <xdr:rowOff>10887</xdr:rowOff>
    </xdr:to>
    <xdr:pic>
      <xdr:nvPicPr>
        <xdr:cNvPr id="4" name="Picture 3" descr="Sheree's Signature 01.jp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6750" y="6819900"/>
          <a:ext cx="1543050" cy="4966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0</xdr:row>
      <xdr:rowOff>38100</xdr:rowOff>
    </xdr:from>
    <xdr:to>
      <xdr:col>0</xdr:col>
      <xdr:colOff>876300</xdr:colOff>
      <xdr:row>0</xdr:row>
      <xdr:rowOff>552450</xdr:rowOff>
    </xdr:to>
    <xdr:sp macro="[0]!OpenAdminForm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257175" y="38100"/>
          <a:ext cx="619125" cy="51435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149987" dist="250190" dir="8460000" algn="ctr">
            <a:srgbClr val="000000">
              <a:alpha val="28000"/>
            </a:srgbClr>
          </a:outerShdw>
        </a:effectLst>
        <a:scene3d>
          <a:camera prst="orthographicFront">
            <a:rot lat="0" lon="0" rev="0"/>
          </a:camera>
          <a:lightRig rig="contrasting" dir="t">
            <a:rot lat="0" lon="0" rev="1500000"/>
          </a:lightRig>
        </a:scene3d>
        <a:sp3d prstMaterial="metal">
          <a:bevelT w="88900" h="889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Admin Form</a:t>
          </a:r>
        </a:p>
      </xdr:txBody>
    </xdr:sp>
    <xdr:clientData/>
  </xdr:twoCellAnchor>
  <xdr:twoCellAnchor>
    <xdr:from>
      <xdr:col>0</xdr:col>
      <xdr:colOff>76199</xdr:colOff>
      <xdr:row>0</xdr:row>
      <xdr:rowOff>666751</xdr:rowOff>
    </xdr:from>
    <xdr:to>
      <xdr:col>0</xdr:col>
      <xdr:colOff>1028700</xdr:colOff>
      <xdr:row>0</xdr:row>
      <xdr:rowOff>1171575</xdr:rowOff>
    </xdr:to>
    <xdr:sp macro="[0]!OpenPaymentVerificationForm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76199" y="666751"/>
          <a:ext cx="952501" cy="504824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149987" dist="250190" dir="8460000" algn="ctr">
            <a:srgbClr val="000000">
              <a:alpha val="28000"/>
            </a:srgbClr>
          </a:outerShdw>
        </a:effectLst>
        <a:scene3d>
          <a:camera prst="orthographicFront">
            <a:rot lat="0" lon="0" rev="0"/>
          </a:camera>
          <a:lightRig rig="contrasting" dir="t">
            <a:rot lat="0" lon="0" rev="1500000"/>
          </a:lightRig>
        </a:scene3d>
        <a:sp3d prstMaterial="metal">
          <a:bevelT w="88900" h="889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Payment Verification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79374</xdr:colOff>
      <xdr:row>7</xdr:row>
      <xdr:rowOff>146237</xdr:rowOff>
    </xdr:from>
    <xdr:to>
      <xdr:col>1</xdr:col>
      <xdr:colOff>3931919</xdr:colOff>
      <xdr:row>13</xdr:row>
      <xdr:rowOff>447674</xdr:rowOff>
    </xdr:to>
    <xdr:sp macro="" textlink="">
      <xdr:nvSpPr>
        <xdr:cNvPr id="5" name="Text Box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79374" y="1007297"/>
          <a:ext cx="4012565" cy="1330137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ctr" rtl="0">
            <a:defRPr sz="1000"/>
          </a:pPr>
          <a:r>
            <a:rPr lang="en-US" sz="1400" b="1" i="0" strike="noStrike">
              <a:solidFill>
                <a:srgbClr val="008080"/>
              </a:solidFill>
              <a:latin typeface="Arial"/>
              <a:cs typeface="Arial"/>
            </a:rPr>
            <a:t>Welcome to Idaho Power's</a:t>
          </a:r>
        </a:p>
        <a:p>
          <a:pPr algn="ctr" rtl="0">
            <a:lnSpc>
              <a:spcPts val="2900"/>
            </a:lnSpc>
            <a:defRPr sz="1000"/>
          </a:pPr>
          <a:r>
            <a:rPr lang="en-US" sz="2400" b="1" i="1" strike="noStrike">
              <a:solidFill>
                <a:srgbClr val="FF9900"/>
              </a:solidFill>
              <a:latin typeface="Arial"/>
              <a:cs typeface="Arial"/>
            </a:rPr>
            <a:t>Interactive Application </a:t>
          </a:r>
        </a:p>
        <a:p>
          <a:pPr algn="ctr" rtl="0">
            <a:defRPr sz="1000"/>
          </a:pPr>
          <a:r>
            <a:rPr lang="en-US" sz="1400" b="1" i="0" strike="noStrike">
              <a:solidFill>
                <a:srgbClr val="008080"/>
              </a:solidFill>
              <a:latin typeface="Arial"/>
              <a:cs typeface="Arial"/>
            </a:rPr>
            <a:t>for </a:t>
          </a:r>
          <a:r>
            <a:rPr lang="en-US" sz="1400" b="1" i="1" strike="noStrike">
              <a:solidFill>
                <a:srgbClr val="008080"/>
              </a:solidFill>
              <a:latin typeface="Arial"/>
              <a:cs typeface="Arial"/>
            </a:rPr>
            <a:t>New Construction &amp; Major Renovations</a:t>
          </a:r>
          <a:endParaRPr lang="en-US" sz="1400" b="1" i="0" strike="noStrike">
            <a:solidFill>
              <a:srgbClr val="00808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US" sz="1200" b="1" i="0" strike="noStrike">
              <a:solidFill>
                <a:srgbClr val="008080"/>
              </a:solidFill>
              <a:latin typeface="Arial"/>
              <a:cs typeface="Arial"/>
            </a:rPr>
            <a:t>Commercial &amp; Industrial Energy</a:t>
          </a:r>
          <a:r>
            <a:rPr lang="en-US" sz="1200" b="1" i="0" strike="noStrike" baseline="0">
              <a:solidFill>
                <a:srgbClr val="008080"/>
              </a:solidFill>
              <a:latin typeface="Arial"/>
              <a:cs typeface="Arial"/>
            </a:rPr>
            <a:t> Efficiency Incentives</a:t>
          </a:r>
          <a:endParaRPr lang="en-US" sz="1200" b="1" i="0" strike="noStrike">
            <a:solidFill>
              <a:srgbClr val="00808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26</xdr:col>
      <xdr:colOff>57150</xdr:colOff>
      <xdr:row>68</xdr:row>
      <xdr:rowOff>180975</xdr:rowOff>
    </xdr:from>
    <xdr:to>
      <xdr:col>26</xdr:col>
      <xdr:colOff>9429750</xdr:colOff>
      <xdr:row>81</xdr:row>
      <xdr:rowOff>419100</xdr:rowOff>
    </xdr:to>
    <xdr:pic>
      <xdr:nvPicPr>
        <xdr:cNvPr id="25512" name="Picture 9" descr="IP_Letterhead_Black_non-bleed">
          <a:extLst>
            <a:ext uri="{FF2B5EF4-FFF2-40B4-BE49-F238E27FC236}">
              <a16:creationId xmlns:a16="http://schemas.microsoft.com/office/drawing/2014/main" id="{00000000-0008-0000-0500-0000A86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069675" y="11610975"/>
          <a:ext cx="9372600" cy="2105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26</xdr:col>
      <xdr:colOff>219075</xdr:colOff>
      <xdr:row>79</xdr:row>
      <xdr:rowOff>23533</xdr:rowOff>
    </xdr:from>
    <xdr:to>
      <xdr:col>26</xdr:col>
      <xdr:colOff>3681820</xdr:colOff>
      <xdr:row>85</xdr:row>
      <xdr:rowOff>121920</xdr:rowOff>
    </xdr:to>
    <xdr:sp macro="" textlink="">
      <xdr:nvSpPr>
        <xdr:cNvPr id="11" name="Text Box 18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>
          <a:spLocks noChangeArrowheads="1"/>
        </xdr:cNvSpPr>
      </xdr:nvSpPr>
      <xdr:spPr bwMode="auto">
        <a:xfrm>
          <a:off x="24877395" y="13145173"/>
          <a:ext cx="3462745" cy="1401407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ctr" rtl="0">
            <a:defRPr sz="1000"/>
          </a:pPr>
          <a:r>
            <a:rPr lang="en-US" sz="1400" b="1" i="0" strike="noStrike">
              <a:solidFill>
                <a:sysClr val="windowText" lastClr="000000"/>
              </a:solidFill>
              <a:latin typeface="Arial"/>
              <a:cs typeface="Arial"/>
            </a:rPr>
            <a:t>Welcome to Idaho Power's</a:t>
          </a:r>
        </a:p>
        <a:p>
          <a:pPr algn="ctr" rtl="0">
            <a:lnSpc>
              <a:spcPts val="2900"/>
            </a:lnSpc>
            <a:defRPr sz="1000"/>
          </a:pPr>
          <a:r>
            <a:rPr lang="en-US" sz="2400" b="1" i="1" strike="noStrike">
              <a:solidFill>
                <a:sysClr val="windowText" lastClr="000000"/>
              </a:solidFill>
              <a:latin typeface="Arial"/>
              <a:cs typeface="Arial"/>
            </a:rPr>
            <a:t>Interactive Application </a:t>
          </a:r>
        </a:p>
        <a:p>
          <a:pPr algn="ctr" rtl="0">
            <a:lnSpc>
              <a:spcPts val="1600"/>
            </a:lnSpc>
            <a:defRPr sz="1000"/>
          </a:pPr>
          <a:r>
            <a:rPr lang="en-US" sz="1400" b="1" i="0" strike="noStrike">
              <a:solidFill>
                <a:sysClr val="windowText" lastClr="000000"/>
              </a:solidFill>
              <a:latin typeface="Arial"/>
              <a:cs typeface="Arial"/>
            </a:rPr>
            <a:t>for </a:t>
          </a:r>
          <a:r>
            <a:rPr lang="en-US" sz="1400" b="1" i="1" strike="noStrike">
              <a:solidFill>
                <a:sysClr val="windowText" lastClr="000000"/>
              </a:solidFill>
              <a:latin typeface="Arial"/>
              <a:cs typeface="Arial"/>
            </a:rPr>
            <a:t>New Construction &amp; Major Renovations</a:t>
          </a:r>
          <a:endParaRPr lang="en-US" sz="1400" b="1" i="0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US" sz="1200" b="1" i="0" strike="noStrike">
              <a:solidFill>
                <a:sysClr val="windowText" lastClr="000000"/>
              </a:solidFill>
              <a:latin typeface="Arial"/>
              <a:cs typeface="Arial"/>
            </a:rPr>
            <a:t>Commercial &amp; Industrial Energy Efficiency Incentives</a:t>
          </a:r>
        </a:p>
      </xdr:txBody>
    </xdr:sp>
    <xdr:clientData/>
  </xdr:twoCellAnchor>
  <xdr:twoCellAnchor editAs="oneCell">
    <xdr:from>
      <xdr:col>1</xdr:col>
      <xdr:colOff>7086600</xdr:colOff>
      <xdr:row>9</xdr:row>
      <xdr:rowOff>28575</xdr:rowOff>
    </xdr:from>
    <xdr:to>
      <xdr:col>1</xdr:col>
      <xdr:colOff>9467850</xdr:colOff>
      <xdr:row>12</xdr:row>
      <xdr:rowOff>84554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4AF58DF-F3E8-431D-8308-DBDE7FE0E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0" y="1143000"/>
          <a:ext cx="2381250" cy="646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9525</xdr:colOff>
      <xdr:row>221</xdr:row>
      <xdr:rowOff>47625</xdr:rowOff>
    </xdr:from>
    <xdr:to>
      <xdr:col>28</xdr:col>
      <xdr:colOff>169545</xdr:colOff>
      <xdr:row>223</xdr:row>
      <xdr:rowOff>281940</xdr:rowOff>
    </xdr:to>
    <xdr:pic>
      <xdr:nvPicPr>
        <xdr:cNvPr id="17197" name="Picture 5" descr="Logo.emf">
          <a:extLst>
            <a:ext uri="{FF2B5EF4-FFF2-40B4-BE49-F238E27FC236}">
              <a16:creationId xmlns:a16="http://schemas.microsoft.com/office/drawing/2014/main" id="{00000000-0008-0000-0600-00002D4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48150" y="12106275"/>
          <a:ext cx="19240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28575</xdr:colOff>
          <xdr:row>52</xdr:row>
          <xdr:rowOff>152400</xdr:rowOff>
        </xdr:from>
        <xdr:to>
          <xdr:col>26</xdr:col>
          <xdr:colOff>114300</xdr:colOff>
          <xdr:row>54</xdr:row>
          <xdr:rowOff>28575</xdr:rowOff>
        </xdr:to>
        <xdr:sp macro="" textlink="">
          <xdr:nvSpPr>
            <xdr:cNvPr id="43864" name="Check Box 1880" hidden="1">
              <a:extLst>
                <a:ext uri="{63B3BB69-23CF-44E3-9099-C40C66FF867C}">
                  <a14:compatExt spid="_x0000_s43864"/>
                </a:ext>
                <a:ext uri="{FF2B5EF4-FFF2-40B4-BE49-F238E27FC236}">
                  <a16:creationId xmlns:a16="http://schemas.microsoft.com/office/drawing/2014/main" id="{00000000-0008-0000-0600-000058A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5D9F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28575</xdr:colOff>
          <xdr:row>273</xdr:row>
          <xdr:rowOff>152400</xdr:rowOff>
        </xdr:from>
        <xdr:to>
          <xdr:col>26</xdr:col>
          <xdr:colOff>114300</xdr:colOff>
          <xdr:row>275</xdr:row>
          <xdr:rowOff>9525</xdr:rowOff>
        </xdr:to>
        <xdr:sp macro="" textlink="">
          <xdr:nvSpPr>
            <xdr:cNvPr id="43865" name="Check Box 1881" hidden="1">
              <a:extLst>
                <a:ext uri="{63B3BB69-23CF-44E3-9099-C40C66FF867C}">
                  <a14:compatExt spid="_x0000_s43865"/>
                </a:ext>
                <a:ext uri="{FF2B5EF4-FFF2-40B4-BE49-F238E27FC236}">
                  <a16:creationId xmlns:a16="http://schemas.microsoft.com/office/drawing/2014/main" id="{00000000-0008-0000-0600-000059A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5D9F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24</xdr:col>
      <xdr:colOff>123825</xdr:colOff>
      <xdr:row>0</xdr:row>
      <xdr:rowOff>238125</xdr:rowOff>
    </xdr:from>
    <xdr:to>
      <xdr:col>35</xdr:col>
      <xdr:colOff>95250</xdr:colOff>
      <xdr:row>2</xdr:row>
      <xdr:rowOff>364589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00ACA2A-623F-47B4-A534-16CA31EC6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0" y="238125"/>
          <a:ext cx="2381250" cy="627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9525</xdr:colOff>
      <xdr:row>313</xdr:row>
      <xdr:rowOff>47625</xdr:rowOff>
    </xdr:from>
    <xdr:to>
      <xdr:col>28</xdr:col>
      <xdr:colOff>115358</xdr:colOff>
      <xdr:row>316</xdr:row>
      <xdr:rowOff>19051</xdr:rowOff>
    </xdr:to>
    <xdr:pic>
      <xdr:nvPicPr>
        <xdr:cNvPr id="6" name="Picture 5" descr="Logo.emf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48150" y="12106275"/>
          <a:ext cx="19240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9525</xdr:colOff>
      <xdr:row>379</xdr:row>
      <xdr:rowOff>47625</xdr:rowOff>
    </xdr:from>
    <xdr:to>
      <xdr:col>28</xdr:col>
      <xdr:colOff>115358</xdr:colOff>
      <xdr:row>382</xdr:row>
      <xdr:rowOff>59056</xdr:rowOff>
    </xdr:to>
    <xdr:pic>
      <xdr:nvPicPr>
        <xdr:cNvPr id="7" name="Picture 6" descr="Logo.emf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48150" y="21869400"/>
          <a:ext cx="19240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101</xdr:row>
          <xdr:rowOff>0</xdr:rowOff>
        </xdr:from>
        <xdr:to>
          <xdr:col>2</xdr:col>
          <xdr:colOff>95250</xdr:colOff>
          <xdr:row>102</xdr:row>
          <xdr:rowOff>38100</xdr:rowOff>
        </xdr:to>
        <xdr:sp macro="" textlink="">
          <xdr:nvSpPr>
            <xdr:cNvPr id="15378" name="C2" hidden="1">
              <a:extLst>
                <a:ext uri="{63B3BB69-23CF-44E3-9099-C40C66FF867C}">
                  <a14:compatExt spid="_x0000_s15378"/>
                </a:ext>
                <a:ext uri="{FF2B5EF4-FFF2-40B4-BE49-F238E27FC236}">
                  <a16:creationId xmlns:a16="http://schemas.microsoft.com/office/drawing/2014/main" id="{00000000-0008-0000-0700-00001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100</xdr:row>
          <xdr:rowOff>0</xdr:rowOff>
        </xdr:from>
        <xdr:to>
          <xdr:col>2</xdr:col>
          <xdr:colOff>95250</xdr:colOff>
          <xdr:row>101</xdr:row>
          <xdr:rowOff>38100</xdr:rowOff>
        </xdr:to>
        <xdr:sp macro="" textlink="">
          <xdr:nvSpPr>
            <xdr:cNvPr id="15377" name="C1" hidden="1">
              <a:extLst>
                <a:ext uri="{63B3BB69-23CF-44E3-9099-C40C66FF867C}">
                  <a14:compatExt spid="_x0000_s15377"/>
                </a:ext>
                <a:ext uri="{FF2B5EF4-FFF2-40B4-BE49-F238E27FC236}">
                  <a16:creationId xmlns:a16="http://schemas.microsoft.com/office/drawing/2014/main" id="{00000000-0008-0000-0700-00001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94</xdr:row>
          <xdr:rowOff>152400</xdr:rowOff>
        </xdr:from>
        <xdr:to>
          <xdr:col>2</xdr:col>
          <xdr:colOff>95250</xdr:colOff>
          <xdr:row>96</xdr:row>
          <xdr:rowOff>38100</xdr:rowOff>
        </xdr:to>
        <xdr:sp macro="" textlink="">
          <xdr:nvSpPr>
            <xdr:cNvPr id="15375" name="B1" hidden="1">
              <a:extLst>
                <a:ext uri="{63B3BB69-23CF-44E3-9099-C40C66FF867C}">
                  <a14:compatExt spid="_x0000_s15375"/>
                </a:ext>
                <a:ext uri="{FF2B5EF4-FFF2-40B4-BE49-F238E27FC236}">
                  <a16:creationId xmlns:a16="http://schemas.microsoft.com/office/drawing/2014/main" id="{00000000-0008-0000-0700-00000F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85</xdr:row>
          <xdr:rowOff>0</xdr:rowOff>
        </xdr:from>
        <xdr:to>
          <xdr:col>2</xdr:col>
          <xdr:colOff>95250</xdr:colOff>
          <xdr:row>86</xdr:row>
          <xdr:rowOff>38100</xdr:rowOff>
        </xdr:to>
        <xdr:sp macro="" textlink="">
          <xdr:nvSpPr>
            <xdr:cNvPr id="15374" name="A4" hidden="1">
              <a:extLst>
                <a:ext uri="{63B3BB69-23CF-44E3-9099-C40C66FF867C}">
                  <a14:compatExt spid="_x0000_s15374"/>
                </a:ext>
                <a:ext uri="{FF2B5EF4-FFF2-40B4-BE49-F238E27FC236}">
                  <a16:creationId xmlns:a16="http://schemas.microsoft.com/office/drawing/2014/main" id="{00000000-0008-0000-0700-00000E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83</xdr:row>
          <xdr:rowOff>152400</xdr:rowOff>
        </xdr:from>
        <xdr:to>
          <xdr:col>2</xdr:col>
          <xdr:colOff>95250</xdr:colOff>
          <xdr:row>85</xdr:row>
          <xdr:rowOff>19050</xdr:rowOff>
        </xdr:to>
        <xdr:sp macro="" textlink="">
          <xdr:nvSpPr>
            <xdr:cNvPr id="15373" name="A3" hidden="1">
              <a:extLst>
                <a:ext uri="{63B3BB69-23CF-44E3-9099-C40C66FF867C}">
                  <a14:compatExt spid="_x0000_s15373"/>
                </a:ext>
                <a:ext uri="{FF2B5EF4-FFF2-40B4-BE49-F238E27FC236}">
                  <a16:creationId xmlns:a16="http://schemas.microsoft.com/office/drawing/2014/main" id="{00000000-0008-0000-0700-00000D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82</xdr:row>
          <xdr:rowOff>152400</xdr:rowOff>
        </xdr:from>
        <xdr:to>
          <xdr:col>2</xdr:col>
          <xdr:colOff>133350</xdr:colOff>
          <xdr:row>84</xdr:row>
          <xdr:rowOff>38100</xdr:rowOff>
        </xdr:to>
        <xdr:sp macro="" textlink="">
          <xdr:nvSpPr>
            <xdr:cNvPr id="15372" name="A2" hidden="1">
              <a:extLst>
                <a:ext uri="{63B3BB69-23CF-44E3-9099-C40C66FF867C}">
                  <a14:compatExt spid="_x0000_s15372"/>
                </a:ext>
                <a:ext uri="{FF2B5EF4-FFF2-40B4-BE49-F238E27FC236}">
                  <a16:creationId xmlns:a16="http://schemas.microsoft.com/office/drawing/2014/main" id="{00000000-0008-0000-0700-00000C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81</xdr:row>
          <xdr:rowOff>142875</xdr:rowOff>
        </xdr:from>
        <xdr:to>
          <xdr:col>2</xdr:col>
          <xdr:colOff>95250</xdr:colOff>
          <xdr:row>83</xdr:row>
          <xdr:rowOff>38100</xdr:rowOff>
        </xdr:to>
        <xdr:sp macro="" textlink="">
          <xdr:nvSpPr>
            <xdr:cNvPr id="15371" name="A1" hidden="1">
              <a:extLst>
                <a:ext uri="{63B3BB69-23CF-44E3-9099-C40C66FF867C}">
                  <a14:compatExt spid="_x0000_s15371"/>
                </a:ext>
                <a:ext uri="{FF2B5EF4-FFF2-40B4-BE49-F238E27FC236}">
                  <a16:creationId xmlns:a16="http://schemas.microsoft.com/office/drawing/2014/main" id="{00000000-0008-0000-0700-00000B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74</xdr:row>
          <xdr:rowOff>9525</xdr:rowOff>
        </xdr:from>
        <xdr:to>
          <xdr:col>2</xdr:col>
          <xdr:colOff>95250</xdr:colOff>
          <xdr:row>75</xdr:row>
          <xdr:rowOff>47625</xdr:rowOff>
        </xdr:to>
        <xdr:sp macro="" textlink="">
          <xdr:nvSpPr>
            <xdr:cNvPr id="15370" name="L5" hidden="1">
              <a:extLst>
                <a:ext uri="{63B3BB69-23CF-44E3-9099-C40C66FF867C}">
                  <a14:compatExt spid="_x0000_s15370"/>
                </a:ext>
                <a:ext uri="{FF2B5EF4-FFF2-40B4-BE49-F238E27FC236}">
                  <a16:creationId xmlns:a16="http://schemas.microsoft.com/office/drawing/2014/main" id="{00000000-0008-0000-0700-00000A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73</xdr:row>
          <xdr:rowOff>9525</xdr:rowOff>
        </xdr:from>
        <xdr:to>
          <xdr:col>2</xdr:col>
          <xdr:colOff>95250</xdr:colOff>
          <xdr:row>74</xdr:row>
          <xdr:rowOff>28575</xdr:rowOff>
        </xdr:to>
        <xdr:sp macro="" textlink="">
          <xdr:nvSpPr>
            <xdr:cNvPr id="15369" name="L4" hidden="1">
              <a:extLst>
                <a:ext uri="{63B3BB69-23CF-44E3-9099-C40C66FF867C}">
                  <a14:compatExt spid="_x0000_s15369"/>
                </a:ext>
                <a:ext uri="{FF2B5EF4-FFF2-40B4-BE49-F238E27FC236}">
                  <a16:creationId xmlns:a16="http://schemas.microsoft.com/office/drawing/2014/main" id="{00000000-0008-0000-0700-000009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69</xdr:row>
          <xdr:rowOff>28575</xdr:rowOff>
        </xdr:from>
        <xdr:to>
          <xdr:col>2</xdr:col>
          <xdr:colOff>95250</xdr:colOff>
          <xdr:row>70</xdr:row>
          <xdr:rowOff>38100</xdr:rowOff>
        </xdr:to>
        <xdr:sp macro="" textlink="">
          <xdr:nvSpPr>
            <xdr:cNvPr id="15368" name="L3" hidden="1">
              <a:extLst>
                <a:ext uri="{63B3BB69-23CF-44E3-9099-C40C66FF867C}">
                  <a14:compatExt spid="_x0000_s15368"/>
                </a:ext>
                <a:ext uri="{FF2B5EF4-FFF2-40B4-BE49-F238E27FC236}">
                  <a16:creationId xmlns:a16="http://schemas.microsoft.com/office/drawing/2014/main" id="{00000000-0008-0000-0700-000008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68</xdr:row>
          <xdr:rowOff>28575</xdr:rowOff>
        </xdr:from>
        <xdr:to>
          <xdr:col>2</xdr:col>
          <xdr:colOff>95250</xdr:colOff>
          <xdr:row>69</xdr:row>
          <xdr:rowOff>38100</xdr:rowOff>
        </xdr:to>
        <xdr:sp macro="" textlink="">
          <xdr:nvSpPr>
            <xdr:cNvPr id="15367" name="L2" hidden="1">
              <a:extLst>
                <a:ext uri="{63B3BB69-23CF-44E3-9099-C40C66FF867C}">
                  <a14:compatExt spid="_x0000_s15367"/>
                </a:ext>
                <a:ext uri="{FF2B5EF4-FFF2-40B4-BE49-F238E27FC236}">
                  <a16:creationId xmlns:a16="http://schemas.microsoft.com/office/drawing/2014/main" id="{00000000-0008-0000-0700-000007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67</xdr:row>
          <xdr:rowOff>28575</xdr:rowOff>
        </xdr:from>
        <xdr:to>
          <xdr:col>2</xdr:col>
          <xdr:colOff>95250</xdr:colOff>
          <xdr:row>68</xdr:row>
          <xdr:rowOff>57150</xdr:rowOff>
        </xdr:to>
        <xdr:sp macro="" textlink="">
          <xdr:nvSpPr>
            <xdr:cNvPr id="15366" name="L1" hidden="1">
              <a:extLst>
                <a:ext uri="{63B3BB69-23CF-44E3-9099-C40C66FF867C}">
                  <a14:compatExt spid="_x0000_s15366"/>
                </a:ext>
                <a:ext uri="{FF2B5EF4-FFF2-40B4-BE49-F238E27FC236}">
                  <a16:creationId xmlns:a16="http://schemas.microsoft.com/office/drawing/2014/main" id="{00000000-0008-0000-0700-000006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115</xdr:row>
          <xdr:rowOff>152400</xdr:rowOff>
        </xdr:from>
        <xdr:to>
          <xdr:col>2</xdr:col>
          <xdr:colOff>104775</xdr:colOff>
          <xdr:row>117</xdr:row>
          <xdr:rowOff>28575</xdr:rowOff>
        </xdr:to>
        <xdr:sp macro="" textlink="">
          <xdr:nvSpPr>
            <xdr:cNvPr id="16041" name="Check Box 681" hidden="1">
              <a:extLst>
                <a:ext uri="{63B3BB69-23CF-44E3-9099-C40C66FF867C}">
                  <a14:compatExt spid="_x0000_s16041"/>
                </a:ext>
                <a:ext uri="{FF2B5EF4-FFF2-40B4-BE49-F238E27FC236}">
                  <a16:creationId xmlns:a16="http://schemas.microsoft.com/office/drawing/2014/main" id="{00000000-0008-0000-0700-0000A93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111</xdr:row>
          <xdr:rowOff>161925</xdr:rowOff>
        </xdr:from>
        <xdr:to>
          <xdr:col>2</xdr:col>
          <xdr:colOff>114300</xdr:colOff>
          <xdr:row>114</xdr:row>
          <xdr:rowOff>19050</xdr:rowOff>
        </xdr:to>
        <xdr:sp macro="" textlink="">
          <xdr:nvSpPr>
            <xdr:cNvPr id="16042" name="Check Box 682" hidden="1">
              <a:extLst>
                <a:ext uri="{63B3BB69-23CF-44E3-9099-C40C66FF867C}">
                  <a14:compatExt spid="_x0000_s16042"/>
                </a:ext>
                <a:ext uri="{FF2B5EF4-FFF2-40B4-BE49-F238E27FC236}">
                  <a16:creationId xmlns:a16="http://schemas.microsoft.com/office/drawing/2014/main" id="{00000000-0008-0000-0700-0000AA3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110</xdr:row>
          <xdr:rowOff>152400</xdr:rowOff>
        </xdr:from>
        <xdr:to>
          <xdr:col>2</xdr:col>
          <xdr:colOff>114300</xdr:colOff>
          <xdr:row>112</xdr:row>
          <xdr:rowOff>19050</xdr:rowOff>
        </xdr:to>
        <xdr:sp macro="" textlink="">
          <xdr:nvSpPr>
            <xdr:cNvPr id="16043" name="Check Box 683" hidden="1">
              <a:extLst>
                <a:ext uri="{63B3BB69-23CF-44E3-9099-C40C66FF867C}">
                  <a14:compatExt spid="_x0000_s16043"/>
                </a:ext>
                <a:ext uri="{FF2B5EF4-FFF2-40B4-BE49-F238E27FC236}">
                  <a16:creationId xmlns:a16="http://schemas.microsoft.com/office/drawing/2014/main" id="{00000000-0008-0000-0700-0000AB3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422</xdr:row>
          <xdr:rowOff>133350</xdr:rowOff>
        </xdr:from>
        <xdr:to>
          <xdr:col>2</xdr:col>
          <xdr:colOff>95250</xdr:colOff>
          <xdr:row>424</xdr:row>
          <xdr:rowOff>28575</xdr:rowOff>
        </xdr:to>
        <xdr:sp macro="" textlink="">
          <xdr:nvSpPr>
            <xdr:cNvPr id="42466" name="Check Box 1506" hidden="1">
              <a:extLst>
                <a:ext uri="{63B3BB69-23CF-44E3-9099-C40C66FF867C}">
                  <a14:compatExt spid="_x0000_s42466"/>
                </a:ext>
                <a:ext uri="{FF2B5EF4-FFF2-40B4-BE49-F238E27FC236}">
                  <a16:creationId xmlns:a16="http://schemas.microsoft.com/office/drawing/2014/main" id="{00000000-0008-0000-0700-0000E2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421</xdr:row>
          <xdr:rowOff>142875</xdr:rowOff>
        </xdr:from>
        <xdr:to>
          <xdr:col>2</xdr:col>
          <xdr:colOff>95250</xdr:colOff>
          <xdr:row>423</xdr:row>
          <xdr:rowOff>28575</xdr:rowOff>
        </xdr:to>
        <xdr:sp macro="" textlink="">
          <xdr:nvSpPr>
            <xdr:cNvPr id="42467" name="Check Box 1507" hidden="1">
              <a:extLst>
                <a:ext uri="{63B3BB69-23CF-44E3-9099-C40C66FF867C}">
                  <a14:compatExt spid="_x0000_s42467"/>
                </a:ext>
                <a:ext uri="{FF2B5EF4-FFF2-40B4-BE49-F238E27FC236}">
                  <a16:creationId xmlns:a16="http://schemas.microsoft.com/office/drawing/2014/main" id="{00000000-0008-0000-0700-0000E3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420</xdr:row>
          <xdr:rowOff>133350</xdr:rowOff>
        </xdr:from>
        <xdr:to>
          <xdr:col>2</xdr:col>
          <xdr:colOff>95250</xdr:colOff>
          <xdr:row>422</xdr:row>
          <xdr:rowOff>47625</xdr:rowOff>
        </xdr:to>
        <xdr:sp macro="" textlink="">
          <xdr:nvSpPr>
            <xdr:cNvPr id="42468" name="Check Box 1508" hidden="1">
              <a:extLst>
                <a:ext uri="{63B3BB69-23CF-44E3-9099-C40C66FF867C}">
                  <a14:compatExt spid="_x0000_s42468"/>
                </a:ext>
                <a:ext uri="{FF2B5EF4-FFF2-40B4-BE49-F238E27FC236}">
                  <a16:creationId xmlns:a16="http://schemas.microsoft.com/office/drawing/2014/main" id="{00000000-0008-0000-0700-0000E4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415</xdr:row>
          <xdr:rowOff>133350</xdr:rowOff>
        </xdr:from>
        <xdr:to>
          <xdr:col>2</xdr:col>
          <xdr:colOff>95250</xdr:colOff>
          <xdr:row>418</xdr:row>
          <xdr:rowOff>9525</xdr:rowOff>
        </xdr:to>
        <xdr:sp macro="" textlink="">
          <xdr:nvSpPr>
            <xdr:cNvPr id="42469" name="Check Box 1509" hidden="1">
              <a:extLst>
                <a:ext uri="{63B3BB69-23CF-44E3-9099-C40C66FF867C}">
                  <a14:compatExt spid="_x0000_s42469"/>
                </a:ext>
                <a:ext uri="{FF2B5EF4-FFF2-40B4-BE49-F238E27FC236}">
                  <a16:creationId xmlns:a16="http://schemas.microsoft.com/office/drawing/2014/main" id="{00000000-0008-0000-0700-0000E5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405</xdr:row>
          <xdr:rowOff>133350</xdr:rowOff>
        </xdr:from>
        <xdr:to>
          <xdr:col>2</xdr:col>
          <xdr:colOff>95250</xdr:colOff>
          <xdr:row>407</xdr:row>
          <xdr:rowOff>28575</xdr:rowOff>
        </xdr:to>
        <xdr:sp macro="" textlink="">
          <xdr:nvSpPr>
            <xdr:cNvPr id="42470" name="Check Box 1510" hidden="1">
              <a:extLst>
                <a:ext uri="{63B3BB69-23CF-44E3-9099-C40C66FF867C}">
                  <a14:compatExt spid="_x0000_s42470"/>
                </a:ext>
                <a:ext uri="{FF2B5EF4-FFF2-40B4-BE49-F238E27FC236}">
                  <a16:creationId xmlns:a16="http://schemas.microsoft.com/office/drawing/2014/main" id="{00000000-0008-0000-0700-0000E6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404</xdr:row>
          <xdr:rowOff>133350</xdr:rowOff>
        </xdr:from>
        <xdr:to>
          <xdr:col>2</xdr:col>
          <xdr:colOff>95250</xdr:colOff>
          <xdr:row>406</xdr:row>
          <xdr:rowOff>19050</xdr:rowOff>
        </xdr:to>
        <xdr:sp macro="" textlink="">
          <xdr:nvSpPr>
            <xdr:cNvPr id="42471" name="Check Box 1511" hidden="1">
              <a:extLst>
                <a:ext uri="{63B3BB69-23CF-44E3-9099-C40C66FF867C}">
                  <a14:compatExt spid="_x0000_s42471"/>
                </a:ext>
                <a:ext uri="{FF2B5EF4-FFF2-40B4-BE49-F238E27FC236}">
                  <a16:creationId xmlns:a16="http://schemas.microsoft.com/office/drawing/2014/main" id="{00000000-0008-0000-0700-0000E7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403</xdr:row>
          <xdr:rowOff>133350</xdr:rowOff>
        </xdr:from>
        <xdr:to>
          <xdr:col>2</xdr:col>
          <xdr:colOff>142875</xdr:colOff>
          <xdr:row>405</xdr:row>
          <xdr:rowOff>38100</xdr:rowOff>
        </xdr:to>
        <xdr:sp macro="" textlink="">
          <xdr:nvSpPr>
            <xdr:cNvPr id="42472" name="Check Box 1512" hidden="1">
              <a:extLst>
                <a:ext uri="{63B3BB69-23CF-44E3-9099-C40C66FF867C}">
                  <a14:compatExt spid="_x0000_s42472"/>
                </a:ext>
                <a:ext uri="{FF2B5EF4-FFF2-40B4-BE49-F238E27FC236}">
                  <a16:creationId xmlns:a16="http://schemas.microsoft.com/office/drawing/2014/main" id="{00000000-0008-0000-0700-0000E8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402</xdr:row>
          <xdr:rowOff>133350</xdr:rowOff>
        </xdr:from>
        <xdr:to>
          <xdr:col>2</xdr:col>
          <xdr:colOff>104775</xdr:colOff>
          <xdr:row>404</xdr:row>
          <xdr:rowOff>47625</xdr:rowOff>
        </xdr:to>
        <xdr:sp macro="" textlink="">
          <xdr:nvSpPr>
            <xdr:cNvPr id="42473" name="Check Box 1513" hidden="1">
              <a:extLst>
                <a:ext uri="{63B3BB69-23CF-44E3-9099-C40C66FF867C}">
                  <a14:compatExt spid="_x0000_s42473"/>
                </a:ext>
                <a:ext uri="{FF2B5EF4-FFF2-40B4-BE49-F238E27FC236}">
                  <a16:creationId xmlns:a16="http://schemas.microsoft.com/office/drawing/2014/main" id="{00000000-0008-0000-0700-0000E9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394</xdr:row>
          <xdr:rowOff>180975</xdr:rowOff>
        </xdr:from>
        <xdr:to>
          <xdr:col>2</xdr:col>
          <xdr:colOff>95250</xdr:colOff>
          <xdr:row>396</xdr:row>
          <xdr:rowOff>19050</xdr:rowOff>
        </xdr:to>
        <xdr:sp macro="" textlink="">
          <xdr:nvSpPr>
            <xdr:cNvPr id="42474" name="Check Box 1514" hidden="1">
              <a:extLst>
                <a:ext uri="{63B3BB69-23CF-44E3-9099-C40C66FF867C}">
                  <a14:compatExt spid="_x0000_s42474"/>
                </a:ext>
                <a:ext uri="{FF2B5EF4-FFF2-40B4-BE49-F238E27FC236}">
                  <a16:creationId xmlns:a16="http://schemas.microsoft.com/office/drawing/2014/main" id="{00000000-0008-0000-0700-0000EA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394</xdr:row>
          <xdr:rowOff>19050</xdr:rowOff>
        </xdr:from>
        <xdr:to>
          <xdr:col>2</xdr:col>
          <xdr:colOff>95250</xdr:colOff>
          <xdr:row>395</xdr:row>
          <xdr:rowOff>28575</xdr:rowOff>
        </xdr:to>
        <xdr:sp macro="" textlink="">
          <xdr:nvSpPr>
            <xdr:cNvPr id="42475" name="Check Box 1515" hidden="1">
              <a:extLst>
                <a:ext uri="{63B3BB69-23CF-44E3-9099-C40C66FF867C}">
                  <a14:compatExt spid="_x0000_s42475"/>
                </a:ext>
                <a:ext uri="{FF2B5EF4-FFF2-40B4-BE49-F238E27FC236}">
                  <a16:creationId xmlns:a16="http://schemas.microsoft.com/office/drawing/2014/main" id="{00000000-0008-0000-0700-0000EB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390</xdr:row>
          <xdr:rowOff>19050</xdr:rowOff>
        </xdr:from>
        <xdr:to>
          <xdr:col>2</xdr:col>
          <xdr:colOff>95250</xdr:colOff>
          <xdr:row>391</xdr:row>
          <xdr:rowOff>28575</xdr:rowOff>
        </xdr:to>
        <xdr:sp macro="" textlink="">
          <xdr:nvSpPr>
            <xdr:cNvPr id="42476" name="Check Box 1516" hidden="1">
              <a:extLst>
                <a:ext uri="{63B3BB69-23CF-44E3-9099-C40C66FF867C}">
                  <a14:compatExt spid="_x0000_s42476"/>
                </a:ext>
                <a:ext uri="{FF2B5EF4-FFF2-40B4-BE49-F238E27FC236}">
                  <a16:creationId xmlns:a16="http://schemas.microsoft.com/office/drawing/2014/main" id="{00000000-0008-0000-0700-0000EC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389</xdr:row>
          <xdr:rowOff>19050</xdr:rowOff>
        </xdr:from>
        <xdr:to>
          <xdr:col>2</xdr:col>
          <xdr:colOff>95250</xdr:colOff>
          <xdr:row>390</xdr:row>
          <xdr:rowOff>28575</xdr:rowOff>
        </xdr:to>
        <xdr:sp macro="" textlink="">
          <xdr:nvSpPr>
            <xdr:cNvPr id="42477" name="Check Box 1517" hidden="1">
              <a:extLst>
                <a:ext uri="{63B3BB69-23CF-44E3-9099-C40C66FF867C}">
                  <a14:compatExt spid="_x0000_s42477"/>
                </a:ext>
                <a:ext uri="{FF2B5EF4-FFF2-40B4-BE49-F238E27FC236}">
                  <a16:creationId xmlns:a16="http://schemas.microsoft.com/office/drawing/2014/main" id="{00000000-0008-0000-0700-0000ED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388</xdr:row>
          <xdr:rowOff>0</xdr:rowOff>
        </xdr:from>
        <xdr:to>
          <xdr:col>2</xdr:col>
          <xdr:colOff>95250</xdr:colOff>
          <xdr:row>389</xdr:row>
          <xdr:rowOff>28575</xdr:rowOff>
        </xdr:to>
        <xdr:sp macro="" textlink="">
          <xdr:nvSpPr>
            <xdr:cNvPr id="42478" name="Check Box 1518" hidden="1">
              <a:extLst>
                <a:ext uri="{63B3BB69-23CF-44E3-9099-C40C66FF867C}">
                  <a14:compatExt spid="_x0000_s42478"/>
                </a:ext>
                <a:ext uri="{FF2B5EF4-FFF2-40B4-BE49-F238E27FC236}">
                  <a16:creationId xmlns:a16="http://schemas.microsoft.com/office/drawing/2014/main" id="{00000000-0008-0000-0700-0000EE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436</xdr:row>
          <xdr:rowOff>133350</xdr:rowOff>
        </xdr:from>
        <xdr:to>
          <xdr:col>2</xdr:col>
          <xdr:colOff>95250</xdr:colOff>
          <xdr:row>438</xdr:row>
          <xdr:rowOff>38100</xdr:rowOff>
        </xdr:to>
        <xdr:sp macro="" textlink="">
          <xdr:nvSpPr>
            <xdr:cNvPr id="42479" name="Check Box 1519" hidden="1">
              <a:extLst>
                <a:ext uri="{63B3BB69-23CF-44E3-9099-C40C66FF867C}">
                  <a14:compatExt spid="_x0000_s42479"/>
                </a:ext>
                <a:ext uri="{FF2B5EF4-FFF2-40B4-BE49-F238E27FC236}">
                  <a16:creationId xmlns:a16="http://schemas.microsoft.com/office/drawing/2014/main" id="{00000000-0008-0000-0700-0000EF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432</xdr:row>
          <xdr:rowOff>133350</xdr:rowOff>
        </xdr:from>
        <xdr:to>
          <xdr:col>2</xdr:col>
          <xdr:colOff>85725</xdr:colOff>
          <xdr:row>434</xdr:row>
          <xdr:rowOff>19050</xdr:rowOff>
        </xdr:to>
        <xdr:sp macro="" textlink="">
          <xdr:nvSpPr>
            <xdr:cNvPr id="42480" name="Check Box 1520" hidden="1">
              <a:extLst>
                <a:ext uri="{63B3BB69-23CF-44E3-9099-C40C66FF867C}">
                  <a14:compatExt spid="_x0000_s42480"/>
                </a:ext>
                <a:ext uri="{FF2B5EF4-FFF2-40B4-BE49-F238E27FC236}">
                  <a16:creationId xmlns:a16="http://schemas.microsoft.com/office/drawing/2014/main" id="{00000000-0008-0000-0700-0000F0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431</xdr:row>
          <xdr:rowOff>123825</xdr:rowOff>
        </xdr:from>
        <xdr:to>
          <xdr:col>2</xdr:col>
          <xdr:colOff>95250</xdr:colOff>
          <xdr:row>433</xdr:row>
          <xdr:rowOff>38100</xdr:rowOff>
        </xdr:to>
        <xdr:sp macro="" textlink="">
          <xdr:nvSpPr>
            <xdr:cNvPr id="42481" name="Check Box 1521" hidden="1">
              <a:extLst>
                <a:ext uri="{63B3BB69-23CF-44E3-9099-C40C66FF867C}">
                  <a14:compatExt spid="_x0000_s42481"/>
                </a:ext>
                <a:ext uri="{FF2B5EF4-FFF2-40B4-BE49-F238E27FC236}">
                  <a16:creationId xmlns:a16="http://schemas.microsoft.com/office/drawing/2014/main" id="{00000000-0008-0000-0700-0000F1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445</xdr:row>
          <xdr:rowOff>133350</xdr:rowOff>
        </xdr:from>
        <xdr:to>
          <xdr:col>2</xdr:col>
          <xdr:colOff>85725</xdr:colOff>
          <xdr:row>447</xdr:row>
          <xdr:rowOff>28575</xdr:rowOff>
        </xdr:to>
        <xdr:sp macro="" textlink="">
          <xdr:nvSpPr>
            <xdr:cNvPr id="42484" name="Check Box 1524" hidden="1">
              <a:extLst>
                <a:ext uri="{63B3BB69-23CF-44E3-9099-C40C66FF867C}">
                  <a14:compatExt spid="_x0000_s42484"/>
                </a:ext>
                <a:ext uri="{FF2B5EF4-FFF2-40B4-BE49-F238E27FC236}">
                  <a16:creationId xmlns:a16="http://schemas.microsoft.com/office/drawing/2014/main" id="{00000000-0008-0000-0700-0000F4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87</xdr:row>
          <xdr:rowOff>161925</xdr:rowOff>
        </xdr:from>
        <xdr:to>
          <xdr:col>2</xdr:col>
          <xdr:colOff>95250</xdr:colOff>
          <xdr:row>89</xdr:row>
          <xdr:rowOff>19050</xdr:rowOff>
        </xdr:to>
        <xdr:sp macro="" textlink="">
          <xdr:nvSpPr>
            <xdr:cNvPr id="42485" name="Check Box 1525" hidden="1">
              <a:extLst>
                <a:ext uri="{63B3BB69-23CF-44E3-9099-C40C66FF867C}">
                  <a14:compatExt spid="_x0000_s42485"/>
                </a:ext>
                <a:ext uri="{FF2B5EF4-FFF2-40B4-BE49-F238E27FC236}">
                  <a16:creationId xmlns:a16="http://schemas.microsoft.com/office/drawing/2014/main" id="{00000000-0008-0000-0700-0000F5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408</xdr:row>
          <xdr:rowOff>152400</xdr:rowOff>
        </xdr:from>
        <xdr:to>
          <xdr:col>2</xdr:col>
          <xdr:colOff>95250</xdr:colOff>
          <xdr:row>410</xdr:row>
          <xdr:rowOff>19050</xdr:rowOff>
        </xdr:to>
        <xdr:sp macro="" textlink="">
          <xdr:nvSpPr>
            <xdr:cNvPr id="42487" name="Check Box 1527" hidden="1">
              <a:extLst>
                <a:ext uri="{63B3BB69-23CF-44E3-9099-C40C66FF867C}">
                  <a14:compatExt spid="_x0000_s42487"/>
                </a:ext>
                <a:ext uri="{FF2B5EF4-FFF2-40B4-BE49-F238E27FC236}">
                  <a16:creationId xmlns:a16="http://schemas.microsoft.com/office/drawing/2014/main" id="{00000000-0008-0000-0700-0000F7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88</xdr:row>
          <xdr:rowOff>152400</xdr:rowOff>
        </xdr:from>
        <xdr:to>
          <xdr:col>2</xdr:col>
          <xdr:colOff>95250</xdr:colOff>
          <xdr:row>90</xdr:row>
          <xdr:rowOff>19050</xdr:rowOff>
        </xdr:to>
        <xdr:sp macro="" textlink="">
          <xdr:nvSpPr>
            <xdr:cNvPr id="42489" name="Check Box 1529" hidden="1">
              <a:extLst>
                <a:ext uri="{63B3BB69-23CF-44E3-9099-C40C66FF867C}">
                  <a14:compatExt spid="_x0000_s42489"/>
                </a:ext>
                <a:ext uri="{FF2B5EF4-FFF2-40B4-BE49-F238E27FC236}">
                  <a16:creationId xmlns:a16="http://schemas.microsoft.com/office/drawing/2014/main" id="{00000000-0008-0000-0700-0000F9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101</xdr:row>
          <xdr:rowOff>171450</xdr:rowOff>
        </xdr:from>
        <xdr:to>
          <xdr:col>2</xdr:col>
          <xdr:colOff>95250</xdr:colOff>
          <xdr:row>103</xdr:row>
          <xdr:rowOff>28575</xdr:rowOff>
        </xdr:to>
        <xdr:sp macro="" textlink="">
          <xdr:nvSpPr>
            <xdr:cNvPr id="42491" name="Check Box 1531" hidden="1">
              <a:extLst>
                <a:ext uri="{63B3BB69-23CF-44E3-9099-C40C66FF867C}">
                  <a14:compatExt spid="_x0000_s42491"/>
                </a:ext>
                <a:ext uri="{FF2B5EF4-FFF2-40B4-BE49-F238E27FC236}">
                  <a16:creationId xmlns:a16="http://schemas.microsoft.com/office/drawing/2014/main" id="{00000000-0008-0000-0700-0000FB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103</xdr:row>
          <xdr:rowOff>9525</xdr:rowOff>
        </xdr:from>
        <xdr:to>
          <xdr:col>2</xdr:col>
          <xdr:colOff>95250</xdr:colOff>
          <xdr:row>104</xdr:row>
          <xdr:rowOff>47625</xdr:rowOff>
        </xdr:to>
        <xdr:sp macro="" textlink="">
          <xdr:nvSpPr>
            <xdr:cNvPr id="42493" name="Check Box 1533" hidden="1">
              <a:extLst>
                <a:ext uri="{63B3BB69-23CF-44E3-9099-C40C66FF867C}">
                  <a14:compatExt spid="_x0000_s42493"/>
                </a:ext>
                <a:ext uri="{FF2B5EF4-FFF2-40B4-BE49-F238E27FC236}">
                  <a16:creationId xmlns:a16="http://schemas.microsoft.com/office/drawing/2014/main" id="{00000000-0008-0000-0700-0000FD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409</xdr:row>
          <xdr:rowOff>133350</xdr:rowOff>
        </xdr:from>
        <xdr:to>
          <xdr:col>2</xdr:col>
          <xdr:colOff>95250</xdr:colOff>
          <xdr:row>411</xdr:row>
          <xdr:rowOff>19050</xdr:rowOff>
        </xdr:to>
        <xdr:sp macro="" textlink="">
          <xdr:nvSpPr>
            <xdr:cNvPr id="42497" name="Check Box 1537" hidden="1">
              <a:extLst>
                <a:ext uri="{63B3BB69-23CF-44E3-9099-C40C66FF867C}">
                  <a14:compatExt spid="_x0000_s42497"/>
                </a:ext>
                <a:ext uri="{FF2B5EF4-FFF2-40B4-BE49-F238E27FC236}">
                  <a16:creationId xmlns:a16="http://schemas.microsoft.com/office/drawing/2014/main" id="{00000000-0008-0000-0700-000001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423</xdr:row>
          <xdr:rowOff>133350</xdr:rowOff>
        </xdr:from>
        <xdr:to>
          <xdr:col>2</xdr:col>
          <xdr:colOff>95250</xdr:colOff>
          <xdr:row>425</xdr:row>
          <xdr:rowOff>28575</xdr:rowOff>
        </xdr:to>
        <xdr:sp macro="" textlink="">
          <xdr:nvSpPr>
            <xdr:cNvPr id="42498" name="Check Box 1538" hidden="1">
              <a:extLst>
                <a:ext uri="{63B3BB69-23CF-44E3-9099-C40C66FF867C}">
                  <a14:compatExt spid="_x0000_s42498"/>
                </a:ext>
                <a:ext uri="{FF2B5EF4-FFF2-40B4-BE49-F238E27FC236}">
                  <a16:creationId xmlns:a16="http://schemas.microsoft.com/office/drawing/2014/main" id="{00000000-0008-0000-0700-000002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424</xdr:row>
          <xdr:rowOff>133350</xdr:rowOff>
        </xdr:from>
        <xdr:to>
          <xdr:col>2</xdr:col>
          <xdr:colOff>95250</xdr:colOff>
          <xdr:row>426</xdr:row>
          <xdr:rowOff>28575</xdr:rowOff>
        </xdr:to>
        <xdr:sp macro="" textlink="">
          <xdr:nvSpPr>
            <xdr:cNvPr id="42499" name="Check Box 1539" hidden="1">
              <a:extLst>
                <a:ext uri="{63B3BB69-23CF-44E3-9099-C40C66FF867C}">
                  <a14:compatExt spid="_x0000_s42499"/>
                </a:ext>
                <a:ext uri="{FF2B5EF4-FFF2-40B4-BE49-F238E27FC236}">
                  <a16:creationId xmlns:a16="http://schemas.microsoft.com/office/drawing/2014/main" id="{00000000-0008-0000-0700-000003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425</xdr:row>
          <xdr:rowOff>133350</xdr:rowOff>
        </xdr:from>
        <xdr:to>
          <xdr:col>2</xdr:col>
          <xdr:colOff>95250</xdr:colOff>
          <xdr:row>427</xdr:row>
          <xdr:rowOff>28575</xdr:rowOff>
        </xdr:to>
        <xdr:sp macro="" textlink="">
          <xdr:nvSpPr>
            <xdr:cNvPr id="42501" name="Check Box 1541" hidden="1">
              <a:extLst>
                <a:ext uri="{63B3BB69-23CF-44E3-9099-C40C66FF867C}">
                  <a14:compatExt spid="_x0000_s42501"/>
                </a:ext>
                <a:ext uri="{FF2B5EF4-FFF2-40B4-BE49-F238E27FC236}">
                  <a16:creationId xmlns:a16="http://schemas.microsoft.com/office/drawing/2014/main" id="{00000000-0008-0000-0700-000005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426</xdr:row>
          <xdr:rowOff>133350</xdr:rowOff>
        </xdr:from>
        <xdr:to>
          <xdr:col>2</xdr:col>
          <xdr:colOff>95250</xdr:colOff>
          <xdr:row>428</xdr:row>
          <xdr:rowOff>28575</xdr:rowOff>
        </xdr:to>
        <xdr:sp macro="" textlink="">
          <xdr:nvSpPr>
            <xdr:cNvPr id="42502" name="Check Box 1542" hidden="1">
              <a:extLst>
                <a:ext uri="{63B3BB69-23CF-44E3-9099-C40C66FF867C}">
                  <a14:compatExt spid="_x0000_s42502"/>
                </a:ext>
                <a:ext uri="{FF2B5EF4-FFF2-40B4-BE49-F238E27FC236}">
                  <a16:creationId xmlns:a16="http://schemas.microsoft.com/office/drawing/2014/main" id="{00000000-0008-0000-0700-000006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103</xdr:row>
          <xdr:rowOff>171450</xdr:rowOff>
        </xdr:from>
        <xdr:to>
          <xdr:col>2</xdr:col>
          <xdr:colOff>95250</xdr:colOff>
          <xdr:row>105</xdr:row>
          <xdr:rowOff>38100</xdr:rowOff>
        </xdr:to>
        <xdr:sp macro="" textlink="">
          <xdr:nvSpPr>
            <xdr:cNvPr id="42505" name="Check Box 1545" hidden="1">
              <a:extLst>
                <a:ext uri="{63B3BB69-23CF-44E3-9099-C40C66FF867C}">
                  <a14:compatExt spid="_x0000_s42505"/>
                </a:ext>
                <a:ext uri="{FF2B5EF4-FFF2-40B4-BE49-F238E27FC236}">
                  <a16:creationId xmlns:a16="http://schemas.microsoft.com/office/drawing/2014/main" id="{00000000-0008-0000-0700-000009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105</xdr:row>
          <xdr:rowOff>9525</xdr:rowOff>
        </xdr:from>
        <xdr:to>
          <xdr:col>2</xdr:col>
          <xdr:colOff>85725</xdr:colOff>
          <xdr:row>106</xdr:row>
          <xdr:rowOff>38100</xdr:rowOff>
        </xdr:to>
        <xdr:sp macro="" textlink="">
          <xdr:nvSpPr>
            <xdr:cNvPr id="42509" name="Check Box 1549" hidden="1">
              <a:extLst>
                <a:ext uri="{63B3BB69-23CF-44E3-9099-C40C66FF867C}">
                  <a14:compatExt spid="_x0000_s42509"/>
                </a:ext>
                <a:ext uri="{FF2B5EF4-FFF2-40B4-BE49-F238E27FC236}">
                  <a16:creationId xmlns:a16="http://schemas.microsoft.com/office/drawing/2014/main" id="{00000000-0008-0000-0700-00000D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105</xdr:row>
          <xdr:rowOff>171450</xdr:rowOff>
        </xdr:from>
        <xdr:to>
          <xdr:col>2</xdr:col>
          <xdr:colOff>85725</xdr:colOff>
          <xdr:row>107</xdr:row>
          <xdr:rowOff>28575</xdr:rowOff>
        </xdr:to>
        <xdr:sp macro="" textlink="">
          <xdr:nvSpPr>
            <xdr:cNvPr id="42517" name="Check Box 1557" hidden="1">
              <a:extLst>
                <a:ext uri="{63B3BB69-23CF-44E3-9099-C40C66FF867C}">
                  <a14:compatExt spid="_x0000_s42517"/>
                </a:ext>
                <a:ext uri="{FF2B5EF4-FFF2-40B4-BE49-F238E27FC236}">
                  <a16:creationId xmlns:a16="http://schemas.microsoft.com/office/drawing/2014/main" id="{00000000-0008-0000-0700-000015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446</xdr:row>
          <xdr:rowOff>152400</xdr:rowOff>
        </xdr:from>
        <xdr:to>
          <xdr:col>2</xdr:col>
          <xdr:colOff>95250</xdr:colOff>
          <xdr:row>448</xdr:row>
          <xdr:rowOff>57150</xdr:rowOff>
        </xdr:to>
        <xdr:sp macro="" textlink="">
          <xdr:nvSpPr>
            <xdr:cNvPr id="42530" name="Check Box 1570" hidden="1">
              <a:extLst>
                <a:ext uri="{63B3BB69-23CF-44E3-9099-C40C66FF867C}">
                  <a14:compatExt spid="_x0000_s42530"/>
                </a:ext>
                <a:ext uri="{FF2B5EF4-FFF2-40B4-BE49-F238E27FC236}">
                  <a16:creationId xmlns:a16="http://schemas.microsoft.com/office/drawing/2014/main" id="{00000000-0008-0000-0700-000022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449</xdr:row>
          <xdr:rowOff>152400</xdr:rowOff>
        </xdr:from>
        <xdr:to>
          <xdr:col>2</xdr:col>
          <xdr:colOff>95250</xdr:colOff>
          <xdr:row>452</xdr:row>
          <xdr:rowOff>0</xdr:rowOff>
        </xdr:to>
        <xdr:sp macro="" textlink="">
          <xdr:nvSpPr>
            <xdr:cNvPr id="42532" name="Check Box 1572" hidden="1">
              <a:extLst>
                <a:ext uri="{63B3BB69-23CF-44E3-9099-C40C66FF867C}">
                  <a14:compatExt spid="_x0000_s42532"/>
                </a:ext>
                <a:ext uri="{FF2B5EF4-FFF2-40B4-BE49-F238E27FC236}">
                  <a16:creationId xmlns:a16="http://schemas.microsoft.com/office/drawing/2014/main" id="{00000000-0008-0000-0700-000024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136</xdr:row>
          <xdr:rowOff>0</xdr:rowOff>
        </xdr:from>
        <xdr:to>
          <xdr:col>2</xdr:col>
          <xdr:colOff>95250</xdr:colOff>
          <xdr:row>137</xdr:row>
          <xdr:rowOff>47625</xdr:rowOff>
        </xdr:to>
        <xdr:sp macro="" textlink="">
          <xdr:nvSpPr>
            <xdr:cNvPr id="42533" name="Check Box 1573" hidden="1">
              <a:extLst>
                <a:ext uri="{63B3BB69-23CF-44E3-9099-C40C66FF867C}">
                  <a14:compatExt spid="_x0000_s42533"/>
                </a:ext>
                <a:ext uri="{FF2B5EF4-FFF2-40B4-BE49-F238E27FC236}">
                  <a16:creationId xmlns:a16="http://schemas.microsoft.com/office/drawing/2014/main" id="{00000000-0008-0000-0700-000025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135</xdr:row>
          <xdr:rowOff>0</xdr:rowOff>
        </xdr:from>
        <xdr:to>
          <xdr:col>2</xdr:col>
          <xdr:colOff>95250</xdr:colOff>
          <xdr:row>136</xdr:row>
          <xdr:rowOff>47625</xdr:rowOff>
        </xdr:to>
        <xdr:sp macro="" textlink="">
          <xdr:nvSpPr>
            <xdr:cNvPr id="42534" name="Check Box 1574" hidden="1">
              <a:extLst>
                <a:ext uri="{63B3BB69-23CF-44E3-9099-C40C66FF867C}">
                  <a14:compatExt spid="_x0000_s42534"/>
                </a:ext>
                <a:ext uri="{FF2B5EF4-FFF2-40B4-BE49-F238E27FC236}">
                  <a16:creationId xmlns:a16="http://schemas.microsoft.com/office/drawing/2014/main" id="{00000000-0008-0000-0700-000026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134</xdr:row>
          <xdr:rowOff>0</xdr:rowOff>
        </xdr:from>
        <xdr:to>
          <xdr:col>2</xdr:col>
          <xdr:colOff>95250</xdr:colOff>
          <xdr:row>135</xdr:row>
          <xdr:rowOff>57150</xdr:rowOff>
        </xdr:to>
        <xdr:sp macro="" textlink="">
          <xdr:nvSpPr>
            <xdr:cNvPr id="42535" name="Check Box 1575" hidden="1">
              <a:extLst>
                <a:ext uri="{63B3BB69-23CF-44E3-9099-C40C66FF867C}">
                  <a14:compatExt spid="_x0000_s42535"/>
                </a:ext>
                <a:ext uri="{FF2B5EF4-FFF2-40B4-BE49-F238E27FC236}">
                  <a16:creationId xmlns:a16="http://schemas.microsoft.com/office/drawing/2014/main" id="{00000000-0008-0000-0700-000027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137</xdr:row>
          <xdr:rowOff>0</xdr:rowOff>
        </xdr:from>
        <xdr:to>
          <xdr:col>2</xdr:col>
          <xdr:colOff>95250</xdr:colOff>
          <xdr:row>138</xdr:row>
          <xdr:rowOff>47625</xdr:rowOff>
        </xdr:to>
        <xdr:sp macro="" textlink="">
          <xdr:nvSpPr>
            <xdr:cNvPr id="42536" name="Check Box 1576" hidden="1">
              <a:extLst>
                <a:ext uri="{63B3BB69-23CF-44E3-9099-C40C66FF867C}">
                  <a14:compatExt spid="_x0000_s42536"/>
                </a:ext>
                <a:ext uri="{FF2B5EF4-FFF2-40B4-BE49-F238E27FC236}">
                  <a16:creationId xmlns:a16="http://schemas.microsoft.com/office/drawing/2014/main" id="{00000000-0008-0000-0700-000028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136</xdr:row>
          <xdr:rowOff>0</xdr:rowOff>
        </xdr:from>
        <xdr:to>
          <xdr:col>2</xdr:col>
          <xdr:colOff>95250</xdr:colOff>
          <xdr:row>137</xdr:row>
          <xdr:rowOff>47625</xdr:rowOff>
        </xdr:to>
        <xdr:sp macro="" textlink="">
          <xdr:nvSpPr>
            <xdr:cNvPr id="42537" name="Check Box 1577" hidden="1">
              <a:extLst>
                <a:ext uri="{63B3BB69-23CF-44E3-9099-C40C66FF867C}">
                  <a14:compatExt spid="_x0000_s42537"/>
                </a:ext>
                <a:ext uri="{FF2B5EF4-FFF2-40B4-BE49-F238E27FC236}">
                  <a16:creationId xmlns:a16="http://schemas.microsoft.com/office/drawing/2014/main" id="{00000000-0008-0000-0700-000029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138</xdr:row>
          <xdr:rowOff>0</xdr:rowOff>
        </xdr:from>
        <xdr:to>
          <xdr:col>2</xdr:col>
          <xdr:colOff>95250</xdr:colOff>
          <xdr:row>139</xdr:row>
          <xdr:rowOff>47625</xdr:rowOff>
        </xdr:to>
        <xdr:sp macro="" textlink="">
          <xdr:nvSpPr>
            <xdr:cNvPr id="42538" name="Check Box 1578" hidden="1">
              <a:extLst>
                <a:ext uri="{63B3BB69-23CF-44E3-9099-C40C66FF867C}">
                  <a14:compatExt spid="_x0000_s42538"/>
                </a:ext>
                <a:ext uri="{FF2B5EF4-FFF2-40B4-BE49-F238E27FC236}">
                  <a16:creationId xmlns:a16="http://schemas.microsoft.com/office/drawing/2014/main" id="{00000000-0008-0000-0700-00002A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137</xdr:row>
          <xdr:rowOff>0</xdr:rowOff>
        </xdr:from>
        <xdr:to>
          <xdr:col>2</xdr:col>
          <xdr:colOff>95250</xdr:colOff>
          <xdr:row>138</xdr:row>
          <xdr:rowOff>47625</xdr:rowOff>
        </xdr:to>
        <xdr:sp macro="" textlink="">
          <xdr:nvSpPr>
            <xdr:cNvPr id="42539" name="Check Box 1579" hidden="1">
              <a:extLst>
                <a:ext uri="{63B3BB69-23CF-44E3-9099-C40C66FF867C}">
                  <a14:compatExt spid="_x0000_s42539"/>
                </a:ext>
                <a:ext uri="{FF2B5EF4-FFF2-40B4-BE49-F238E27FC236}">
                  <a16:creationId xmlns:a16="http://schemas.microsoft.com/office/drawing/2014/main" id="{00000000-0008-0000-0700-00002B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138</xdr:row>
          <xdr:rowOff>0</xdr:rowOff>
        </xdr:from>
        <xdr:to>
          <xdr:col>2</xdr:col>
          <xdr:colOff>95250</xdr:colOff>
          <xdr:row>139</xdr:row>
          <xdr:rowOff>47625</xdr:rowOff>
        </xdr:to>
        <xdr:sp macro="" textlink="">
          <xdr:nvSpPr>
            <xdr:cNvPr id="42540" name="Check Box 1580" hidden="1">
              <a:extLst>
                <a:ext uri="{63B3BB69-23CF-44E3-9099-C40C66FF867C}">
                  <a14:compatExt spid="_x0000_s42540"/>
                </a:ext>
                <a:ext uri="{FF2B5EF4-FFF2-40B4-BE49-F238E27FC236}">
                  <a16:creationId xmlns:a16="http://schemas.microsoft.com/office/drawing/2014/main" id="{00000000-0008-0000-0700-00002C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138</xdr:row>
          <xdr:rowOff>0</xdr:rowOff>
        </xdr:from>
        <xdr:to>
          <xdr:col>2</xdr:col>
          <xdr:colOff>95250</xdr:colOff>
          <xdr:row>139</xdr:row>
          <xdr:rowOff>47625</xdr:rowOff>
        </xdr:to>
        <xdr:sp macro="" textlink="">
          <xdr:nvSpPr>
            <xdr:cNvPr id="42541" name="Check Box 1581" hidden="1">
              <a:extLst>
                <a:ext uri="{63B3BB69-23CF-44E3-9099-C40C66FF867C}">
                  <a14:compatExt spid="_x0000_s42541"/>
                </a:ext>
                <a:ext uri="{FF2B5EF4-FFF2-40B4-BE49-F238E27FC236}">
                  <a16:creationId xmlns:a16="http://schemas.microsoft.com/office/drawing/2014/main" id="{00000000-0008-0000-0700-00002D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138</xdr:row>
          <xdr:rowOff>0</xdr:rowOff>
        </xdr:from>
        <xdr:to>
          <xdr:col>2</xdr:col>
          <xdr:colOff>95250</xdr:colOff>
          <xdr:row>139</xdr:row>
          <xdr:rowOff>47625</xdr:rowOff>
        </xdr:to>
        <xdr:sp macro="" textlink="">
          <xdr:nvSpPr>
            <xdr:cNvPr id="42543" name="Check Box 1583" hidden="1">
              <a:extLst>
                <a:ext uri="{63B3BB69-23CF-44E3-9099-C40C66FF867C}">
                  <a14:compatExt spid="_x0000_s42543"/>
                </a:ext>
                <a:ext uri="{FF2B5EF4-FFF2-40B4-BE49-F238E27FC236}">
                  <a16:creationId xmlns:a16="http://schemas.microsoft.com/office/drawing/2014/main" id="{00000000-0008-0000-0700-00002F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138</xdr:row>
          <xdr:rowOff>0</xdr:rowOff>
        </xdr:from>
        <xdr:to>
          <xdr:col>2</xdr:col>
          <xdr:colOff>95250</xdr:colOff>
          <xdr:row>139</xdr:row>
          <xdr:rowOff>47625</xdr:rowOff>
        </xdr:to>
        <xdr:sp macro="" textlink="">
          <xdr:nvSpPr>
            <xdr:cNvPr id="42545" name="Check Box 1585" hidden="1">
              <a:extLst>
                <a:ext uri="{63B3BB69-23CF-44E3-9099-C40C66FF867C}">
                  <a14:compatExt spid="_x0000_s42545"/>
                </a:ext>
                <a:ext uri="{FF2B5EF4-FFF2-40B4-BE49-F238E27FC236}">
                  <a16:creationId xmlns:a16="http://schemas.microsoft.com/office/drawing/2014/main" id="{00000000-0008-0000-0700-000031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456</xdr:row>
          <xdr:rowOff>161925</xdr:rowOff>
        </xdr:from>
        <xdr:to>
          <xdr:col>2</xdr:col>
          <xdr:colOff>95250</xdr:colOff>
          <xdr:row>458</xdr:row>
          <xdr:rowOff>19050</xdr:rowOff>
        </xdr:to>
        <xdr:sp macro="" textlink="">
          <xdr:nvSpPr>
            <xdr:cNvPr id="42549" name="Check Box 1589" hidden="1">
              <a:extLst>
                <a:ext uri="{63B3BB69-23CF-44E3-9099-C40C66FF867C}">
                  <a14:compatExt spid="_x0000_s42549"/>
                </a:ext>
                <a:ext uri="{FF2B5EF4-FFF2-40B4-BE49-F238E27FC236}">
                  <a16:creationId xmlns:a16="http://schemas.microsoft.com/office/drawing/2014/main" id="{00000000-0008-0000-0700-000035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456</xdr:row>
          <xdr:rowOff>0</xdr:rowOff>
        </xdr:from>
        <xdr:to>
          <xdr:col>2</xdr:col>
          <xdr:colOff>114300</xdr:colOff>
          <xdr:row>457</xdr:row>
          <xdr:rowOff>0</xdr:rowOff>
        </xdr:to>
        <xdr:sp macro="" textlink="">
          <xdr:nvSpPr>
            <xdr:cNvPr id="42550" name="Check Box 1590" hidden="1">
              <a:extLst>
                <a:ext uri="{63B3BB69-23CF-44E3-9099-C40C66FF867C}">
                  <a14:compatExt spid="_x0000_s42550"/>
                </a:ext>
                <a:ext uri="{FF2B5EF4-FFF2-40B4-BE49-F238E27FC236}">
                  <a16:creationId xmlns:a16="http://schemas.microsoft.com/office/drawing/2014/main" id="{00000000-0008-0000-0700-000036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455</xdr:row>
          <xdr:rowOff>0</xdr:rowOff>
        </xdr:from>
        <xdr:to>
          <xdr:col>2</xdr:col>
          <xdr:colOff>123825</xdr:colOff>
          <xdr:row>456</xdr:row>
          <xdr:rowOff>19050</xdr:rowOff>
        </xdr:to>
        <xdr:sp macro="" textlink="">
          <xdr:nvSpPr>
            <xdr:cNvPr id="42551" name="Check Box 1591" hidden="1">
              <a:extLst>
                <a:ext uri="{63B3BB69-23CF-44E3-9099-C40C66FF867C}">
                  <a14:compatExt spid="_x0000_s42551"/>
                </a:ext>
                <a:ext uri="{FF2B5EF4-FFF2-40B4-BE49-F238E27FC236}">
                  <a16:creationId xmlns:a16="http://schemas.microsoft.com/office/drawing/2014/main" id="{00000000-0008-0000-0700-000037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457</xdr:row>
          <xdr:rowOff>171450</xdr:rowOff>
        </xdr:from>
        <xdr:to>
          <xdr:col>2</xdr:col>
          <xdr:colOff>95250</xdr:colOff>
          <xdr:row>459</xdr:row>
          <xdr:rowOff>19050</xdr:rowOff>
        </xdr:to>
        <xdr:sp macro="" textlink="">
          <xdr:nvSpPr>
            <xdr:cNvPr id="42555" name="Check Box 1595" hidden="1">
              <a:extLst>
                <a:ext uri="{63B3BB69-23CF-44E3-9099-C40C66FF867C}">
                  <a14:compatExt spid="_x0000_s42555"/>
                </a:ext>
                <a:ext uri="{FF2B5EF4-FFF2-40B4-BE49-F238E27FC236}">
                  <a16:creationId xmlns:a16="http://schemas.microsoft.com/office/drawing/2014/main" id="{00000000-0008-0000-0700-00003B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458</xdr:row>
          <xdr:rowOff>161925</xdr:rowOff>
        </xdr:from>
        <xdr:to>
          <xdr:col>2</xdr:col>
          <xdr:colOff>95250</xdr:colOff>
          <xdr:row>461</xdr:row>
          <xdr:rowOff>0</xdr:rowOff>
        </xdr:to>
        <xdr:sp macro="" textlink="">
          <xdr:nvSpPr>
            <xdr:cNvPr id="42559" name="Check Box 1599" hidden="1">
              <a:extLst>
                <a:ext uri="{63B3BB69-23CF-44E3-9099-C40C66FF867C}">
                  <a14:compatExt spid="_x0000_s42559"/>
                </a:ext>
                <a:ext uri="{FF2B5EF4-FFF2-40B4-BE49-F238E27FC236}">
                  <a16:creationId xmlns:a16="http://schemas.microsoft.com/office/drawing/2014/main" id="{00000000-0008-0000-0700-00003F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447</xdr:row>
          <xdr:rowOff>133350</xdr:rowOff>
        </xdr:from>
        <xdr:to>
          <xdr:col>2</xdr:col>
          <xdr:colOff>76200</xdr:colOff>
          <xdr:row>449</xdr:row>
          <xdr:rowOff>47625</xdr:rowOff>
        </xdr:to>
        <xdr:sp macro="" textlink="">
          <xdr:nvSpPr>
            <xdr:cNvPr id="42566" name="Check Box 1606" hidden="1">
              <a:extLst>
                <a:ext uri="{63B3BB69-23CF-44E3-9099-C40C66FF867C}">
                  <a14:compatExt spid="_x0000_s42566"/>
                </a:ext>
                <a:ext uri="{FF2B5EF4-FFF2-40B4-BE49-F238E27FC236}">
                  <a16:creationId xmlns:a16="http://schemas.microsoft.com/office/drawing/2014/main" id="{00000000-0008-0000-0700-000046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448</xdr:row>
          <xdr:rowOff>142875</xdr:rowOff>
        </xdr:from>
        <xdr:to>
          <xdr:col>2</xdr:col>
          <xdr:colOff>95250</xdr:colOff>
          <xdr:row>450</xdr:row>
          <xdr:rowOff>38100</xdr:rowOff>
        </xdr:to>
        <xdr:sp macro="" textlink="">
          <xdr:nvSpPr>
            <xdr:cNvPr id="42567" name="Check Box 1607" hidden="1">
              <a:extLst>
                <a:ext uri="{63B3BB69-23CF-44E3-9099-C40C66FF867C}">
                  <a14:compatExt spid="_x0000_s42567"/>
                </a:ext>
                <a:ext uri="{FF2B5EF4-FFF2-40B4-BE49-F238E27FC236}">
                  <a16:creationId xmlns:a16="http://schemas.microsoft.com/office/drawing/2014/main" id="{00000000-0008-0000-0700-000047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392</xdr:row>
          <xdr:rowOff>19050</xdr:rowOff>
        </xdr:from>
        <xdr:to>
          <xdr:col>2</xdr:col>
          <xdr:colOff>95250</xdr:colOff>
          <xdr:row>393</xdr:row>
          <xdr:rowOff>19050</xdr:rowOff>
        </xdr:to>
        <xdr:sp macro="" textlink="">
          <xdr:nvSpPr>
            <xdr:cNvPr id="42568" name="Check Box 1608" hidden="1">
              <a:extLst>
                <a:ext uri="{63B3BB69-23CF-44E3-9099-C40C66FF867C}">
                  <a14:compatExt spid="_x0000_s42568"/>
                </a:ext>
                <a:ext uri="{FF2B5EF4-FFF2-40B4-BE49-F238E27FC236}">
                  <a16:creationId xmlns:a16="http://schemas.microsoft.com/office/drawing/2014/main" id="{00000000-0008-0000-0700-000048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390</xdr:row>
          <xdr:rowOff>19050</xdr:rowOff>
        </xdr:from>
        <xdr:to>
          <xdr:col>2</xdr:col>
          <xdr:colOff>95250</xdr:colOff>
          <xdr:row>391</xdr:row>
          <xdr:rowOff>19050</xdr:rowOff>
        </xdr:to>
        <xdr:sp macro="" textlink="">
          <xdr:nvSpPr>
            <xdr:cNvPr id="42569" name="Check Box 1609" hidden="1">
              <a:extLst>
                <a:ext uri="{63B3BB69-23CF-44E3-9099-C40C66FF867C}">
                  <a14:compatExt spid="_x0000_s42569"/>
                </a:ext>
                <a:ext uri="{FF2B5EF4-FFF2-40B4-BE49-F238E27FC236}">
                  <a16:creationId xmlns:a16="http://schemas.microsoft.com/office/drawing/2014/main" id="{00000000-0008-0000-0700-000049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71</xdr:row>
          <xdr:rowOff>0</xdr:rowOff>
        </xdr:from>
        <xdr:to>
          <xdr:col>2</xdr:col>
          <xdr:colOff>95250</xdr:colOff>
          <xdr:row>72</xdr:row>
          <xdr:rowOff>19050</xdr:rowOff>
        </xdr:to>
        <xdr:sp macro="" textlink="">
          <xdr:nvSpPr>
            <xdr:cNvPr id="42570" name="L3" hidden="1">
              <a:extLst>
                <a:ext uri="{63B3BB69-23CF-44E3-9099-C40C66FF867C}">
                  <a14:compatExt spid="_x0000_s42570"/>
                </a:ext>
                <a:ext uri="{FF2B5EF4-FFF2-40B4-BE49-F238E27FC236}">
                  <a16:creationId xmlns:a16="http://schemas.microsoft.com/office/drawing/2014/main" id="{00000000-0008-0000-0700-00004A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406</xdr:row>
          <xdr:rowOff>133350</xdr:rowOff>
        </xdr:from>
        <xdr:to>
          <xdr:col>2</xdr:col>
          <xdr:colOff>95250</xdr:colOff>
          <xdr:row>408</xdr:row>
          <xdr:rowOff>19050</xdr:rowOff>
        </xdr:to>
        <xdr:sp macro="" textlink="">
          <xdr:nvSpPr>
            <xdr:cNvPr id="42580" name="Check Box 1620" hidden="1">
              <a:extLst>
                <a:ext uri="{63B3BB69-23CF-44E3-9099-C40C66FF867C}">
                  <a14:compatExt spid="_x0000_s42580"/>
                </a:ext>
                <a:ext uri="{FF2B5EF4-FFF2-40B4-BE49-F238E27FC236}">
                  <a16:creationId xmlns:a16="http://schemas.microsoft.com/office/drawing/2014/main" id="{00000000-0008-0000-0700-000054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85</xdr:row>
          <xdr:rowOff>161925</xdr:rowOff>
        </xdr:from>
        <xdr:to>
          <xdr:col>2</xdr:col>
          <xdr:colOff>85725</xdr:colOff>
          <xdr:row>87</xdr:row>
          <xdr:rowOff>19050</xdr:rowOff>
        </xdr:to>
        <xdr:sp macro="" textlink="">
          <xdr:nvSpPr>
            <xdr:cNvPr id="42581" name="A4" hidden="1">
              <a:extLst>
                <a:ext uri="{63B3BB69-23CF-44E3-9099-C40C66FF867C}">
                  <a14:compatExt spid="_x0000_s42581"/>
                </a:ext>
                <a:ext uri="{FF2B5EF4-FFF2-40B4-BE49-F238E27FC236}">
                  <a16:creationId xmlns:a16="http://schemas.microsoft.com/office/drawing/2014/main" id="{00000000-0008-0000-0700-000055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407</xdr:row>
          <xdr:rowOff>152400</xdr:rowOff>
        </xdr:from>
        <xdr:to>
          <xdr:col>2</xdr:col>
          <xdr:colOff>95250</xdr:colOff>
          <xdr:row>409</xdr:row>
          <xdr:rowOff>19050</xdr:rowOff>
        </xdr:to>
        <xdr:sp macro="" textlink="">
          <xdr:nvSpPr>
            <xdr:cNvPr id="42582" name="Check Box 1622" hidden="1">
              <a:extLst>
                <a:ext uri="{63B3BB69-23CF-44E3-9099-C40C66FF867C}">
                  <a14:compatExt spid="_x0000_s42582"/>
                </a:ext>
                <a:ext uri="{FF2B5EF4-FFF2-40B4-BE49-F238E27FC236}">
                  <a16:creationId xmlns:a16="http://schemas.microsoft.com/office/drawing/2014/main" id="{00000000-0008-0000-0700-000056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86</xdr:row>
          <xdr:rowOff>161925</xdr:rowOff>
        </xdr:from>
        <xdr:to>
          <xdr:col>2</xdr:col>
          <xdr:colOff>95250</xdr:colOff>
          <xdr:row>88</xdr:row>
          <xdr:rowOff>19050</xdr:rowOff>
        </xdr:to>
        <xdr:sp macro="" textlink="">
          <xdr:nvSpPr>
            <xdr:cNvPr id="42583" name="Check Box 1623" hidden="1">
              <a:extLst>
                <a:ext uri="{63B3BB69-23CF-44E3-9099-C40C66FF867C}">
                  <a14:compatExt spid="_x0000_s42583"/>
                </a:ext>
                <a:ext uri="{FF2B5EF4-FFF2-40B4-BE49-F238E27FC236}">
                  <a16:creationId xmlns:a16="http://schemas.microsoft.com/office/drawing/2014/main" id="{00000000-0008-0000-0700-000057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89</xdr:row>
          <xdr:rowOff>133350</xdr:rowOff>
        </xdr:from>
        <xdr:to>
          <xdr:col>2</xdr:col>
          <xdr:colOff>66675</xdr:colOff>
          <xdr:row>91</xdr:row>
          <xdr:rowOff>28575</xdr:rowOff>
        </xdr:to>
        <xdr:sp macro="" textlink="">
          <xdr:nvSpPr>
            <xdr:cNvPr id="42584" name="Check Box 1624" hidden="1">
              <a:extLst>
                <a:ext uri="{63B3BB69-23CF-44E3-9099-C40C66FF867C}">
                  <a14:compatExt spid="_x0000_s42584"/>
                </a:ext>
                <a:ext uri="{FF2B5EF4-FFF2-40B4-BE49-F238E27FC236}">
                  <a16:creationId xmlns:a16="http://schemas.microsoft.com/office/drawing/2014/main" id="{00000000-0008-0000-0700-000058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411</xdr:row>
          <xdr:rowOff>9525</xdr:rowOff>
        </xdr:from>
        <xdr:to>
          <xdr:col>2</xdr:col>
          <xdr:colOff>104775</xdr:colOff>
          <xdr:row>413</xdr:row>
          <xdr:rowOff>0</xdr:rowOff>
        </xdr:to>
        <xdr:sp macro="" textlink="">
          <xdr:nvSpPr>
            <xdr:cNvPr id="42586" name="Check Box 1626" hidden="1">
              <a:extLst>
                <a:ext uri="{63B3BB69-23CF-44E3-9099-C40C66FF867C}">
                  <a14:compatExt spid="_x0000_s42586"/>
                </a:ext>
                <a:ext uri="{FF2B5EF4-FFF2-40B4-BE49-F238E27FC236}">
                  <a16:creationId xmlns:a16="http://schemas.microsoft.com/office/drawing/2014/main" id="{00000000-0008-0000-0700-00005A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433</xdr:row>
          <xdr:rowOff>123825</xdr:rowOff>
        </xdr:from>
        <xdr:to>
          <xdr:col>2</xdr:col>
          <xdr:colOff>95250</xdr:colOff>
          <xdr:row>435</xdr:row>
          <xdr:rowOff>19050</xdr:rowOff>
        </xdr:to>
        <xdr:sp macro="" textlink="">
          <xdr:nvSpPr>
            <xdr:cNvPr id="42588" name="Check Box 1628" hidden="1">
              <a:extLst>
                <a:ext uri="{63B3BB69-23CF-44E3-9099-C40C66FF867C}">
                  <a14:compatExt spid="_x0000_s42588"/>
                </a:ext>
                <a:ext uri="{FF2B5EF4-FFF2-40B4-BE49-F238E27FC236}">
                  <a16:creationId xmlns:a16="http://schemas.microsoft.com/office/drawing/2014/main" id="{00000000-0008-0000-0700-00005C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434</xdr:row>
          <xdr:rowOff>123825</xdr:rowOff>
        </xdr:from>
        <xdr:to>
          <xdr:col>2</xdr:col>
          <xdr:colOff>104775</xdr:colOff>
          <xdr:row>436</xdr:row>
          <xdr:rowOff>19050</xdr:rowOff>
        </xdr:to>
        <xdr:sp macro="" textlink="">
          <xdr:nvSpPr>
            <xdr:cNvPr id="42590" name="Check Box 1630" hidden="1">
              <a:extLst>
                <a:ext uri="{63B3BB69-23CF-44E3-9099-C40C66FF867C}">
                  <a14:compatExt spid="_x0000_s42590"/>
                </a:ext>
                <a:ext uri="{FF2B5EF4-FFF2-40B4-BE49-F238E27FC236}">
                  <a16:creationId xmlns:a16="http://schemas.microsoft.com/office/drawing/2014/main" id="{00000000-0008-0000-0700-00005E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435</xdr:row>
          <xdr:rowOff>123825</xdr:rowOff>
        </xdr:from>
        <xdr:to>
          <xdr:col>2</xdr:col>
          <xdr:colOff>104775</xdr:colOff>
          <xdr:row>437</xdr:row>
          <xdr:rowOff>19050</xdr:rowOff>
        </xdr:to>
        <xdr:sp macro="" textlink="">
          <xdr:nvSpPr>
            <xdr:cNvPr id="42591" name="Check Box 1631" hidden="1">
              <a:extLst>
                <a:ext uri="{63B3BB69-23CF-44E3-9099-C40C66FF867C}">
                  <a14:compatExt spid="_x0000_s42591"/>
                </a:ext>
                <a:ext uri="{FF2B5EF4-FFF2-40B4-BE49-F238E27FC236}">
                  <a16:creationId xmlns:a16="http://schemas.microsoft.com/office/drawing/2014/main" id="{00000000-0008-0000-0700-00005F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113</xdr:row>
          <xdr:rowOff>142875</xdr:rowOff>
        </xdr:from>
        <xdr:to>
          <xdr:col>2</xdr:col>
          <xdr:colOff>114300</xdr:colOff>
          <xdr:row>115</xdr:row>
          <xdr:rowOff>57150</xdr:rowOff>
        </xdr:to>
        <xdr:sp macro="" textlink="">
          <xdr:nvSpPr>
            <xdr:cNvPr id="42592" name="Check Box 1632" hidden="1">
              <a:extLst>
                <a:ext uri="{63B3BB69-23CF-44E3-9099-C40C66FF867C}">
                  <a14:compatExt spid="_x0000_s42592"/>
                </a:ext>
                <a:ext uri="{FF2B5EF4-FFF2-40B4-BE49-F238E27FC236}">
                  <a16:creationId xmlns:a16="http://schemas.microsoft.com/office/drawing/2014/main" id="{00000000-0008-0000-0700-000060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114</xdr:row>
          <xdr:rowOff>152400</xdr:rowOff>
        </xdr:from>
        <xdr:to>
          <xdr:col>2</xdr:col>
          <xdr:colOff>123825</xdr:colOff>
          <xdr:row>116</xdr:row>
          <xdr:rowOff>57150</xdr:rowOff>
        </xdr:to>
        <xdr:sp macro="" textlink="">
          <xdr:nvSpPr>
            <xdr:cNvPr id="42593" name="Check Box 1633" hidden="1">
              <a:extLst>
                <a:ext uri="{63B3BB69-23CF-44E3-9099-C40C66FF867C}">
                  <a14:compatExt spid="_x0000_s42593"/>
                </a:ext>
                <a:ext uri="{FF2B5EF4-FFF2-40B4-BE49-F238E27FC236}">
                  <a16:creationId xmlns:a16="http://schemas.microsoft.com/office/drawing/2014/main" id="{00000000-0008-0000-0700-000061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127</xdr:row>
          <xdr:rowOff>0</xdr:rowOff>
        </xdr:from>
        <xdr:to>
          <xdr:col>2</xdr:col>
          <xdr:colOff>104775</xdr:colOff>
          <xdr:row>128</xdr:row>
          <xdr:rowOff>38100</xdr:rowOff>
        </xdr:to>
        <xdr:sp macro="" textlink="">
          <xdr:nvSpPr>
            <xdr:cNvPr id="42597" name="Check Box 1637" hidden="1">
              <a:extLst>
                <a:ext uri="{63B3BB69-23CF-44E3-9099-C40C66FF867C}">
                  <a14:compatExt spid="_x0000_s42597"/>
                </a:ext>
                <a:ext uri="{FF2B5EF4-FFF2-40B4-BE49-F238E27FC236}">
                  <a16:creationId xmlns:a16="http://schemas.microsoft.com/office/drawing/2014/main" id="{00000000-0008-0000-0700-000065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127</xdr:row>
          <xdr:rowOff>171450</xdr:rowOff>
        </xdr:from>
        <xdr:to>
          <xdr:col>2</xdr:col>
          <xdr:colOff>104775</xdr:colOff>
          <xdr:row>130</xdr:row>
          <xdr:rowOff>28575</xdr:rowOff>
        </xdr:to>
        <xdr:sp macro="" textlink="">
          <xdr:nvSpPr>
            <xdr:cNvPr id="42598" name="Check Box 1638" hidden="1">
              <a:extLst>
                <a:ext uri="{63B3BB69-23CF-44E3-9099-C40C66FF867C}">
                  <a14:compatExt spid="_x0000_s42598"/>
                </a:ext>
                <a:ext uri="{FF2B5EF4-FFF2-40B4-BE49-F238E27FC236}">
                  <a16:creationId xmlns:a16="http://schemas.microsoft.com/office/drawing/2014/main" id="{00000000-0008-0000-0700-000066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124</xdr:row>
          <xdr:rowOff>152400</xdr:rowOff>
        </xdr:from>
        <xdr:to>
          <xdr:col>2</xdr:col>
          <xdr:colOff>104775</xdr:colOff>
          <xdr:row>126</xdr:row>
          <xdr:rowOff>28575</xdr:rowOff>
        </xdr:to>
        <xdr:sp macro="" textlink="">
          <xdr:nvSpPr>
            <xdr:cNvPr id="42620" name="Check Box 1660" hidden="1">
              <a:extLst>
                <a:ext uri="{63B3BB69-23CF-44E3-9099-C40C66FF867C}">
                  <a14:compatExt spid="_x0000_s42620"/>
                </a:ext>
                <a:ext uri="{FF2B5EF4-FFF2-40B4-BE49-F238E27FC236}">
                  <a16:creationId xmlns:a16="http://schemas.microsoft.com/office/drawing/2014/main" id="{00000000-0008-0000-0700-00007C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125</xdr:row>
          <xdr:rowOff>171450</xdr:rowOff>
        </xdr:from>
        <xdr:to>
          <xdr:col>2</xdr:col>
          <xdr:colOff>104775</xdr:colOff>
          <xdr:row>127</xdr:row>
          <xdr:rowOff>28575</xdr:rowOff>
        </xdr:to>
        <xdr:sp macro="" textlink="">
          <xdr:nvSpPr>
            <xdr:cNvPr id="42621" name="Check Box 1661" hidden="1">
              <a:extLst>
                <a:ext uri="{63B3BB69-23CF-44E3-9099-C40C66FF867C}">
                  <a14:compatExt spid="_x0000_s42621"/>
                </a:ext>
                <a:ext uri="{FF2B5EF4-FFF2-40B4-BE49-F238E27FC236}">
                  <a16:creationId xmlns:a16="http://schemas.microsoft.com/office/drawing/2014/main" id="{00000000-0008-0000-0700-00007D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437</xdr:row>
          <xdr:rowOff>133350</xdr:rowOff>
        </xdr:from>
        <xdr:to>
          <xdr:col>2</xdr:col>
          <xdr:colOff>104775</xdr:colOff>
          <xdr:row>439</xdr:row>
          <xdr:rowOff>38100</xdr:rowOff>
        </xdr:to>
        <xdr:sp macro="" textlink="">
          <xdr:nvSpPr>
            <xdr:cNvPr id="42623" name="Check Box 1663" hidden="1">
              <a:extLst>
                <a:ext uri="{63B3BB69-23CF-44E3-9099-C40C66FF867C}">
                  <a14:compatExt spid="_x0000_s42623"/>
                </a:ext>
                <a:ext uri="{FF2B5EF4-FFF2-40B4-BE49-F238E27FC236}">
                  <a16:creationId xmlns:a16="http://schemas.microsoft.com/office/drawing/2014/main" id="{00000000-0008-0000-0700-00007F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439</xdr:row>
          <xdr:rowOff>123825</xdr:rowOff>
        </xdr:from>
        <xdr:to>
          <xdr:col>2</xdr:col>
          <xdr:colOff>95250</xdr:colOff>
          <xdr:row>441</xdr:row>
          <xdr:rowOff>28575</xdr:rowOff>
        </xdr:to>
        <xdr:sp macro="" textlink="">
          <xdr:nvSpPr>
            <xdr:cNvPr id="42624" name="Check Box 1664" hidden="1">
              <a:extLst>
                <a:ext uri="{63B3BB69-23CF-44E3-9099-C40C66FF867C}">
                  <a14:compatExt spid="_x0000_s42624"/>
                </a:ext>
                <a:ext uri="{FF2B5EF4-FFF2-40B4-BE49-F238E27FC236}">
                  <a16:creationId xmlns:a16="http://schemas.microsoft.com/office/drawing/2014/main" id="{00000000-0008-0000-0700-000080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440</xdr:row>
          <xdr:rowOff>133350</xdr:rowOff>
        </xdr:from>
        <xdr:to>
          <xdr:col>2</xdr:col>
          <xdr:colOff>104775</xdr:colOff>
          <xdr:row>442</xdr:row>
          <xdr:rowOff>38100</xdr:rowOff>
        </xdr:to>
        <xdr:sp macro="" textlink="">
          <xdr:nvSpPr>
            <xdr:cNvPr id="42625" name="Check Box 1665" hidden="1">
              <a:extLst>
                <a:ext uri="{63B3BB69-23CF-44E3-9099-C40C66FF867C}">
                  <a14:compatExt spid="_x0000_s42625"/>
                </a:ext>
                <a:ext uri="{FF2B5EF4-FFF2-40B4-BE49-F238E27FC236}">
                  <a16:creationId xmlns:a16="http://schemas.microsoft.com/office/drawing/2014/main" id="{00000000-0008-0000-0700-000081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116</xdr:row>
          <xdr:rowOff>142875</xdr:rowOff>
        </xdr:from>
        <xdr:to>
          <xdr:col>2</xdr:col>
          <xdr:colOff>104775</xdr:colOff>
          <xdr:row>118</xdr:row>
          <xdr:rowOff>19050</xdr:rowOff>
        </xdr:to>
        <xdr:sp macro="" textlink="">
          <xdr:nvSpPr>
            <xdr:cNvPr id="42626" name="Check Box 1666" hidden="1">
              <a:extLst>
                <a:ext uri="{63B3BB69-23CF-44E3-9099-C40C66FF867C}">
                  <a14:compatExt spid="_x0000_s42626"/>
                </a:ext>
                <a:ext uri="{FF2B5EF4-FFF2-40B4-BE49-F238E27FC236}">
                  <a16:creationId xmlns:a16="http://schemas.microsoft.com/office/drawing/2014/main" id="{00000000-0008-0000-0700-000082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119</xdr:row>
          <xdr:rowOff>0</xdr:rowOff>
        </xdr:from>
        <xdr:to>
          <xdr:col>2</xdr:col>
          <xdr:colOff>95250</xdr:colOff>
          <xdr:row>120</xdr:row>
          <xdr:rowOff>47625</xdr:rowOff>
        </xdr:to>
        <xdr:sp macro="" textlink="">
          <xdr:nvSpPr>
            <xdr:cNvPr id="42628" name="Check Box 1668" hidden="1">
              <a:extLst>
                <a:ext uri="{63B3BB69-23CF-44E3-9099-C40C66FF867C}">
                  <a14:compatExt spid="_x0000_s42628"/>
                </a:ext>
                <a:ext uri="{FF2B5EF4-FFF2-40B4-BE49-F238E27FC236}">
                  <a16:creationId xmlns:a16="http://schemas.microsoft.com/office/drawing/2014/main" id="{00000000-0008-0000-0700-000084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119</xdr:row>
          <xdr:rowOff>142875</xdr:rowOff>
        </xdr:from>
        <xdr:to>
          <xdr:col>2</xdr:col>
          <xdr:colOff>95250</xdr:colOff>
          <xdr:row>121</xdr:row>
          <xdr:rowOff>19050</xdr:rowOff>
        </xdr:to>
        <xdr:sp macro="" textlink="">
          <xdr:nvSpPr>
            <xdr:cNvPr id="42629" name="Check Box 1669" hidden="1">
              <a:extLst>
                <a:ext uri="{63B3BB69-23CF-44E3-9099-C40C66FF867C}">
                  <a14:compatExt spid="_x0000_s42629"/>
                </a:ext>
                <a:ext uri="{FF2B5EF4-FFF2-40B4-BE49-F238E27FC236}">
                  <a16:creationId xmlns:a16="http://schemas.microsoft.com/office/drawing/2014/main" id="{00000000-0008-0000-0700-000085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143</xdr:row>
          <xdr:rowOff>152400</xdr:rowOff>
        </xdr:from>
        <xdr:to>
          <xdr:col>2</xdr:col>
          <xdr:colOff>95250</xdr:colOff>
          <xdr:row>145</xdr:row>
          <xdr:rowOff>38100</xdr:rowOff>
        </xdr:to>
        <xdr:sp macro="" textlink="">
          <xdr:nvSpPr>
            <xdr:cNvPr id="42630" name="B1" hidden="1">
              <a:extLst>
                <a:ext uri="{63B3BB69-23CF-44E3-9099-C40C66FF867C}">
                  <a14:compatExt spid="_x0000_s42630"/>
                </a:ext>
                <a:ext uri="{FF2B5EF4-FFF2-40B4-BE49-F238E27FC236}">
                  <a16:creationId xmlns:a16="http://schemas.microsoft.com/office/drawing/2014/main" id="{00000000-0008-0000-0700-000086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464</xdr:row>
          <xdr:rowOff>76200</xdr:rowOff>
        </xdr:from>
        <xdr:to>
          <xdr:col>2</xdr:col>
          <xdr:colOff>95250</xdr:colOff>
          <xdr:row>466</xdr:row>
          <xdr:rowOff>9525</xdr:rowOff>
        </xdr:to>
        <xdr:sp macro="" textlink="">
          <xdr:nvSpPr>
            <xdr:cNvPr id="42635" name="Check Box 1675" hidden="1">
              <a:extLst>
                <a:ext uri="{63B3BB69-23CF-44E3-9099-C40C66FF867C}">
                  <a14:compatExt spid="_x0000_s42635"/>
                </a:ext>
                <a:ext uri="{FF2B5EF4-FFF2-40B4-BE49-F238E27FC236}">
                  <a16:creationId xmlns:a16="http://schemas.microsoft.com/office/drawing/2014/main" id="{00000000-0008-0000-0700-00008B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25</xdr:col>
      <xdr:colOff>76200</xdr:colOff>
      <xdr:row>0</xdr:row>
      <xdr:rowOff>219075</xdr:rowOff>
    </xdr:from>
    <xdr:to>
      <xdr:col>34</xdr:col>
      <xdr:colOff>285750</xdr:colOff>
      <xdr:row>2</xdr:row>
      <xdr:rowOff>360779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6DB3EFB-6F79-4B14-ABA2-85C3270C2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219075"/>
          <a:ext cx="2381250" cy="627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50</xdr:col>
      <xdr:colOff>134358</xdr:colOff>
      <xdr:row>201</xdr:row>
      <xdr:rowOff>21405</xdr:rowOff>
    </xdr:from>
    <xdr:to>
      <xdr:col>55</xdr:col>
      <xdr:colOff>381322</xdr:colOff>
      <xdr:row>203</xdr:row>
      <xdr:rowOff>98002</xdr:rowOff>
    </xdr:to>
    <xdr:pic>
      <xdr:nvPicPr>
        <xdr:cNvPr id="4" name="Picture 2" descr="Logo.emf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84894" y="35382968"/>
          <a:ext cx="2088252" cy="6990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125345</xdr:colOff>
      <xdr:row>163</xdr:row>
      <xdr:rowOff>92448</xdr:rowOff>
    </xdr:from>
    <xdr:to>
      <xdr:col>33</xdr:col>
      <xdr:colOff>3041</xdr:colOff>
      <xdr:row>166</xdr:row>
      <xdr:rowOff>21963</xdr:rowOff>
    </xdr:to>
    <xdr:pic>
      <xdr:nvPicPr>
        <xdr:cNvPr id="5" name="Picture 2" descr="Logo.emf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93738" y="14747341"/>
          <a:ext cx="1714660" cy="654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161925</xdr:colOff>
          <xdr:row>21</xdr:row>
          <xdr:rowOff>0</xdr:rowOff>
        </xdr:from>
        <xdr:to>
          <xdr:col>25</xdr:col>
          <xdr:colOff>276225</xdr:colOff>
          <xdr:row>22</xdr:row>
          <xdr:rowOff>19050</xdr:rowOff>
        </xdr:to>
        <xdr:sp macro="" textlink="">
          <xdr:nvSpPr>
            <xdr:cNvPr id="22599" name="Check Box 71" hidden="1">
              <a:extLst>
                <a:ext uri="{63B3BB69-23CF-44E3-9099-C40C66FF867C}">
                  <a14:compatExt spid="_x0000_s22599"/>
                </a:ext>
                <a:ext uri="{FF2B5EF4-FFF2-40B4-BE49-F238E27FC236}">
                  <a16:creationId xmlns:a16="http://schemas.microsoft.com/office/drawing/2014/main" id="{00000000-0008-0000-0A00-000047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161925</xdr:colOff>
          <xdr:row>21</xdr:row>
          <xdr:rowOff>142875</xdr:rowOff>
        </xdr:from>
        <xdr:to>
          <xdr:col>26</xdr:col>
          <xdr:colOff>9525</xdr:colOff>
          <xdr:row>22</xdr:row>
          <xdr:rowOff>180975</xdr:rowOff>
        </xdr:to>
        <xdr:sp macro="" textlink="">
          <xdr:nvSpPr>
            <xdr:cNvPr id="22600" name="Check Box 72" hidden="1">
              <a:extLst>
                <a:ext uri="{63B3BB69-23CF-44E3-9099-C40C66FF867C}">
                  <a14:compatExt spid="_x0000_s22600"/>
                </a:ext>
                <a:ext uri="{FF2B5EF4-FFF2-40B4-BE49-F238E27FC236}">
                  <a16:creationId xmlns:a16="http://schemas.microsoft.com/office/drawing/2014/main" id="{00000000-0008-0000-0A00-000048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161925</xdr:colOff>
          <xdr:row>22</xdr:row>
          <xdr:rowOff>152400</xdr:rowOff>
        </xdr:from>
        <xdr:to>
          <xdr:col>26</xdr:col>
          <xdr:colOff>9525</xdr:colOff>
          <xdr:row>23</xdr:row>
          <xdr:rowOff>171450</xdr:rowOff>
        </xdr:to>
        <xdr:sp macro="" textlink="">
          <xdr:nvSpPr>
            <xdr:cNvPr id="22601" name="Check Box 73" hidden="1">
              <a:extLst>
                <a:ext uri="{63B3BB69-23CF-44E3-9099-C40C66FF867C}">
                  <a14:compatExt spid="_x0000_s22601"/>
                </a:ext>
                <a:ext uri="{FF2B5EF4-FFF2-40B4-BE49-F238E27FC236}">
                  <a16:creationId xmlns:a16="http://schemas.microsoft.com/office/drawing/2014/main" id="{00000000-0008-0000-0A00-000049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161925</xdr:colOff>
          <xdr:row>23</xdr:row>
          <xdr:rowOff>152400</xdr:rowOff>
        </xdr:from>
        <xdr:to>
          <xdr:col>26</xdr:col>
          <xdr:colOff>9525</xdr:colOff>
          <xdr:row>24</xdr:row>
          <xdr:rowOff>171450</xdr:rowOff>
        </xdr:to>
        <xdr:sp macro="" textlink="">
          <xdr:nvSpPr>
            <xdr:cNvPr id="22602" name="Check Box 74" hidden="1">
              <a:extLst>
                <a:ext uri="{63B3BB69-23CF-44E3-9099-C40C66FF867C}">
                  <a14:compatExt spid="_x0000_s22602"/>
                </a:ext>
                <a:ext uri="{FF2B5EF4-FFF2-40B4-BE49-F238E27FC236}">
                  <a16:creationId xmlns:a16="http://schemas.microsoft.com/office/drawing/2014/main" id="{00000000-0008-0000-0A00-00004A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161925</xdr:colOff>
          <xdr:row>24</xdr:row>
          <xdr:rowOff>152400</xdr:rowOff>
        </xdr:from>
        <xdr:to>
          <xdr:col>26</xdr:col>
          <xdr:colOff>9525</xdr:colOff>
          <xdr:row>25</xdr:row>
          <xdr:rowOff>171450</xdr:rowOff>
        </xdr:to>
        <xdr:sp macro="" textlink="">
          <xdr:nvSpPr>
            <xdr:cNvPr id="22603" name="Check Box 75" hidden="1">
              <a:extLst>
                <a:ext uri="{63B3BB69-23CF-44E3-9099-C40C66FF867C}">
                  <a14:compatExt spid="_x0000_s22603"/>
                </a:ext>
                <a:ext uri="{FF2B5EF4-FFF2-40B4-BE49-F238E27FC236}">
                  <a16:creationId xmlns:a16="http://schemas.microsoft.com/office/drawing/2014/main" id="{00000000-0008-0000-0A00-00004B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161925</xdr:colOff>
          <xdr:row>25</xdr:row>
          <xdr:rowOff>152400</xdr:rowOff>
        </xdr:from>
        <xdr:to>
          <xdr:col>26</xdr:col>
          <xdr:colOff>9525</xdr:colOff>
          <xdr:row>26</xdr:row>
          <xdr:rowOff>171450</xdr:rowOff>
        </xdr:to>
        <xdr:sp macro="" textlink="">
          <xdr:nvSpPr>
            <xdr:cNvPr id="22604" name="Check Box 76" hidden="1">
              <a:extLst>
                <a:ext uri="{63B3BB69-23CF-44E3-9099-C40C66FF867C}">
                  <a14:compatExt spid="_x0000_s22604"/>
                </a:ext>
                <a:ext uri="{FF2B5EF4-FFF2-40B4-BE49-F238E27FC236}">
                  <a16:creationId xmlns:a16="http://schemas.microsoft.com/office/drawing/2014/main" id="{00000000-0008-0000-0A00-00004C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161925</xdr:colOff>
          <xdr:row>26</xdr:row>
          <xdr:rowOff>152400</xdr:rowOff>
        </xdr:from>
        <xdr:to>
          <xdr:col>26</xdr:col>
          <xdr:colOff>9525</xdr:colOff>
          <xdr:row>27</xdr:row>
          <xdr:rowOff>171450</xdr:rowOff>
        </xdr:to>
        <xdr:sp macro="" textlink="">
          <xdr:nvSpPr>
            <xdr:cNvPr id="22605" name="Check Box 77" hidden="1">
              <a:extLst>
                <a:ext uri="{63B3BB69-23CF-44E3-9099-C40C66FF867C}">
                  <a14:compatExt spid="_x0000_s22605"/>
                </a:ext>
                <a:ext uri="{FF2B5EF4-FFF2-40B4-BE49-F238E27FC236}">
                  <a16:creationId xmlns:a16="http://schemas.microsoft.com/office/drawing/2014/main" id="{00000000-0008-0000-0A00-00004D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161925</xdr:colOff>
          <xdr:row>27</xdr:row>
          <xdr:rowOff>152400</xdr:rowOff>
        </xdr:from>
        <xdr:to>
          <xdr:col>26</xdr:col>
          <xdr:colOff>9525</xdr:colOff>
          <xdr:row>28</xdr:row>
          <xdr:rowOff>171450</xdr:rowOff>
        </xdr:to>
        <xdr:sp macro="" textlink="">
          <xdr:nvSpPr>
            <xdr:cNvPr id="22606" name="Check Box 78" hidden="1">
              <a:extLst>
                <a:ext uri="{63B3BB69-23CF-44E3-9099-C40C66FF867C}">
                  <a14:compatExt spid="_x0000_s22606"/>
                </a:ext>
                <a:ext uri="{FF2B5EF4-FFF2-40B4-BE49-F238E27FC236}">
                  <a16:creationId xmlns:a16="http://schemas.microsoft.com/office/drawing/2014/main" id="{00000000-0008-0000-0A00-00004E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161925</xdr:colOff>
          <xdr:row>28</xdr:row>
          <xdr:rowOff>152400</xdr:rowOff>
        </xdr:from>
        <xdr:to>
          <xdr:col>26</xdr:col>
          <xdr:colOff>9525</xdr:colOff>
          <xdr:row>29</xdr:row>
          <xdr:rowOff>171450</xdr:rowOff>
        </xdr:to>
        <xdr:sp macro="" textlink="">
          <xdr:nvSpPr>
            <xdr:cNvPr id="22607" name="Check Box 79" hidden="1">
              <a:extLst>
                <a:ext uri="{63B3BB69-23CF-44E3-9099-C40C66FF867C}">
                  <a14:compatExt spid="_x0000_s22607"/>
                </a:ext>
                <a:ext uri="{FF2B5EF4-FFF2-40B4-BE49-F238E27FC236}">
                  <a16:creationId xmlns:a16="http://schemas.microsoft.com/office/drawing/2014/main" id="{00000000-0008-0000-0A00-00004F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161925</xdr:colOff>
          <xdr:row>29</xdr:row>
          <xdr:rowOff>152400</xdr:rowOff>
        </xdr:from>
        <xdr:to>
          <xdr:col>26</xdr:col>
          <xdr:colOff>9525</xdr:colOff>
          <xdr:row>30</xdr:row>
          <xdr:rowOff>171450</xdr:rowOff>
        </xdr:to>
        <xdr:sp macro="" textlink="">
          <xdr:nvSpPr>
            <xdr:cNvPr id="22608" name="Check Box 80" hidden="1">
              <a:extLst>
                <a:ext uri="{63B3BB69-23CF-44E3-9099-C40C66FF867C}">
                  <a14:compatExt spid="_x0000_s22608"/>
                </a:ext>
                <a:ext uri="{FF2B5EF4-FFF2-40B4-BE49-F238E27FC236}">
                  <a16:creationId xmlns:a16="http://schemas.microsoft.com/office/drawing/2014/main" id="{00000000-0008-0000-0A00-000050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161925</xdr:colOff>
          <xdr:row>30</xdr:row>
          <xdr:rowOff>152400</xdr:rowOff>
        </xdr:from>
        <xdr:to>
          <xdr:col>26</xdr:col>
          <xdr:colOff>9525</xdr:colOff>
          <xdr:row>31</xdr:row>
          <xdr:rowOff>171450</xdr:rowOff>
        </xdr:to>
        <xdr:sp macro="" textlink="">
          <xdr:nvSpPr>
            <xdr:cNvPr id="22609" name="Check Box 81" hidden="1">
              <a:extLst>
                <a:ext uri="{63B3BB69-23CF-44E3-9099-C40C66FF867C}">
                  <a14:compatExt spid="_x0000_s22609"/>
                </a:ext>
                <a:ext uri="{FF2B5EF4-FFF2-40B4-BE49-F238E27FC236}">
                  <a16:creationId xmlns:a16="http://schemas.microsoft.com/office/drawing/2014/main" id="{00000000-0008-0000-0A00-00005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161925</xdr:colOff>
          <xdr:row>31</xdr:row>
          <xdr:rowOff>152400</xdr:rowOff>
        </xdr:from>
        <xdr:to>
          <xdr:col>26</xdr:col>
          <xdr:colOff>9525</xdr:colOff>
          <xdr:row>32</xdr:row>
          <xdr:rowOff>171450</xdr:rowOff>
        </xdr:to>
        <xdr:sp macro="" textlink="">
          <xdr:nvSpPr>
            <xdr:cNvPr id="22610" name="Check Box 82" hidden="1">
              <a:extLst>
                <a:ext uri="{63B3BB69-23CF-44E3-9099-C40C66FF867C}">
                  <a14:compatExt spid="_x0000_s22610"/>
                </a:ext>
                <a:ext uri="{FF2B5EF4-FFF2-40B4-BE49-F238E27FC236}">
                  <a16:creationId xmlns:a16="http://schemas.microsoft.com/office/drawing/2014/main" id="{00000000-0008-0000-0A00-000052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161925</xdr:colOff>
          <xdr:row>32</xdr:row>
          <xdr:rowOff>152400</xdr:rowOff>
        </xdr:from>
        <xdr:to>
          <xdr:col>26</xdr:col>
          <xdr:colOff>9525</xdr:colOff>
          <xdr:row>33</xdr:row>
          <xdr:rowOff>171450</xdr:rowOff>
        </xdr:to>
        <xdr:sp macro="" textlink="">
          <xdr:nvSpPr>
            <xdr:cNvPr id="22613" name="Check Box 85" hidden="1">
              <a:extLst>
                <a:ext uri="{63B3BB69-23CF-44E3-9099-C40C66FF867C}">
                  <a14:compatExt spid="_x0000_s22613"/>
                </a:ext>
                <a:ext uri="{FF2B5EF4-FFF2-40B4-BE49-F238E27FC236}">
                  <a16:creationId xmlns:a16="http://schemas.microsoft.com/office/drawing/2014/main" id="{00000000-0008-0000-0A00-000055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161925</xdr:colOff>
          <xdr:row>33</xdr:row>
          <xdr:rowOff>152400</xdr:rowOff>
        </xdr:from>
        <xdr:to>
          <xdr:col>26</xdr:col>
          <xdr:colOff>9525</xdr:colOff>
          <xdr:row>34</xdr:row>
          <xdr:rowOff>171450</xdr:rowOff>
        </xdr:to>
        <xdr:sp macro="" textlink="">
          <xdr:nvSpPr>
            <xdr:cNvPr id="22614" name="Check Box 86" hidden="1">
              <a:extLst>
                <a:ext uri="{63B3BB69-23CF-44E3-9099-C40C66FF867C}">
                  <a14:compatExt spid="_x0000_s22614"/>
                </a:ext>
                <a:ext uri="{FF2B5EF4-FFF2-40B4-BE49-F238E27FC236}">
                  <a16:creationId xmlns:a16="http://schemas.microsoft.com/office/drawing/2014/main" id="{00000000-0008-0000-0A00-000056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161925</xdr:colOff>
          <xdr:row>34</xdr:row>
          <xdr:rowOff>152400</xdr:rowOff>
        </xdr:from>
        <xdr:to>
          <xdr:col>26</xdr:col>
          <xdr:colOff>9525</xdr:colOff>
          <xdr:row>35</xdr:row>
          <xdr:rowOff>171450</xdr:rowOff>
        </xdr:to>
        <xdr:sp macro="" textlink="">
          <xdr:nvSpPr>
            <xdr:cNvPr id="22615" name="Check Box 87" hidden="1">
              <a:extLst>
                <a:ext uri="{63B3BB69-23CF-44E3-9099-C40C66FF867C}">
                  <a14:compatExt spid="_x0000_s22615"/>
                </a:ext>
                <a:ext uri="{FF2B5EF4-FFF2-40B4-BE49-F238E27FC236}">
                  <a16:creationId xmlns:a16="http://schemas.microsoft.com/office/drawing/2014/main" id="{00000000-0008-0000-0A00-000057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104775</xdr:colOff>
          <xdr:row>8</xdr:row>
          <xdr:rowOff>552450</xdr:rowOff>
        </xdr:from>
        <xdr:to>
          <xdr:col>13</xdr:col>
          <xdr:colOff>38100</xdr:colOff>
          <xdr:row>10</xdr:row>
          <xdr:rowOff>19050</xdr:rowOff>
        </xdr:to>
        <xdr:sp macro="" textlink="">
          <xdr:nvSpPr>
            <xdr:cNvPr id="23094" name="Check Box 566" hidden="1">
              <a:extLst>
                <a:ext uri="{63B3BB69-23CF-44E3-9099-C40C66FF867C}">
                  <a14:compatExt spid="_x0000_s23094"/>
                </a:ext>
                <a:ext uri="{FF2B5EF4-FFF2-40B4-BE49-F238E27FC236}">
                  <a16:creationId xmlns:a16="http://schemas.microsoft.com/office/drawing/2014/main" id="{00000000-0008-0000-0A00-000036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Optimum Start/Stop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8</xdr:row>
          <xdr:rowOff>552450</xdr:rowOff>
        </xdr:from>
        <xdr:to>
          <xdr:col>16</xdr:col>
          <xdr:colOff>238125</xdr:colOff>
          <xdr:row>10</xdr:row>
          <xdr:rowOff>19050</xdr:rowOff>
        </xdr:to>
        <xdr:sp macro="" textlink="">
          <xdr:nvSpPr>
            <xdr:cNvPr id="23095" name="Check Box 567" hidden="1">
              <a:extLst>
                <a:ext uri="{63B3BB69-23CF-44E3-9099-C40C66FF867C}">
                  <a14:compatExt spid="_x0000_s23095"/>
                </a:ext>
                <a:ext uri="{FF2B5EF4-FFF2-40B4-BE49-F238E27FC236}">
                  <a16:creationId xmlns:a16="http://schemas.microsoft.com/office/drawing/2014/main" id="{00000000-0008-0000-0A00-000037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Chiller Water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266700</xdr:colOff>
          <xdr:row>8</xdr:row>
          <xdr:rowOff>552450</xdr:rowOff>
        </xdr:from>
        <xdr:to>
          <xdr:col>21</xdr:col>
          <xdr:colOff>28575</xdr:colOff>
          <xdr:row>10</xdr:row>
          <xdr:rowOff>9525</xdr:rowOff>
        </xdr:to>
        <xdr:sp macro="" textlink="">
          <xdr:nvSpPr>
            <xdr:cNvPr id="23096" name="Check Box 568" hidden="1">
              <a:extLst>
                <a:ext uri="{63B3BB69-23CF-44E3-9099-C40C66FF867C}">
                  <a14:compatExt spid="_x0000_s23096"/>
                </a:ext>
                <a:ext uri="{FF2B5EF4-FFF2-40B4-BE49-F238E27FC236}">
                  <a16:creationId xmlns:a16="http://schemas.microsoft.com/office/drawing/2014/main" id="{00000000-0008-0000-0A00-000038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Demand Cont. Ventilation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85725</xdr:colOff>
          <xdr:row>8</xdr:row>
          <xdr:rowOff>552450</xdr:rowOff>
        </xdr:from>
        <xdr:to>
          <xdr:col>24</xdr:col>
          <xdr:colOff>152400</xdr:colOff>
          <xdr:row>10</xdr:row>
          <xdr:rowOff>9525</xdr:rowOff>
        </xdr:to>
        <xdr:sp macro="" textlink="">
          <xdr:nvSpPr>
            <xdr:cNvPr id="23097" name="Check Box 569" hidden="1">
              <a:extLst>
                <a:ext uri="{63B3BB69-23CF-44E3-9099-C40C66FF867C}">
                  <a14:compatExt spid="_x0000_s23097"/>
                </a:ext>
                <a:ext uri="{FF2B5EF4-FFF2-40B4-BE49-F238E27FC236}">
                  <a16:creationId xmlns:a16="http://schemas.microsoft.com/office/drawing/2014/main" id="{00000000-0008-0000-0A00-000039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Supply Air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104775</xdr:colOff>
          <xdr:row>9</xdr:row>
          <xdr:rowOff>171450</xdr:rowOff>
        </xdr:from>
        <xdr:to>
          <xdr:col>13</xdr:col>
          <xdr:colOff>38100</xdr:colOff>
          <xdr:row>11</xdr:row>
          <xdr:rowOff>28575</xdr:rowOff>
        </xdr:to>
        <xdr:sp macro="" textlink="">
          <xdr:nvSpPr>
            <xdr:cNvPr id="23099" name="Check Box 571" hidden="1">
              <a:extLst>
                <a:ext uri="{63B3BB69-23CF-44E3-9099-C40C66FF867C}">
                  <a14:compatExt spid="_x0000_s23099"/>
                </a:ext>
                <a:ext uri="{FF2B5EF4-FFF2-40B4-BE49-F238E27FC236}">
                  <a16:creationId xmlns:a16="http://schemas.microsoft.com/office/drawing/2014/main" id="{00000000-0008-0000-0A00-00003B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Optimum Start/Stop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171450</xdr:rowOff>
        </xdr:from>
        <xdr:to>
          <xdr:col>16</xdr:col>
          <xdr:colOff>238125</xdr:colOff>
          <xdr:row>11</xdr:row>
          <xdr:rowOff>28575</xdr:rowOff>
        </xdr:to>
        <xdr:sp macro="" textlink="">
          <xdr:nvSpPr>
            <xdr:cNvPr id="23100" name="Check Box 572" hidden="1">
              <a:extLst>
                <a:ext uri="{63B3BB69-23CF-44E3-9099-C40C66FF867C}">
                  <a14:compatExt spid="_x0000_s23100"/>
                </a:ext>
                <a:ext uri="{FF2B5EF4-FFF2-40B4-BE49-F238E27FC236}">
                  <a16:creationId xmlns:a16="http://schemas.microsoft.com/office/drawing/2014/main" id="{00000000-0008-0000-0A00-00003C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Chiller Water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266700</xdr:colOff>
          <xdr:row>9</xdr:row>
          <xdr:rowOff>171450</xdr:rowOff>
        </xdr:from>
        <xdr:to>
          <xdr:col>21</xdr:col>
          <xdr:colOff>28575</xdr:colOff>
          <xdr:row>11</xdr:row>
          <xdr:rowOff>9525</xdr:rowOff>
        </xdr:to>
        <xdr:sp macro="" textlink="">
          <xdr:nvSpPr>
            <xdr:cNvPr id="23101" name="Check Box 573" hidden="1">
              <a:extLst>
                <a:ext uri="{63B3BB69-23CF-44E3-9099-C40C66FF867C}">
                  <a14:compatExt spid="_x0000_s23101"/>
                </a:ext>
                <a:ext uri="{FF2B5EF4-FFF2-40B4-BE49-F238E27FC236}">
                  <a16:creationId xmlns:a16="http://schemas.microsoft.com/office/drawing/2014/main" id="{00000000-0008-0000-0A00-00003D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Demand Cont. Ventilation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85725</xdr:colOff>
          <xdr:row>9</xdr:row>
          <xdr:rowOff>171450</xdr:rowOff>
        </xdr:from>
        <xdr:to>
          <xdr:col>24</xdr:col>
          <xdr:colOff>152400</xdr:colOff>
          <xdr:row>11</xdr:row>
          <xdr:rowOff>9525</xdr:rowOff>
        </xdr:to>
        <xdr:sp macro="" textlink="">
          <xdr:nvSpPr>
            <xdr:cNvPr id="23102" name="Check Box 574" hidden="1">
              <a:extLst>
                <a:ext uri="{63B3BB69-23CF-44E3-9099-C40C66FF867C}">
                  <a14:compatExt spid="_x0000_s23102"/>
                </a:ext>
                <a:ext uri="{FF2B5EF4-FFF2-40B4-BE49-F238E27FC236}">
                  <a16:creationId xmlns:a16="http://schemas.microsoft.com/office/drawing/2014/main" id="{00000000-0008-0000-0A00-00003E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Supply Air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104775</xdr:colOff>
          <xdr:row>10</xdr:row>
          <xdr:rowOff>171450</xdr:rowOff>
        </xdr:from>
        <xdr:to>
          <xdr:col>13</xdr:col>
          <xdr:colOff>28575</xdr:colOff>
          <xdr:row>12</xdr:row>
          <xdr:rowOff>19050</xdr:rowOff>
        </xdr:to>
        <xdr:sp macro="" textlink="">
          <xdr:nvSpPr>
            <xdr:cNvPr id="23104" name="Check Box 576" hidden="1">
              <a:extLst>
                <a:ext uri="{63B3BB69-23CF-44E3-9099-C40C66FF867C}">
                  <a14:compatExt spid="_x0000_s23104"/>
                </a:ext>
                <a:ext uri="{FF2B5EF4-FFF2-40B4-BE49-F238E27FC236}">
                  <a16:creationId xmlns:a16="http://schemas.microsoft.com/office/drawing/2014/main" id="{00000000-0008-0000-0A00-000040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Optimum Start/Stop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10</xdr:row>
          <xdr:rowOff>171450</xdr:rowOff>
        </xdr:from>
        <xdr:to>
          <xdr:col>16</xdr:col>
          <xdr:colOff>238125</xdr:colOff>
          <xdr:row>12</xdr:row>
          <xdr:rowOff>19050</xdr:rowOff>
        </xdr:to>
        <xdr:sp macro="" textlink="">
          <xdr:nvSpPr>
            <xdr:cNvPr id="23105" name="Check Box 577" hidden="1">
              <a:extLst>
                <a:ext uri="{63B3BB69-23CF-44E3-9099-C40C66FF867C}">
                  <a14:compatExt spid="_x0000_s23105"/>
                </a:ext>
                <a:ext uri="{FF2B5EF4-FFF2-40B4-BE49-F238E27FC236}">
                  <a16:creationId xmlns:a16="http://schemas.microsoft.com/office/drawing/2014/main" id="{00000000-0008-0000-0A00-000041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Chiller Water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266700</xdr:colOff>
          <xdr:row>10</xdr:row>
          <xdr:rowOff>171450</xdr:rowOff>
        </xdr:from>
        <xdr:to>
          <xdr:col>21</xdr:col>
          <xdr:colOff>28575</xdr:colOff>
          <xdr:row>12</xdr:row>
          <xdr:rowOff>9525</xdr:rowOff>
        </xdr:to>
        <xdr:sp macro="" textlink="">
          <xdr:nvSpPr>
            <xdr:cNvPr id="23106" name="Check Box 578" hidden="1">
              <a:extLst>
                <a:ext uri="{63B3BB69-23CF-44E3-9099-C40C66FF867C}">
                  <a14:compatExt spid="_x0000_s23106"/>
                </a:ext>
                <a:ext uri="{FF2B5EF4-FFF2-40B4-BE49-F238E27FC236}">
                  <a16:creationId xmlns:a16="http://schemas.microsoft.com/office/drawing/2014/main" id="{00000000-0008-0000-0A00-000042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Demand Cont. Ventilation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85725</xdr:colOff>
          <xdr:row>10</xdr:row>
          <xdr:rowOff>171450</xdr:rowOff>
        </xdr:from>
        <xdr:to>
          <xdr:col>24</xdr:col>
          <xdr:colOff>152400</xdr:colOff>
          <xdr:row>12</xdr:row>
          <xdr:rowOff>9525</xdr:rowOff>
        </xdr:to>
        <xdr:sp macro="" textlink="">
          <xdr:nvSpPr>
            <xdr:cNvPr id="23107" name="Check Box 579" hidden="1">
              <a:extLst>
                <a:ext uri="{63B3BB69-23CF-44E3-9099-C40C66FF867C}">
                  <a14:compatExt spid="_x0000_s23107"/>
                </a:ext>
                <a:ext uri="{FF2B5EF4-FFF2-40B4-BE49-F238E27FC236}">
                  <a16:creationId xmlns:a16="http://schemas.microsoft.com/office/drawing/2014/main" id="{00000000-0008-0000-0A00-000043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Supply Air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104775</xdr:colOff>
          <xdr:row>11</xdr:row>
          <xdr:rowOff>171450</xdr:rowOff>
        </xdr:from>
        <xdr:to>
          <xdr:col>13</xdr:col>
          <xdr:colOff>28575</xdr:colOff>
          <xdr:row>13</xdr:row>
          <xdr:rowOff>19050</xdr:rowOff>
        </xdr:to>
        <xdr:sp macro="" textlink="">
          <xdr:nvSpPr>
            <xdr:cNvPr id="23109" name="Check Box 581" hidden="1">
              <a:extLst>
                <a:ext uri="{63B3BB69-23CF-44E3-9099-C40C66FF867C}">
                  <a14:compatExt spid="_x0000_s23109"/>
                </a:ext>
                <a:ext uri="{FF2B5EF4-FFF2-40B4-BE49-F238E27FC236}">
                  <a16:creationId xmlns:a16="http://schemas.microsoft.com/office/drawing/2014/main" id="{00000000-0008-0000-0A00-000045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Optimum Start/Stop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11</xdr:row>
          <xdr:rowOff>171450</xdr:rowOff>
        </xdr:from>
        <xdr:to>
          <xdr:col>16</xdr:col>
          <xdr:colOff>238125</xdr:colOff>
          <xdr:row>13</xdr:row>
          <xdr:rowOff>19050</xdr:rowOff>
        </xdr:to>
        <xdr:sp macro="" textlink="">
          <xdr:nvSpPr>
            <xdr:cNvPr id="23110" name="Check Box 582" hidden="1">
              <a:extLst>
                <a:ext uri="{63B3BB69-23CF-44E3-9099-C40C66FF867C}">
                  <a14:compatExt spid="_x0000_s23110"/>
                </a:ext>
                <a:ext uri="{FF2B5EF4-FFF2-40B4-BE49-F238E27FC236}">
                  <a16:creationId xmlns:a16="http://schemas.microsoft.com/office/drawing/2014/main" id="{00000000-0008-0000-0A00-000046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Chiller Water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266700</xdr:colOff>
          <xdr:row>11</xdr:row>
          <xdr:rowOff>171450</xdr:rowOff>
        </xdr:from>
        <xdr:to>
          <xdr:col>21</xdr:col>
          <xdr:colOff>28575</xdr:colOff>
          <xdr:row>13</xdr:row>
          <xdr:rowOff>9525</xdr:rowOff>
        </xdr:to>
        <xdr:sp macro="" textlink="">
          <xdr:nvSpPr>
            <xdr:cNvPr id="23111" name="Check Box 583" hidden="1">
              <a:extLst>
                <a:ext uri="{63B3BB69-23CF-44E3-9099-C40C66FF867C}">
                  <a14:compatExt spid="_x0000_s23111"/>
                </a:ext>
                <a:ext uri="{FF2B5EF4-FFF2-40B4-BE49-F238E27FC236}">
                  <a16:creationId xmlns:a16="http://schemas.microsoft.com/office/drawing/2014/main" id="{00000000-0008-0000-0A00-000047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Demand Cont. Ventilation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85725</xdr:colOff>
          <xdr:row>11</xdr:row>
          <xdr:rowOff>171450</xdr:rowOff>
        </xdr:from>
        <xdr:to>
          <xdr:col>24</xdr:col>
          <xdr:colOff>152400</xdr:colOff>
          <xdr:row>13</xdr:row>
          <xdr:rowOff>9525</xdr:rowOff>
        </xdr:to>
        <xdr:sp macro="" textlink="">
          <xdr:nvSpPr>
            <xdr:cNvPr id="23112" name="Check Box 584" hidden="1">
              <a:extLst>
                <a:ext uri="{63B3BB69-23CF-44E3-9099-C40C66FF867C}">
                  <a14:compatExt spid="_x0000_s23112"/>
                </a:ext>
                <a:ext uri="{FF2B5EF4-FFF2-40B4-BE49-F238E27FC236}">
                  <a16:creationId xmlns:a16="http://schemas.microsoft.com/office/drawing/2014/main" id="{00000000-0008-0000-0A00-000048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Supply Air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104775</xdr:colOff>
          <xdr:row>12</xdr:row>
          <xdr:rowOff>171450</xdr:rowOff>
        </xdr:from>
        <xdr:to>
          <xdr:col>13</xdr:col>
          <xdr:colOff>28575</xdr:colOff>
          <xdr:row>14</xdr:row>
          <xdr:rowOff>19050</xdr:rowOff>
        </xdr:to>
        <xdr:sp macro="" textlink="">
          <xdr:nvSpPr>
            <xdr:cNvPr id="23114" name="Check Box 586" hidden="1">
              <a:extLst>
                <a:ext uri="{63B3BB69-23CF-44E3-9099-C40C66FF867C}">
                  <a14:compatExt spid="_x0000_s23114"/>
                </a:ext>
                <a:ext uri="{FF2B5EF4-FFF2-40B4-BE49-F238E27FC236}">
                  <a16:creationId xmlns:a16="http://schemas.microsoft.com/office/drawing/2014/main" id="{00000000-0008-0000-0A00-00004A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Optimum Start/Stop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12</xdr:row>
          <xdr:rowOff>171450</xdr:rowOff>
        </xdr:from>
        <xdr:to>
          <xdr:col>16</xdr:col>
          <xdr:colOff>238125</xdr:colOff>
          <xdr:row>14</xdr:row>
          <xdr:rowOff>19050</xdr:rowOff>
        </xdr:to>
        <xdr:sp macro="" textlink="">
          <xdr:nvSpPr>
            <xdr:cNvPr id="23115" name="Check Box 587" hidden="1">
              <a:extLst>
                <a:ext uri="{63B3BB69-23CF-44E3-9099-C40C66FF867C}">
                  <a14:compatExt spid="_x0000_s23115"/>
                </a:ext>
                <a:ext uri="{FF2B5EF4-FFF2-40B4-BE49-F238E27FC236}">
                  <a16:creationId xmlns:a16="http://schemas.microsoft.com/office/drawing/2014/main" id="{00000000-0008-0000-0A00-00004B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Chiller Water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266700</xdr:colOff>
          <xdr:row>12</xdr:row>
          <xdr:rowOff>171450</xdr:rowOff>
        </xdr:from>
        <xdr:to>
          <xdr:col>21</xdr:col>
          <xdr:colOff>28575</xdr:colOff>
          <xdr:row>14</xdr:row>
          <xdr:rowOff>9525</xdr:rowOff>
        </xdr:to>
        <xdr:sp macro="" textlink="">
          <xdr:nvSpPr>
            <xdr:cNvPr id="23116" name="Check Box 588" hidden="1">
              <a:extLst>
                <a:ext uri="{63B3BB69-23CF-44E3-9099-C40C66FF867C}">
                  <a14:compatExt spid="_x0000_s23116"/>
                </a:ext>
                <a:ext uri="{FF2B5EF4-FFF2-40B4-BE49-F238E27FC236}">
                  <a16:creationId xmlns:a16="http://schemas.microsoft.com/office/drawing/2014/main" id="{00000000-0008-0000-0A00-00004C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Demand Cont. Ventilation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85725</xdr:colOff>
          <xdr:row>12</xdr:row>
          <xdr:rowOff>171450</xdr:rowOff>
        </xdr:from>
        <xdr:to>
          <xdr:col>24</xdr:col>
          <xdr:colOff>152400</xdr:colOff>
          <xdr:row>14</xdr:row>
          <xdr:rowOff>9525</xdr:rowOff>
        </xdr:to>
        <xdr:sp macro="" textlink="">
          <xdr:nvSpPr>
            <xdr:cNvPr id="23117" name="Check Box 589" hidden="1">
              <a:extLst>
                <a:ext uri="{63B3BB69-23CF-44E3-9099-C40C66FF867C}">
                  <a14:compatExt spid="_x0000_s23117"/>
                </a:ext>
                <a:ext uri="{FF2B5EF4-FFF2-40B4-BE49-F238E27FC236}">
                  <a16:creationId xmlns:a16="http://schemas.microsoft.com/office/drawing/2014/main" id="{00000000-0008-0000-0A00-00004D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Supply Air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104775</xdr:colOff>
          <xdr:row>14</xdr:row>
          <xdr:rowOff>9525</xdr:rowOff>
        </xdr:from>
        <xdr:to>
          <xdr:col>13</xdr:col>
          <xdr:colOff>28575</xdr:colOff>
          <xdr:row>15</xdr:row>
          <xdr:rowOff>47625</xdr:rowOff>
        </xdr:to>
        <xdr:sp macro="" textlink="">
          <xdr:nvSpPr>
            <xdr:cNvPr id="23119" name="Check Box 591" hidden="1">
              <a:extLst>
                <a:ext uri="{63B3BB69-23CF-44E3-9099-C40C66FF867C}">
                  <a14:compatExt spid="_x0000_s23119"/>
                </a:ext>
                <a:ext uri="{FF2B5EF4-FFF2-40B4-BE49-F238E27FC236}">
                  <a16:creationId xmlns:a16="http://schemas.microsoft.com/office/drawing/2014/main" id="{00000000-0008-0000-0A00-00004F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Optimum Start/Stop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14</xdr:row>
          <xdr:rowOff>9525</xdr:rowOff>
        </xdr:from>
        <xdr:to>
          <xdr:col>16</xdr:col>
          <xdr:colOff>238125</xdr:colOff>
          <xdr:row>15</xdr:row>
          <xdr:rowOff>47625</xdr:rowOff>
        </xdr:to>
        <xdr:sp macro="" textlink="">
          <xdr:nvSpPr>
            <xdr:cNvPr id="23120" name="Check Box 592" hidden="1">
              <a:extLst>
                <a:ext uri="{63B3BB69-23CF-44E3-9099-C40C66FF867C}">
                  <a14:compatExt spid="_x0000_s23120"/>
                </a:ext>
                <a:ext uri="{FF2B5EF4-FFF2-40B4-BE49-F238E27FC236}">
                  <a16:creationId xmlns:a16="http://schemas.microsoft.com/office/drawing/2014/main" id="{00000000-0008-0000-0A00-000050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Chiller Water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266700</xdr:colOff>
          <xdr:row>14</xdr:row>
          <xdr:rowOff>9525</xdr:rowOff>
        </xdr:from>
        <xdr:to>
          <xdr:col>21</xdr:col>
          <xdr:colOff>28575</xdr:colOff>
          <xdr:row>15</xdr:row>
          <xdr:rowOff>38100</xdr:rowOff>
        </xdr:to>
        <xdr:sp macro="" textlink="">
          <xdr:nvSpPr>
            <xdr:cNvPr id="23121" name="Check Box 593" hidden="1">
              <a:extLst>
                <a:ext uri="{63B3BB69-23CF-44E3-9099-C40C66FF867C}">
                  <a14:compatExt spid="_x0000_s23121"/>
                </a:ext>
                <a:ext uri="{FF2B5EF4-FFF2-40B4-BE49-F238E27FC236}">
                  <a16:creationId xmlns:a16="http://schemas.microsoft.com/office/drawing/2014/main" id="{00000000-0008-0000-0A00-000051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Demand Cont. Ventilation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85725</xdr:colOff>
          <xdr:row>14</xdr:row>
          <xdr:rowOff>9525</xdr:rowOff>
        </xdr:from>
        <xdr:to>
          <xdr:col>24</xdr:col>
          <xdr:colOff>152400</xdr:colOff>
          <xdr:row>15</xdr:row>
          <xdr:rowOff>38100</xdr:rowOff>
        </xdr:to>
        <xdr:sp macro="" textlink="">
          <xdr:nvSpPr>
            <xdr:cNvPr id="23122" name="Check Box 594" hidden="1">
              <a:extLst>
                <a:ext uri="{63B3BB69-23CF-44E3-9099-C40C66FF867C}">
                  <a14:compatExt spid="_x0000_s23122"/>
                </a:ext>
                <a:ext uri="{FF2B5EF4-FFF2-40B4-BE49-F238E27FC236}">
                  <a16:creationId xmlns:a16="http://schemas.microsoft.com/office/drawing/2014/main" id="{00000000-0008-0000-0A00-000052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Supply Air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104775</xdr:colOff>
          <xdr:row>171</xdr:row>
          <xdr:rowOff>514350</xdr:rowOff>
        </xdr:from>
        <xdr:to>
          <xdr:col>13</xdr:col>
          <xdr:colOff>38100</xdr:colOff>
          <xdr:row>173</xdr:row>
          <xdr:rowOff>9525</xdr:rowOff>
        </xdr:to>
        <xdr:sp macro="" textlink="">
          <xdr:nvSpPr>
            <xdr:cNvPr id="23191" name="Check Box 663" hidden="1">
              <a:extLst>
                <a:ext uri="{63B3BB69-23CF-44E3-9099-C40C66FF867C}">
                  <a14:compatExt spid="_x0000_s23191"/>
                </a:ext>
                <a:ext uri="{FF2B5EF4-FFF2-40B4-BE49-F238E27FC236}">
                  <a16:creationId xmlns:a16="http://schemas.microsoft.com/office/drawing/2014/main" id="{00000000-0008-0000-0A00-000097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Optimum Start/Stop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171</xdr:row>
          <xdr:rowOff>514350</xdr:rowOff>
        </xdr:from>
        <xdr:to>
          <xdr:col>16</xdr:col>
          <xdr:colOff>238125</xdr:colOff>
          <xdr:row>173</xdr:row>
          <xdr:rowOff>9525</xdr:rowOff>
        </xdr:to>
        <xdr:sp macro="" textlink="">
          <xdr:nvSpPr>
            <xdr:cNvPr id="23192" name="Check Box 664" hidden="1">
              <a:extLst>
                <a:ext uri="{63B3BB69-23CF-44E3-9099-C40C66FF867C}">
                  <a14:compatExt spid="_x0000_s23192"/>
                </a:ext>
                <a:ext uri="{FF2B5EF4-FFF2-40B4-BE49-F238E27FC236}">
                  <a16:creationId xmlns:a16="http://schemas.microsoft.com/office/drawing/2014/main" id="{00000000-0008-0000-0A00-000098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Chiller Water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266700</xdr:colOff>
          <xdr:row>171</xdr:row>
          <xdr:rowOff>514350</xdr:rowOff>
        </xdr:from>
        <xdr:to>
          <xdr:col>21</xdr:col>
          <xdr:colOff>28575</xdr:colOff>
          <xdr:row>173</xdr:row>
          <xdr:rowOff>0</xdr:rowOff>
        </xdr:to>
        <xdr:sp macro="" textlink="">
          <xdr:nvSpPr>
            <xdr:cNvPr id="23193" name="Check Box 665" hidden="1">
              <a:extLst>
                <a:ext uri="{63B3BB69-23CF-44E3-9099-C40C66FF867C}">
                  <a14:compatExt spid="_x0000_s23193"/>
                </a:ext>
                <a:ext uri="{FF2B5EF4-FFF2-40B4-BE49-F238E27FC236}">
                  <a16:creationId xmlns:a16="http://schemas.microsoft.com/office/drawing/2014/main" id="{00000000-0008-0000-0A00-000099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Demand Cont. Ventilation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85725</xdr:colOff>
          <xdr:row>171</xdr:row>
          <xdr:rowOff>514350</xdr:rowOff>
        </xdr:from>
        <xdr:to>
          <xdr:col>24</xdr:col>
          <xdr:colOff>152400</xdr:colOff>
          <xdr:row>173</xdr:row>
          <xdr:rowOff>0</xdr:rowOff>
        </xdr:to>
        <xdr:sp macro="" textlink="">
          <xdr:nvSpPr>
            <xdr:cNvPr id="23194" name="Check Box 666" hidden="1">
              <a:extLst>
                <a:ext uri="{63B3BB69-23CF-44E3-9099-C40C66FF867C}">
                  <a14:compatExt spid="_x0000_s23194"/>
                </a:ext>
                <a:ext uri="{FF2B5EF4-FFF2-40B4-BE49-F238E27FC236}">
                  <a16:creationId xmlns:a16="http://schemas.microsoft.com/office/drawing/2014/main" id="{00000000-0008-0000-0A00-00009A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Supply Air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104775</xdr:colOff>
          <xdr:row>172</xdr:row>
          <xdr:rowOff>123825</xdr:rowOff>
        </xdr:from>
        <xdr:to>
          <xdr:col>13</xdr:col>
          <xdr:colOff>38100</xdr:colOff>
          <xdr:row>174</xdr:row>
          <xdr:rowOff>38100</xdr:rowOff>
        </xdr:to>
        <xdr:sp macro="" textlink="">
          <xdr:nvSpPr>
            <xdr:cNvPr id="23196" name="Check Box 668" hidden="1">
              <a:extLst>
                <a:ext uri="{63B3BB69-23CF-44E3-9099-C40C66FF867C}">
                  <a14:compatExt spid="_x0000_s23196"/>
                </a:ext>
                <a:ext uri="{FF2B5EF4-FFF2-40B4-BE49-F238E27FC236}">
                  <a16:creationId xmlns:a16="http://schemas.microsoft.com/office/drawing/2014/main" id="{00000000-0008-0000-0A00-00009C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Optimum Start/Stop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172</xdr:row>
          <xdr:rowOff>123825</xdr:rowOff>
        </xdr:from>
        <xdr:to>
          <xdr:col>16</xdr:col>
          <xdr:colOff>238125</xdr:colOff>
          <xdr:row>174</xdr:row>
          <xdr:rowOff>38100</xdr:rowOff>
        </xdr:to>
        <xdr:sp macro="" textlink="">
          <xdr:nvSpPr>
            <xdr:cNvPr id="23197" name="Check Box 669" hidden="1">
              <a:extLst>
                <a:ext uri="{63B3BB69-23CF-44E3-9099-C40C66FF867C}">
                  <a14:compatExt spid="_x0000_s23197"/>
                </a:ext>
                <a:ext uri="{FF2B5EF4-FFF2-40B4-BE49-F238E27FC236}">
                  <a16:creationId xmlns:a16="http://schemas.microsoft.com/office/drawing/2014/main" id="{00000000-0008-0000-0A00-00009D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Chiller Water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266700</xdr:colOff>
          <xdr:row>172</xdr:row>
          <xdr:rowOff>123825</xdr:rowOff>
        </xdr:from>
        <xdr:to>
          <xdr:col>21</xdr:col>
          <xdr:colOff>28575</xdr:colOff>
          <xdr:row>174</xdr:row>
          <xdr:rowOff>19050</xdr:rowOff>
        </xdr:to>
        <xdr:sp macro="" textlink="">
          <xdr:nvSpPr>
            <xdr:cNvPr id="23198" name="Check Box 670" hidden="1">
              <a:extLst>
                <a:ext uri="{63B3BB69-23CF-44E3-9099-C40C66FF867C}">
                  <a14:compatExt spid="_x0000_s23198"/>
                </a:ext>
                <a:ext uri="{FF2B5EF4-FFF2-40B4-BE49-F238E27FC236}">
                  <a16:creationId xmlns:a16="http://schemas.microsoft.com/office/drawing/2014/main" id="{00000000-0008-0000-0A00-00009E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Demand Cont. Ventilation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85725</xdr:colOff>
          <xdr:row>172</xdr:row>
          <xdr:rowOff>123825</xdr:rowOff>
        </xdr:from>
        <xdr:to>
          <xdr:col>24</xdr:col>
          <xdr:colOff>152400</xdr:colOff>
          <xdr:row>174</xdr:row>
          <xdr:rowOff>19050</xdr:rowOff>
        </xdr:to>
        <xdr:sp macro="" textlink="">
          <xdr:nvSpPr>
            <xdr:cNvPr id="23199" name="Check Box 671" hidden="1">
              <a:extLst>
                <a:ext uri="{63B3BB69-23CF-44E3-9099-C40C66FF867C}">
                  <a14:compatExt spid="_x0000_s23199"/>
                </a:ext>
                <a:ext uri="{FF2B5EF4-FFF2-40B4-BE49-F238E27FC236}">
                  <a16:creationId xmlns:a16="http://schemas.microsoft.com/office/drawing/2014/main" id="{00000000-0008-0000-0A00-00009F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Supply Air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104775</xdr:colOff>
          <xdr:row>173</xdr:row>
          <xdr:rowOff>123825</xdr:rowOff>
        </xdr:from>
        <xdr:to>
          <xdr:col>13</xdr:col>
          <xdr:colOff>38100</xdr:colOff>
          <xdr:row>175</xdr:row>
          <xdr:rowOff>38100</xdr:rowOff>
        </xdr:to>
        <xdr:sp macro="" textlink="">
          <xdr:nvSpPr>
            <xdr:cNvPr id="23201" name="Check Box 673" hidden="1">
              <a:extLst>
                <a:ext uri="{63B3BB69-23CF-44E3-9099-C40C66FF867C}">
                  <a14:compatExt spid="_x0000_s23201"/>
                </a:ext>
                <a:ext uri="{FF2B5EF4-FFF2-40B4-BE49-F238E27FC236}">
                  <a16:creationId xmlns:a16="http://schemas.microsoft.com/office/drawing/2014/main" id="{00000000-0008-0000-0A00-0000A1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Optimum Start/Stop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173</xdr:row>
          <xdr:rowOff>123825</xdr:rowOff>
        </xdr:from>
        <xdr:to>
          <xdr:col>16</xdr:col>
          <xdr:colOff>238125</xdr:colOff>
          <xdr:row>175</xdr:row>
          <xdr:rowOff>38100</xdr:rowOff>
        </xdr:to>
        <xdr:sp macro="" textlink="">
          <xdr:nvSpPr>
            <xdr:cNvPr id="23202" name="Check Box 674" hidden="1">
              <a:extLst>
                <a:ext uri="{63B3BB69-23CF-44E3-9099-C40C66FF867C}">
                  <a14:compatExt spid="_x0000_s23202"/>
                </a:ext>
                <a:ext uri="{FF2B5EF4-FFF2-40B4-BE49-F238E27FC236}">
                  <a16:creationId xmlns:a16="http://schemas.microsoft.com/office/drawing/2014/main" id="{00000000-0008-0000-0A00-0000A2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Chiller Water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266700</xdr:colOff>
          <xdr:row>173</xdr:row>
          <xdr:rowOff>123825</xdr:rowOff>
        </xdr:from>
        <xdr:to>
          <xdr:col>21</xdr:col>
          <xdr:colOff>28575</xdr:colOff>
          <xdr:row>175</xdr:row>
          <xdr:rowOff>19050</xdr:rowOff>
        </xdr:to>
        <xdr:sp macro="" textlink="">
          <xdr:nvSpPr>
            <xdr:cNvPr id="23203" name="Check Box 675" hidden="1">
              <a:extLst>
                <a:ext uri="{63B3BB69-23CF-44E3-9099-C40C66FF867C}">
                  <a14:compatExt spid="_x0000_s23203"/>
                </a:ext>
                <a:ext uri="{FF2B5EF4-FFF2-40B4-BE49-F238E27FC236}">
                  <a16:creationId xmlns:a16="http://schemas.microsoft.com/office/drawing/2014/main" id="{00000000-0008-0000-0A00-0000A3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Demand Cont. Ventilation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85725</xdr:colOff>
          <xdr:row>173</xdr:row>
          <xdr:rowOff>123825</xdr:rowOff>
        </xdr:from>
        <xdr:to>
          <xdr:col>24</xdr:col>
          <xdr:colOff>152400</xdr:colOff>
          <xdr:row>175</xdr:row>
          <xdr:rowOff>19050</xdr:rowOff>
        </xdr:to>
        <xdr:sp macro="" textlink="">
          <xdr:nvSpPr>
            <xdr:cNvPr id="23204" name="Check Box 676" hidden="1">
              <a:extLst>
                <a:ext uri="{63B3BB69-23CF-44E3-9099-C40C66FF867C}">
                  <a14:compatExt spid="_x0000_s23204"/>
                </a:ext>
                <a:ext uri="{FF2B5EF4-FFF2-40B4-BE49-F238E27FC236}">
                  <a16:creationId xmlns:a16="http://schemas.microsoft.com/office/drawing/2014/main" id="{00000000-0008-0000-0A00-0000A4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Supply Air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104775</xdr:colOff>
          <xdr:row>174</xdr:row>
          <xdr:rowOff>123825</xdr:rowOff>
        </xdr:from>
        <xdr:to>
          <xdr:col>13</xdr:col>
          <xdr:colOff>38100</xdr:colOff>
          <xdr:row>176</xdr:row>
          <xdr:rowOff>38100</xdr:rowOff>
        </xdr:to>
        <xdr:sp macro="" textlink="">
          <xdr:nvSpPr>
            <xdr:cNvPr id="23206" name="Check Box 678" hidden="1">
              <a:extLst>
                <a:ext uri="{63B3BB69-23CF-44E3-9099-C40C66FF867C}">
                  <a14:compatExt spid="_x0000_s23206"/>
                </a:ext>
                <a:ext uri="{FF2B5EF4-FFF2-40B4-BE49-F238E27FC236}">
                  <a16:creationId xmlns:a16="http://schemas.microsoft.com/office/drawing/2014/main" id="{00000000-0008-0000-0A00-0000A6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Optimum Start/Stop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174</xdr:row>
          <xdr:rowOff>123825</xdr:rowOff>
        </xdr:from>
        <xdr:to>
          <xdr:col>16</xdr:col>
          <xdr:colOff>238125</xdr:colOff>
          <xdr:row>176</xdr:row>
          <xdr:rowOff>38100</xdr:rowOff>
        </xdr:to>
        <xdr:sp macro="" textlink="">
          <xdr:nvSpPr>
            <xdr:cNvPr id="23207" name="Check Box 679" hidden="1">
              <a:extLst>
                <a:ext uri="{63B3BB69-23CF-44E3-9099-C40C66FF867C}">
                  <a14:compatExt spid="_x0000_s23207"/>
                </a:ext>
                <a:ext uri="{FF2B5EF4-FFF2-40B4-BE49-F238E27FC236}">
                  <a16:creationId xmlns:a16="http://schemas.microsoft.com/office/drawing/2014/main" id="{00000000-0008-0000-0A00-0000A7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Chiller Water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266700</xdr:colOff>
          <xdr:row>174</xdr:row>
          <xdr:rowOff>123825</xdr:rowOff>
        </xdr:from>
        <xdr:to>
          <xdr:col>21</xdr:col>
          <xdr:colOff>28575</xdr:colOff>
          <xdr:row>176</xdr:row>
          <xdr:rowOff>19050</xdr:rowOff>
        </xdr:to>
        <xdr:sp macro="" textlink="">
          <xdr:nvSpPr>
            <xdr:cNvPr id="23208" name="Check Box 680" hidden="1">
              <a:extLst>
                <a:ext uri="{63B3BB69-23CF-44E3-9099-C40C66FF867C}">
                  <a14:compatExt spid="_x0000_s23208"/>
                </a:ext>
                <a:ext uri="{FF2B5EF4-FFF2-40B4-BE49-F238E27FC236}">
                  <a16:creationId xmlns:a16="http://schemas.microsoft.com/office/drawing/2014/main" id="{00000000-0008-0000-0A00-0000A8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Demand Cont. Ventilation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85725</xdr:colOff>
          <xdr:row>174</xdr:row>
          <xdr:rowOff>123825</xdr:rowOff>
        </xdr:from>
        <xdr:to>
          <xdr:col>24</xdr:col>
          <xdr:colOff>152400</xdr:colOff>
          <xdr:row>176</xdr:row>
          <xdr:rowOff>19050</xdr:rowOff>
        </xdr:to>
        <xdr:sp macro="" textlink="">
          <xdr:nvSpPr>
            <xdr:cNvPr id="23209" name="Check Box 681" hidden="1">
              <a:extLst>
                <a:ext uri="{63B3BB69-23CF-44E3-9099-C40C66FF867C}">
                  <a14:compatExt spid="_x0000_s23209"/>
                </a:ext>
                <a:ext uri="{FF2B5EF4-FFF2-40B4-BE49-F238E27FC236}">
                  <a16:creationId xmlns:a16="http://schemas.microsoft.com/office/drawing/2014/main" id="{00000000-0008-0000-0A00-0000A9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Supply Air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104775</xdr:colOff>
          <xdr:row>175</xdr:row>
          <xdr:rowOff>123825</xdr:rowOff>
        </xdr:from>
        <xdr:to>
          <xdr:col>13</xdr:col>
          <xdr:colOff>38100</xdr:colOff>
          <xdr:row>177</xdr:row>
          <xdr:rowOff>38100</xdr:rowOff>
        </xdr:to>
        <xdr:sp macro="" textlink="">
          <xdr:nvSpPr>
            <xdr:cNvPr id="23211" name="Check Box 683" hidden="1">
              <a:extLst>
                <a:ext uri="{63B3BB69-23CF-44E3-9099-C40C66FF867C}">
                  <a14:compatExt spid="_x0000_s23211"/>
                </a:ext>
                <a:ext uri="{FF2B5EF4-FFF2-40B4-BE49-F238E27FC236}">
                  <a16:creationId xmlns:a16="http://schemas.microsoft.com/office/drawing/2014/main" id="{00000000-0008-0000-0A00-0000AB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Optimum Start/Stop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175</xdr:row>
          <xdr:rowOff>123825</xdr:rowOff>
        </xdr:from>
        <xdr:to>
          <xdr:col>16</xdr:col>
          <xdr:colOff>238125</xdr:colOff>
          <xdr:row>177</xdr:row>
          <xdr:rowOff>38100</xdr:rowOff>
        </xdr:to>
        <xdr:sp macro="" textlink="">
          <xdr:nvSpPr>
            <xdr:cNvPr id="23212" name="Check Box 684" hidden="1">
              <a:extLst>
                <a:ext uri="{63B3BB69-23CF-44E3-9099-C40C66FF867C}">
                  <a14:compatExt spid="_x0000_s23212"/>
                </a:ext>
                <a:ext uri="{FF2B5EF4-FFF2-40B4-BE49-F238E27FC236}">
                  <a16:creationId xmlns:a16="http://schemas.microsoft.com/office/drawing/2014/main" id="{00000000-0008-0000-0A00-0000AC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Chiller Water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266700</xdr:colOff>
          <xdr:row>175</xdr:row>
          <xdr:rowOff>123825</xdr:rowOff>
        </xdr:from>
        <xdr:to>
          <xdr:col>21</xdr:col>
          <xdr:colOff>28575</xdr:colOff>
          <xdr:row>177</xdr:row>
          <xdr:rowOff>19050</xdr:rowOff>
        </xdr:to>
        <xdr:sp macro="" textlink="">
          <xdr:nvSpPr>
            <xdr:cNvPr id="23213" name="Check Box 685" hidden="1">
              <a:extLst>
                <a:ext uri="{63B3BB69-23CF-44E3-9099-C40C66FF867C}">
                  <a14:compatExt spid="_x0000_s23213"/>
                </a:ext>
                <a:ext uri="{FF2B5EF4-FFF2-40B4-BE49-F238E27FC236}">
                  <a16:creationId xmlns:a16="http://schemas.microsoft.com/office/drawing/2014/main" id="{00000000-0008-0000-0A00-0000AD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Demand Cont. Ventilation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85725</xdr:colOff>
          <xdr:row>175</xdr:row>
          <xdr:rowOff>123825</xdr:rowOff>
        </xdr:from>
        <xdr:to>
          <xdr:col>24</xdr:col>
          <xdr:colOff>152400</xdr:colOff>
          <xdr:row>177</xdr:row>
          <xdr:rowOff>19050</xdr:rowOff>
        </xdr:to>
        <xdr:sp macro="" textlink="">
          <xdr:nvSpPr>
            <xdr:cNvPr id="23214" name="Check Box 686" hidden="1">
              <a:extLst>
                <a:ext uri="{63B3BB69-23CF-44E3-9099-C40C66FF867C}">
                  <a14:compatExt spid="_x0000_s23214"/>
                </a:ext>
                <a:ext uri="{FF2B5EF4-FFF2-40B4-BE49-F238E27FC236}">
                  <a16:creationId xmlns:a16="http://schemas.microsoft.com/office/drawing/2014/main" id="{00000000-0008-0000-0A00-0000AE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Supply Air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104775</xdr:colOff>
          <xdr:row>176</xdr:row>
          <xdr:rowOff>123825</xdr:rowOff>
        </xdr:from>
        <xdr:to>
          <xdr:col>13</xdr:col>
          <xdr:colOff>38100</xdr:colOff>
          <xdr:row>178</xdr:row>
          <xdr:rowOff>38100</xdr:rowOff>
        </xdr:to>
        <xdr:sp macro="" textlink="">
          <xdr:nvSpPr>
            <xdr:cNvPr id="23216" name="Check Box 688" hidden="1">
              <a:extLst>
                <a:ext uri="{63B3BB69-23CF-44E3-9099-C40C66FF867C}">
                  <a14:compatExt spid="_x0000_s23216"/>
                </a:ext>
                <a:ext uri="{FF2B5EF4-FFF2-40B4-BE49-F238E27FC236}">
                  <a16:creationId xmlns:a16="http://schemas.microsoft.com/office/drawing/2014/main" id="{00000000-0008-0000-0A00-0000B0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Optimum Start/Stop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176</xdr:row>
          <xdr:rowOff>123825</xdr:rowOff>
        </xdr:from>
        <xdr:to>
          <xdr:col>16</xdr:col>
          <xdr:colOff>238125</xdr:colOff>
          <xdr:row>178</xdr:row>
          <xdr:rowOff>38100</xdr:rowOff>
        </xdr:to>
        <xdr:sp macro="" textlink="">
          <xdr:nvSpPr>
            <xdr:cNvPr id="23217" name="Check Box 689" hidden="1">
              <a:extLst>
                <a:ext uri="{63B3BB69-23CF-44E3-9099-C40C66FF867C}">
                  <a14:compatExt spid="_x0000_s23217"/>
                </a:ext>
                <a:ext uri="{FF2B5EF4-FFF2-40B4-BE49-F238E27FC236}">
                  <a16:creationId xmlns:a16="http://schemas.microsoft.com/office/drawing/2014/main" id="{00000000-0008-0000-0A00-0000B1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Chiller Water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266700</xdr:colOff>
          <xdr:row>176</xdr:row>
          <xdr:rowOff>123825</xdr:rowOff>
        </xdr:from>
        <xdr:to>
          <xdr:col>21</xdr:col>
          <xdr:colOff>28575</xdr:colOff>
          <xdr:row>178</xdr:row>
          <xdr:rowOff>19050</xdr:rowOff>
        </xdr:to>
        <xdr:sp macro="" textlink="">
          <xdr:nvSpPr>
            <xdr:cNvPr id="23218" name="Check Box 690" hidden="1">
              <a:extLst>
                <a:ext uri="{63B3BB69-23CF-44E3-9099-C40C66FF867C}">
                  <a14:compatExt spid="_x0000_s23218"/>
                </a:ext>
                <a:ext uri="{FF2B5EF4-FFF2-40B4-BE49-F238E27FC236}">
                  <a16:creationId xmlns:a16="http://schemas.microsoft.com/office/drawing/2014/main" id="{00000000-0008-0000-0A00-0000B2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Demand Cont. Ventilation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85725</xdr:colOff>
          <xdr:row>176</xdr:row>
          <xdr:rowOff>123825</xdr:rowOff>
        </xdr:from>
        <xdr:to>
          <xdr:col>24</xdr:col>
          <xdr:colOff>152400</xdr:colOff>
          <xdr:row>178</xdr:row>
          <xdr:rowOff>19050</xdr:rowOff>
        </xdr:to>
        <xdr:sp macro="" textlink="">
          <xdr:nvSpPr>
            <xdr:cNvPr id="23219" name="Check Box 691" hidden="1">
              <a:extLst>
                <a:ext uri="{63B3BB69-23CF-44E3-9099-C40C66FF867C}">
                  <a14:compatExt spid="_x0000_s23219"/>
                </a:ext>
                <a:ext uri="{FF2B5EF4-FFF2-40B4-BE49-F238E27FC236}">
                  <a16:creationId xmlns:a16="http://schemas.microsoft.com/office/drawing/2014/main" id="{00000000-0008-0000-0A00-0000B3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Supply Air Reset</a:t>
              </a:r>
            </a:p>
          </xdr:txBody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790575</xdr:colOff>
      <xdr:row>13</xdr:row>
      <xdr:rowOff>53975</xdr:rowOff>
    </xdr:from>
    <xdr:to>
      <xdr:col>6</xdr:col>
      <xdr:colOff>52900</xdr:colOff>
      <xdr:row>14</xdr:row>
      <xdr:rowOff>92075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5257800" y="1514475"/>
          <a:ext cx="45719" cy="2000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6</xdr:col>
      <xdr:colOff>0</xdr:colOff>
      <xdr:row>2</xdr:row>
      <xdr:rowOff>66675</xdr:rowOff>
    </xdr:from>
    <xdr:to>
      <xdr:col>6</xdr:col>
      <xdr:colOff>45719</xdr:colOff>
      <xdr:row>3</xdr:row>
      <xdr:rowOff>104775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5267325" y="390525"/>
          <a:ext cx="45719" cy="2000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6</xdr:col>
      <xdr:colOff>47625</xdr:colOff>
      <xdr:row>3</xdr:row>
      <xdr:rowOff>66675</xdr:rowOff>
    </xdr:from>
    <xdr:to>
      <xdr:col>7</xdr:col>
      <xdr:colOff>22859</xdr:colOff>
      <xdr:row>4</xdr:row>
      <xdr:rowOff>104775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/>
      </xdr:nvSpPr>
      <xdr:spPr>
        <a:xfrm>
          <a:off x="5324475" y="552450"/>
          <a:ext cx="45719" cy="2000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7</xdr:col>
      <xdr:colOff>31750</xdr:colOff>
      <xdr:row>4</xdr:row>
      <xdr:rowOff>66675</xdr:rowOff>
    </xdr:from>
    <xdr:to>
      <xdr:col>7</xdr:col>
      <xdr:colOff>77469</xdr:colOff>
      <xdr:row>5</xdr:row>
      <xdr:rowOff>104775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/>
      </xdr:nvSpPr>
      <xdr:spPr>
        <a:xfrm>
          <a:off x="5381625" y="714375"/>
          <a:ext cx="45719" cy="2000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7</xdr:col>
      <xdr:colOff>88900</xdr:colOff>
      <xdr:row>5</xdr:row>
      <xdr:rowOff>85725</xdr:rowOff>
    </xdr:from>
    <xdr:to>
      <xdr:col>7</xdr:col>
      <xdr:colOff>149859</xdr:colOff>
      <xdr:row>6</xdr:row>
      <xdr:rowOff>101759</xdr:rowOff>
    </xdr:to>
    <xdr:sp macro="" textlink="">
      <xdr:nvSpPr>
        <xdr:cNvPr id="6" name="Right Brace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/>
      </xdr:nvSpPr>
      <xdr:spPr>
        <a:xfrm>
          <a:off x="5448300" y="885825"/>
          <a:ext cx="45719" cy="2000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6</xdr:col>
      <xdr:colOff>47625</xdr:colOff>
      <xdr:row>14</xdr:row>
      <xdr:rowOff>85725</xdr:rowOff>
    </xdr:from>
    <xdr:to>
      <xdr:col>7</xdr:col>
      <xdr:colOff>7619</xdr:colOff>
      <xdr:row>15</xdr:row>
      <xdr:rowOff>101759</xdr:rowOff>
    </xdr:to>
    <xdr:sp macro="" textlink="">
      <xdr:nvSpPr>
        <xdr:cNvPr id="7" name="Right Brace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/>
      </xdr:nvSpPr>
      <xdr:spPr>
        <a:xfrm>
          <a:off x="5314950" y="1695450"/>
          <a:ext cx="45719" cy="2000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7</xdr:col>
      <xdr:colOff>9525</xdr:colOff>
      <xdr:row>15</xdr:row>
      <xdr:rowOff>66675</xdr:rowOff>
    </xdr:from>
    <xdr:to>
      <xdr:col>7</xdr:col>
      <xdr:colOff>70484</xdr:colOff>
      <xdr:row>16</xdr:row>
      <xdr:rowOff>104775</xdr:rowOff>
    </xdr:to>
    <xdr:sp macro="" textlink="">
      <xdr:nvSpPr>
        <xdr:cNvPr id="8" name="Right Brace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/>
      </xdr:nvSpPr>
      <xdr:spPr>
        <a:xfrm>
          <a:off x="5372100" y="1847850"/>
          <a:ext cx="45719" cy="2000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7</xdr:col>
      <xdr:colOff>88900</xdr:colOff>
      <xdr:row>16</xdr:row>
      <xdr:rowOff>6350</xdr:rowOff>
    </xdr:from>
    <xdr:to>
      <xdr:col>7</xdr:col>
      <xdr:colOff>149859</xdr:colOff>
      <xdr:row>17</xdr:row>
      <xdr:rowOff>53975</xdr:rowOff>
    </xdr:to>
    <xdr:sp macro="" textlink="">
      <xdr:nvSpPr>
        <xdr:cNvPr id="9" name="Right Brace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/>
      </xdr:nvSpPr>
      <xdr:spPr>
        <a:xfrm>
          <a:off x="5448300" y="1962150"/>
          <a:ext cx="45719" cy="2000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6</xdr:col>
      <xdr:colOff>45718</xdr:colOff>
      <xdr:row>2</xdr:row>
      <xdr:rowOff>66676</xdr:rowOff>
    </xdr:from>
    <xdr:to>
      <xdr:col>7</xdr:col>
      <xdr:colOff>257870</xdr:colOff>
      <xdr:row>3</xdr:row>
      <xdr:rowOff>4764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CxnSpPr>
          <a:stCxn id="3" idx="1"/>
        </xdr:cNvCxnSpPr>
      </xdr:nvCxnSpPr>
      <xdr:spPr>
        <a:xfrm rot="10800000" flipH="1">
          <a:off x="5313043" y="390526"/>
          <a:ext cx="297181" cy="100013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45718</xdr:colOff>
      <xdr:row>3</xdr:row>
      <xdr:rowOff>104775</xdr:rowOff>
    </xdr:from>
    <xdr:to>
      <xdr:col>7</xdr:col>
      <xdr:colOff>308038</xdr:colOff>
      <xdr:row>4</xdr:row>
      <xdr:rowOff>4765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CxnSpPr/>
      </xdr:nvCxnSpPr>
      <xdr:spPr>
        <a:xfrm flipV="1">
          <a:off x="5398768" y="590550"/>
          <a:ext cx="259082" cy="6191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77468</xdr:colOff>
      <xdr:row>4</xdr:row>
      <xdr:rowOff>104775</xdr:rowOff>
    </xdr:from>
    <xdr:to>
      <xdr:col>7</xdr:col>
      <xdr:colOff>266570</xdr:colOff>
      <xdr:row>5</xdr:row>
      <xdr:rowOff>4765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CxnSpPr/>
      </xdr:nvCxnSpPr>
      <xdr:spPr>
        <a:xfrm flipV="1">
          <a:off x="5436868" y="752475"/>
          <a:ext cx="182882" cy="5239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147318</xdr:colOff>
      <xdr:row>5</xdr:row>
      <xdr:rowOff>92075</xdr:rowOff>
    </xdr:from>
    <xdr:to>
      <xdr:col>7</xdr:col>
      <xdr:colOff>267182</xdr:colOff>
      <xdr:row>6</xdr:row>
      <xdr:rowOff>42022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CxnSpPr/>
      </xdr:nvCxnSpPr>
      <xdr:spPr>
        <a:xfrm flipV="1">
          <a:off x="5494018" y="904875"/>
          <a:ext cx="125732" cy="10954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55243</xdr:colOff>
      <xdr:row>13</xdr:row>
      <xdr:rowOff>92075</xdr:rowOff>
    </xdr:from>
    <xdr:to>
      <xdr:col>7</xdr:col>
      <xdr:colOff>221552</xdr:colOff>
      <xdr:row>13</xdr:row>
      <xdr:rowOff>125415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CxnSpPr/>
      </xdr:nvCxnSpPr>
      <xdr:spPr>
        <a:xfrm flipV="1">
          <a:off x="5322568" y="1552575"/>
          <a:ext cx="249557" cy="3334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29843</xdr:colOff>
      <xdr:row>14</xdr:row>
      <xdr:rowOff>66675</xdr:rowOff>
    </xdr:from>
    <xdr:to>
      <xdr:col>7</xdr:col>
      <xdr:colOff>228620</xdr:colOff>
      <xdr:row>14</xdr:row>
      <xdr:rowOff>147045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CxnSpPr/>
      </xdr:nvCxnSpPr>
      <xdr:spPr>
        <a:xfrm flipV="1">
          <a:off x="5379718" y="1685925"/>
          <a:ext cx="201932" cy="7144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67944</xdr:colOff>
      <xdr:row>15</xdr:row>
      <xdr:rowOff>66676</xdr:rowOff>
    </xdr:from>
    <xdr:to>
      <xdr:col>7</xdr:col>
      <xdr:colOff>275917</xdr:colOff>
      <xdr:row>16</xdr:row>
      <xdr:rowOff>4763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CxnSpPr>
          <a:stCxn id="8" idx="1"/>
        </xdr:cNvCxnSpPr>
      </xdr:nvCxnSpPr>
      <xdr:spPr>
        <a:xfrm rot="10800000" flipH="1">
          <a:off x="5417819" y="1847851"/>
          <a:ext cx="211456" cy="100012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125093</xdr:colOff>
      <xdr:row>16</xdr:row>
      <xdr:rowOff>82550</xdr:rowOff>
    </xdr:from>
    <xdr:to>
      <xdr:col>7</xdr:col>
      <xdr:colOff>244989</xdr:colOff>
      <xdr:row>16</xdr:row>
      <xdr:rowOff>106365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CxnSpPr/>
      </xdr:nvCxnSpPr>
      <xdr:spPr>
        <a:xfrm flipV="1">
          <a:off x="5484493" y="2028825"/>
          <a:ext cx="116207" cy="2381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790575</xdr:colOff>
      <xdr:row>26</xdr:row>
      <xdr:rowOff>53975</xdr:rowOff>
    </xdr:from>
    <xdr:to>
      <xdr:col>6</xdr:col>
      <xdr:colOff>52900</xdr:colOff>
      <xdr:row>27</xdr:row>
      <xdr:rowOff>92075</xdr:rowOff>
    </xdr:to>
    <xdr:sp macro="" textlink="">
      <xdr:nvSpPr>
        <xdr:cNvPr id="27" name="Right Brace 26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/>
      </xdr:nvSpPr>
      <xdr:spPr>
        <a:xfrm>
          <a:off x="5257800" y="3638550"/>
          <a:ext cx="45719" cy="2000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5</xdr:col>
      <xdr:colOff>790575</xdr:colOff>
      <xdr:row>32</xdr:row>
      <xdr:rowOff>53975</xdr:rowOff>
    </xdr:from>
    <xdr:to>
      <xdr:col>6</xdr:col>
      <xdr:colOff>53340</xdr:colOff>
      <xdr:row>33</xdr:row>
      <xdr:rowOff>92075</xdr:rowOff>
    </xdr:to>
    <xdr:sp macro="" textlink="">
      <xdr:nvSpPr>
        <xdr:cNvPr id="28" name="Right Brace 27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/>
      </xdr:nvSpPr>
      <xdr:spPr>
        <a:xfrm>
          <a:off x="5257800" y="4448175"/>
          <a:ext cx="66675" cy="2000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6</xdr:col>
      <xdr:colOff>48893</xdr:colOff>
      <xdr:row>26</xdr:row>
      <xdr:rowOff>120650</xdr:rowOff>
    </xdr:from>
    <xdr:to>
      <xdr:col>7</xdr:col>
      <xdr:colOff>127762</xdr:colOff>
      <xdr:row>27</xdr:row>
      <xdr:rowOff>8338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CxnSpPr/>
      </xdr:nvCxnSpPr>
      <xdr:spPr>
        <a:xfrm flipV="1">
          <a:off x="5303518" y="3381375"/>
          <a:ext cx="182882" cy="3334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55243</xdr:colOff>
      <xdr:row>32</xdr:row>
      <xdr:rowOff>92075</xdr:rowOff>
    </xdr:from>
    <xdr:to>
      <xdr:col>7</xdr:col>
      <xdr:colOff>150823</xdr:colOff>
      <xdr:row>33</xdr:row>
      <xdr:rowOff>7411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CxnSpPr/>
      </xdr:nvCxnSpPr>
      <xdr:spPr>
        <a:xfrm flipV="1">
          <a:off x="5322568" y="3838575"/>
          <a:ext cx="173357" cy="6191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790575</xdr:colOff>
      <xdr:row>23</xdr:row>
      <xdr:rowOff>53975</xdr:rowOff>
    </xdr:from>
    <xdr:to>
      <xdr:col>6</xdr:col>
      <xdr:colOff>52900</xdr:colOff>
      <xdr:row>24</xdr:row>
      <xdr:rowOff>92075</xdr:rowOff>
    </xdr:to>
    <xdr:sp macro="" textlink="">
      <xdr:nvSpPr>
        <xdr:cNvPr id="24" name="Right Brace 23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/>
      </xdr:nvSpPr>
      <xdr:spPr>
        <a:xfrm>
          <a:off x="5257800" y="3638550"/>
          <a:ext cx="45719" cy="2000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6</xdr:col>
      <xdr:colOff>0</xdr:colOff>
      <xdr:row>7</xdr:row>
      <xdr:rowOff>66675</xdr:rowOff>
    </xdr:from>
    <xdr:to>
      <xdr:col>6</xdr:col>
      <xdr:colOff>45719</xdr:colOff>
      <xdr:row>8</xdr:row>
      <xdr:rowOff>104775</xdr:rowOff>
    </xdr:to>
    <xdr:sp macro="" textlink="">
      <xdr:nvSpPr>
        <xdr:cNvPr id="25" name="Right Brace 24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/>
      </xdr:nvSpPr>
      <xdr:spPr>
        <a:xfrm>
          <a:off x="5267325" y="390525"/>
          <a:ext cx="45719" cy="2000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6</xdr:col>
      <xdr:colOff>47625</xdr:colOff>
      <xdr:row>8</xdr:row>
      <xdr:rowOff>66675</xdr:rowOff>
    </xdr:from>
    <xdr:to>
      <xdr:col>7</xdr:col>
      <xdr:colOff>22859</xdr:colOff>
      <xdr:row>9</xdr:row>
      <xdr:rowOff>104775</xdr:rowOff>
    </xdr:to>
    <xdr:sp macro="" textlink="">
      <xdr:nvSpPr>
        <xdr:cNvPr id="26" name="Right Brace 25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/>
      </xdr:nvSpPr>
      <xdr:spPr>
        <a:xfrm>
          <a:off x="5324475" y="552450"/>
          <a:ext cx="45719" cy="2000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7</xdr:col>
      <xdr:colOff>31750</xdr:colOff>
      <xdr:row>9</xdr:row>
      <xdr:rowOff>66675</xdr:rowOff>
    </xdr:from>
    <xdr:to>
      <xdr:col>7</xdr:col>
      <xdr:colOff>77469</xdr:colOff>
      <xdr:row>10</xdr:row>
      <xdr:rowOff>104775</xdr:rowOff>
    </xdr:to>
    <xdr:sp macro="" textlink="">
      <xdr:nvSpPr>
        <xdr:cNvPr id="30" name="Right Brace 29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/>
      </xdr:nvSpPr>
      <xdr:spPr>
        <a:xfrm>
          <a:off x="5381625" y="714375"/>
          <a:ext cx="45719" cy="2000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7</xdr:col>
      <xdr:colOff>88900</xdr:colOff>
      <xdr:row>10</xdr:row>
      <xdr:rowOff>85725</xdr:rowOff>
    </xdr:from>
    <xdr:to>
      <xdr:col>7</xdr:col>
      <xdr:colOff>149859</xdr:colOff>
      <xdr:row>11</xdr:row>
      <xdr:rowOff>101759</xdr:rowOff>
    </xdr:to>
    <xdr:sp macro="" textlink="">
      <xdr:nvSpPr>
        <xdr:cNvPr id="32" name="Right Brace 31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SpPr/>
      </xdr:nvSpPr>
      <xdr:spPr>
        <a:xfrm>
          <a:off x="5448300" y="885825"/>
          <a:ext cx="45719" cy="2000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6</xdr:col>
      <xdr:colOff>45718</xdr:colOff>
      <xdr:row>7</xdr:row>
      <xdr:rowOff>66676</xdr:rowOff>
    </xdr:from>
    <xdr:to>
      <xdr:col>7</xdr:col>
      <xdr:colOff>257870</xdr:colOff>
      <xdr:row>8</xdr:row>
      <xdr:rowOff>4764</xdr:rowOff>
    </xdr:to>
    <xdr:cxnSp macro="">
      <xdr:nvCxnSpPr>
        <xdr:cNvPr id="33" name="Straight Arrow Connector 32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CxnSpPr>
          <a:stCxn id="25" idx="1"/>
        </xdr:cNvCxnSpPr>
      </xdr:nvCxnSpPr>
      <xdr:spPr>
        <a:xfrm rot="10800000" flipH="1">
          <a:off x="5313043" y="390526"/>
          <a:ext cx="297181" cy="100013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45718</xdr:colOff>
      <xdr:row>8</xdr:row>
      <xdr:rowOff>104775</xdr:rowOff>
    </xdr:from>
    <xdr:to>
      <xdr:col>7</xdr:col>
      <xdr:colOff>308038</xdr:colOff>
      <xdr:row>9</xdr:row>
      <xdr:rowOff>4765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CxnSpPr/>
      </xdr:nvCxnSpPr>
      <xdr:spPr>
        <a:xfrm flipV="1">
          <a:off x="5398768" y="590550"/>
          <a:ext cx="259082" cy="6191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77468</xdr:colOff>
      <xdr:row>9</xdr:row>
      <xdr:rowOff>104775</xdr:rowOff>
    </xdr:from>
    <xdr:to>
      <xdr:col>7</xdr:col>
      <xdr:colOff>266570</xdr:colOff>
      <xdr:row>10</xdr:row>
      <xdr:rowOff>4765</xdr:rowOff>
    </xdr:to>
    <xdr:cxnSp macro="">
      <xdr:nvCxnSpPr>
        <xdr:cNvPr id="35" name="Straight Arrow Connector 34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CxnSpPr/>
      </xdr:nvCxnSpPr>
      <xdr:spPr>
        <a:xfrm flipV="1">
          <a:off x="5436868" y="752475"/>
          <a:ext cx="182882" cy="5239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147318</xdr:colOff>
      <xdr:row>10</xdr:row>
      <xdr:rowOff>92075</xdr:rowOff>
    </xdr:from>
    <xdr:to>
      <xdr:col>7</xdr:col>
      <xdr:colOff>267182</xdr:colOff>
      <xdr:row>11</xdr:row>
      <xdr:rowOff>42022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CxnSpPr/>
      </xdr:nvCxnSpPr>
      <xdr:spPr>
        <a:xfrm flipV="1">
          <a:off x="5494018" y="904875"/>
          <a:ext cx="125732" cy="10954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55243</xdr:colOff>
      <xdr:row>33</xdr:row>
      <xdr:rowOff>92075</xdr:rowOff>
    </xdr:from>
    <xdr:to>
      <xdr:col>7</xdr:col>
      <xdr:colOff>150823</xdr:colOff>
      <xdr:row>34</xdr:row>
      <xdr:rowOff>7411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C981BA74-80A8-4B71-9D12-ACD4CBB0FEC5}"/>
            </a:ext>
          </a:extLst>
        </xdr:cNvPr>
        <xdr:cNvCxnSpPr/>
      </xdr:nvCxnSpPr>
      <xdr:spPr>
        <a:xfrm flipV="1">
          <a:off x="14542768" y="5397500"/>
          <a:ext cx="467055" cy="77261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55243</xdr:colOff>
      <xdr:row>34</xdr:row>
      <xdr:rowOff>92075</xdr:rowOff>
    </xdr:from>
    <xdr:to>
      <xdr:col>7</xdr:col>
      <xdr:colOff>150823</xdr:colOff>
      <xdr:row>35</xdr:row>
      <xdr:rowOff>7411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1401A561-FAA2-4B2C-87EF-52444427696B}"/>
            </a:ext>
          </a:extLst>
        </xdr:cNvPr>
        <xdr:cNvCxnSpPr/>
      </xdr:nvCxnSpPr>
      <xdr:spPr>
        <a:xfrm flipV="1">
          <a:off x="14542768" y="5397500"/>
          <a:ext cx="467055" cy="77261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55243</xdr:colOff>
      <xdr:row>35</xdr:row>
      <xdr:rowOff>92075</xdr:rowOff>
    </xdr:from>
    <xdr:to>
      <xdr:col>7</xdr:col>
      <xdr:colOff>150823</xdr:colOff>
      <xdr:row>36</xdr:row>
      <xdr:rowOff>7411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FDD41D2D-B409-4B2E-8737-39EC04E4ED76}"/>
            </a:ext>
          </a:extLst>
        </xdr:cNvPr>
        <xdr:cNvCxnSpPr/>
      </xdr:nvCxnSpPr>
      <xdr:spPr>
        <a:xfrm flipV="1">
          <a:off x="14542768" y="5397500"/>
          <a:ext cx="467055" cy="77261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48893</xdr:colOff>
      <xdr:row>27</xdr:row>
      <xdr:rowOff>120650</xdr:rowOff>
    </xdr:from>
    <xdr:to>
      <xdr:col>7</xdr:col>
      <xdr:colOff>127762</xdr:colOff>
      <xdr:row>28</xdr:row>
      <xdr:rowOff>8338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BA5DCA6E-893D-4AEA-93F5-DABF6453B2D7}"/>
            </a:ext>
          </a:extLst>
        </xdr:cNvPr>
        <xdr:cNvCxnSpPr/>
      </xdr:nvCxnSpPr>
      <xdr:spPr>
        <a:xfrm flipV="1">
          <a:off x="14536418" y="4435475"/>
          <a:ext cx="450344" cy="49613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48893</xdr:colOff>
      <xdr:row>28</xdr:row>
      <xdr:rowOff>120650</xdr:rowOff>
    </xdr:from>
    <xdr:to>
      <xdr:col>7</xdr:col>
      <xdr:colOff>127762</xdr:colOff>
      <xdr:row>29</xdr:row>
      <xdr:rowOff>8338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6E8B83F4-6DE3-4F71-A0F2-D8C9D6822DD8}"/>
            </a:ext>
          </a:extLst>
        </xdr:cNvPr>
        <xdr:cNvCxnSpPr/>
      </xdr:nvCxnSpPr>
      <xdr:spPr>
        <a:xfrm flipV="1">
          <a:off x="14536418" y="4435475"/>
          <a:ext cx="450344" cy="49613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48893</xdr:colOff>
      <xdr:row>29</xdr:row>
      <xdr:rowOff>120650</xdr:rowOff>
    </xdr:from>
    <xdr:to>
      <xdr:col>7</xdr:col>
      <xdr:colOff>127762</xdr:colOff>
      <xdr:row>30</xdr:row>
      <xdr:rowOff>8338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id="{F6903423-A059-4189-8BC2-DB918FADEDB3}"/>
            </a:ext>
          </a:extLst>
        </xdr:cNvPr>
        <xdr:cNvCxnSpPr/>
      </xdr:nvCxnSpPr>
      <xdr:spPr>
        <a:xfrm flipV="1">
          <a:off x="14536418" y="4435475"/>
          <a:ext cx="450344" cy="49613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48893</xdr:colOff>
      <xdr:row>30</xdr:row>
      <xdr:rowOff>120650</xdr:rowOff>
    </xdr:from>
    <xdr:to>
      <xdr:col>7</xdr:col>
      <xdr:colOff>127762</xdr:colOff>
      <xdr:row>31</xdr:row>
      <xdr:rowOff>8338</xdr:rowOff>
    </xdr:to>
    <xdr:cxnSp macro="">
      <xdr:nvCxnSpPr>
        <xdr:cNvPr id="37" name="Straight Arrow Connector 36">
          <a:extLst>
            <a:ext uri="{FF2B5EF4-FFF2-40B4-BE49-F238E27FC236}">
              <a16:creationId xmlns:a16="http://schemas.microsoft.com/office/drawing/2014/main" id="{0C50DB15-AD89-412E-B392-6B785373BFBD}"/>
            </a:ext>
          </a:extLst>
        </xdr:cNvPr>
        <xdr:cNvCxnSpPr/>
      </xdr:nvCxnSpPr>
      <xdr:spPr>
        <a:xfrm flipV="1">
          <a:off x="14536418" y="4435475"/>
          <a:ext cx="450344" cy="49613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66039</xdr:colOff>
      <xdr:row>7</xdr:row>
      <xdr:rowOff>91440</xdr:rowOff>
    </xdr:from>
    <xdr:to>
      <xdr:col>1</xdr:col>
      <xdr:colOff>4991100</xdr:colOff>
      <xdr:row>14</xdr:row>
      <xdr:rowOff>130234</xdr:rowOff>
    </xdr:to>
    <xdr:sp macro="" textlink="">
      <xdr:nvSpPr>
        <xdr:cNvPr id="3" name="Text Box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/>
        </xdr:cNvSpPr>
      </xdr:nvSpPr>
      <xdr:spPr bwMode="auto">
        <a:xfrm>
          <a:off x="66039" y="948690"/>
          <a:ext cx="5077461" cy="1210369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lnSpc>
              <a:spcPts val="2900"/>
            </a:lnSpc>
            <a:defRPr sz="1000"/>
          </a:pPr>
          <a:r>
            <a:rPr lang="en-US" sz="2400" b="1" i="1" strike="noStrike">
              <a:solidFill>
                <a:srgbClr val="FF9900"/>
              </a:solidFill>
              <a:latin typeface="Arial"/>
              <a:cs typeface="Arial"/>
            </a:rPr>
            <a:t>Measure Specific Requirements </a:t>
          </a:r>
        </a:p>
        <a:p>
          <a:pPr algn="l" rtl="0">
            <a:defRPr sz="1000"/>
          </a:pPr>
          <a:r>
            <a:rPr lang="en-US" sz="1400" b="1" i="0" strike="noStrike">
              <a:solidFill>
                <a:srgbClr val="008080"/>
              </a:solidFill>
              <a:latin typeface="Arial"/>
              <a:cs typeface="Arial"/>
            </a:rPr>
            <a:t>for New Construction &amp; Major</a:t>
          </a:r>
          <a:r>
            <a:rPr lang="en-US" sz="1400" b="1" i="0" strike="noStrike" baseline="0">
              <a:solidFill>
                <a:srgbClr val="008080"/>
              </a:solidFill>
              <a:latin typeface="Arial"/>
              <a:cs typeface="Arial"/>
            </a:rPr>
            <a:t> Renovation </a:t>
          </a:r>
        </a:p>
        <a:p>
          <a:pPr algn="l" rtl="0">
            <a:defRPr sz="1000"/>
          </a:pPr>
          <a:r>
            <a:rPr lang="en-US" sz="1100" b="1" i="0" strike="noStrike" baseline="0">
              <a:solidFill>
                <a:srgbClr val="008080"/>
              </a:solidFill>
              <a:latin typeface="Arial"/>
              <a:cs typeface="Arial"/>
            </a:rPr>
            <a:t>Commercial &amp; Industrial Energy Efficiency Incentives</a:t>
          </a:r>
          <a:endParaRPr lang="en-US" sz="1100" b="1" i="0" strike="noStrike">
            <a:solidFill>
              <a:srgbClr val="00808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26</xdr:col>
      <xdr:colOff>38099</xdr:colOff>
      <xdr:row>30</xdr:row>
      <xdr:rowOff>0</xdr:rowOff>
    </xdr:from>
    <xdr:to>
      <xdr:col>27</xdr:col>
      <xdr:colOff>8905874</xdr:colOff>
      <xdr:row>43</xdr:row>
      <xdr:rowOff>171450</xdr:rowOff>
    </xdr:to>
    <xdr:pic>
      <xdr:nvPicPr>
        <xdr:cNvPr id="6" name="Picture 7" descr="IP_Letterhead_Black_non-bleed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669499" y="4048125"/>
          <a:ext cx="9077325" cy="1990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26</xdr:col>
      <xdr:colOff>24765</xdr:colOff>
      <xdr:row>32</xdr:row>
      <xdr:rowOff>62865</xdr:rowOff>
    </xdr:from>
    <xdr:to>
      <xdr:col>27</xdr:col>
      <xdr:colOff>5429307</xdr:colOff>
      <xdr:row>38</xdr:row>
      <xdr:rowOff>41722</xdr:rowOff>
    </xdr:to>
    <xdr:sp macro="" textlink="">
      <xdr:nvSpPr>
        <xdr:cNvPr id="7" name="Text Box 18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 txBox="1">
          <a:spLocks noChangeArrowheads="1"/>
        </xdr:cNvSpPr>
      </xdr:nvSpPr>
      <xdr:spPr bwMode="auto">
        <a:xfrm>
          <a:off x="21993225" y="5534025"/>
          <a:ext cx="5431212" cy="895162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lnSpc>
              <a:spcPts val="2900"/>
            </a:lnSpc>
            <a:defRPr sz="1000"/>
          </a:pPr>
          <a:r>
            <a:rPr lang="en-US" sz="2400" b="1" i="1" strike="noStrike">
              <a:solidFill>
                <a:sysClr val="windowText" lastClr="000000"/>
              </a:solidFill>
              <a:latin typeface="Arial"/>
              <a:cs typeface="Arial"/>
            </a:rPr>
            <a:t>Measure Specific Requirements </a:t>
          </a:r>
        </a:p>
        <a:p>
          <a:pPr algn="l" rtl="0">
            <a:defRPr sz="1000"/>
          </a:pPr>
          <a:r>
            <a:rPr lang="en-US" sz="1400" b="1" i="0" strike="noStrike">
              <a:solidFill>
                <a:sysClr val="windowText" lastClr="000000"/>
              </a:solidFill>
              <a:latin typeface="Arial"/>
              <a:cs typeface="Arial"/>
            </a:rPr>
            <a:t>for </a:t>
          </a:r>
          <a:r>
            <a:rPr lang="en-US" sz="1400" b="1" i="1" strike="noStrike">
              <a:solidFill>
                <a:sysClr val="windowText" lastClr="000000"/>
              </a:solidFill>
              <a:latin typeface="Arial"/>
              <a:cs typeface="Arial"/>
            </a:rPr>
            <a:t>New</a:t>
          </a:r>
          <a:r>
            <a:rPr lang="en-US" sz="1400" b="1" i="1" strike="noStrike" baseline="0">
              <a:solidFill>
                <a:sysClr val="windowText" lastClr="000000"/>
              </a:solidFill>
              <a:latin typeface="Arial"/>
              <a:cs typeface="Arial"/>
            </a:rPr>
            <a:t> Construction &amp; Major Renovations </a:t>
          </a:r>
        </a:p>
        <a:p>
          <a:pPr algn="l" rtl="0">
            <a:defRPr sz="1000"/>
          </a:pPr>
          <a:r>
            <a:rPr lang="en-US" sz="1200" b="1" i="0" strike="noStrike">
              <a:solidFill>
                <a:sysClr val="windowText" lastClr="000000"/>
              </a:solidFill>
              <a:latin typeface="Arial"/>
              <a:cs typeface="Arial"/>
            </a:rPr>
            <a:t>Commercial &amp; Industrial Energy Efficiency Incentives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20955</xdr:colOff>
      <xdr:row>289</xdr:row>
      <xdr:rowOff>15240</xdr:rowOff>
    </xdr:from>
    <xdr:to>
      <xdr:col>27</xdr:col>
      <xdr:colOff>182496</xdr:colOff>
      <xdr:row>291</xdr:row>
      <xdr:rowOff>167640</xdr:rowOff>
    </xdr:to>
    <xdr:pic>
      <xdr:nvPicPr>
        <xdr:cNvPr id="5" name="Picture 2" descr="Logo.emf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40555" y="50631090"/>
          <a:ext cx="1763646" cy="632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9525</xdr:colOff>
      <xdr:row>1</xdr:row>
      <xdr:rowOff>152400</xdr:rowOff>
    </xdr:from>
    <xdr:to>
      <xdr:col>34</xdr:col>
      <xdr:colOff>200025</xdr:colOff>
      <xdr:row>4</xdr:row>
      <xdr:rowOff>94079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AE8018-241D-42C4-A6F2-92A4F500D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4450" y="409575"/>
          <a:ext cx="2381250" cy="627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69849</xdr:colOff>
      <xdr:row>7</xdr:row>
      <xdr:rowOff>117662</xdr:rowOff>
    </xdr:from>
    <xdr:to>
      <xdr:col>1</xdr:col>
      <xdr:colOff>4305300</xdr:colOff>
      <xdr:row>14</xdr:row>
      <xdr:rowOff>44509</xdr:rowOff>
    </xdr:to>
    <xdr:sp macro="" textlink="">
      <xdr:nvSpPr>
        <xdr:cNvPr id="3" name="Text Box 18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69849" y="974912"/>
          <a:ext cx="4387851" cy="1098422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lnSpc>
              <a:spcPts val="2900"/>
            </a:lnSpc>
            <a:defRPr sz="1000"/>
          </a:pPr>
          <a:r>
            <a:rPr lang="en-US" sz="2400" b="1" i="1" strike="noStrike">
              <a:solidFill>
                <a:srgbClr val="FF9900"/>
              </a:solidFill>
              <a:latin typeface="Arial"/>
              <a:cs typeface="Arial"/>
            </a:rPr>
            <a:t>Terms &amp; Conditions</a:t>
          </a:r>
        </a:p>
        <a:p>
          <a:pPr algn="l" rtl="0">
            <a:defRPr sz="1000"/>
          </a:pPr>
          <a:r>
            <a:rPr lang="en-US" sz="1400" b="1" i="0" strike="noStrike">
              <a:solidFill>
                <a:srgbClr val="008080"/>
              </a:solidFill>
              <a:latin typeface="Arial"/>
              <a:cs typeface="Arial"/>
            </a:rPr>
            <a:t>for New Construction &amp; Major</a:t>
          </a:r>
          <a:r>
            <a:rPr lang="en-US" sz="1400" b="1" i="0" strike="noStrike" baseline="0">
              <a:solidFill>
                <a:srgbClr val="008080"/>
              </a:solidFill>
              <a:latin typeface="Arial"/>
              <a:cs typeface="Arial"/>
            </a:rPr>
            <a:t> Renovation </a:t>
          </a:r>
        </a:p>
        <a:p>
          <a:pPr algn="l" rtl="0">
            <a:defRPr sz="1000"/>
          </a:pPr>
          <a:r>
            <a:rPr lang="en-US" sz="1100" b="1" i="0" strike="noStrike" baseline="0">
              <a:solidFill>
                <a:srgbClr val="008080"/>
              </a:solidFill>
              <a:latin typeface="Arial"/>
              <a:cs typeface="Arial"/>
            </a:rPr>
            <a:t>Commercial &amp; Industrial Energy Efficiency Incentives</a:t>
          </a:r>
          <a:endParaRPr lang="en-US" sz="1100" b="1" i="0" strike="noStrike">
            <a:solidFill>
              <a:srgbClr val="00808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27</xdr:col>
      <xdr:colOff>0</xdr:colOff>
      <xdr:row>25</xdr:row>
      <xdr:rowOff>0</xdr:rowOff>
    </xdr:from>
    <xdr:to>
      <xdr:col>28</xdr:col>
      <xdr:colOff>0</xdr:colOff>
      <xdr:row>38</xdr:row>
      <xdr:rowOff>163830</xdr:rowOff>
    </xdr:to>
    <xdr:pic>
      <xdr:nvPicPr>
        <xdr:cNvPr id="4" name="Picture 7" descr="IP_Letterhead_Black_non-bleed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231350" y="4048125"/>
          <a:ext cx="9086850" cy="19831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26</xdr:col>
      <xdr:colOff>28575</xdr:colOff>
      <xdr:row>36</xdr:row>
      <xdr:rowOff>85725</xdr:rowOff>
    </xdr:from>
    <xdr:to>
      <xdr:col>27</xdr:col>
      <xdr:colOff>5421687</xdr:colOff>
      <xdr:row>40</xdr:row>
      <xdr:rowOff>47437</xdr:rowOff>
    </xdr:to>
    <xdr:sp macro="" textlink="">
      <xdr:nvSpPr>
        <xdr:cNvPr id="5" name="Text Box 18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1993225" y="5534025"/>
          <a:ext cx="5431212" cy="895162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lnSpc>
              <a:spcPts val="2900"/>
            </a:lnSpc>
            <a:defRPr sz="1000"/>
          </a:pPr>
          <a:r>
            <a:rPr lang="en-US" sz="2400" b="1" i="1" strike="noStrike">
              <a:solidFill>
                <a:sysClr val="windowText" lastClr="000000"/>
              </a:solidFill>
              <a:latin typeface="Arial"/>
              <a:cs typeface="Arial"/>
            </a:rPr>
            <a:t>Terms &amp; Conditions</a:t>
          </a:r>
        </a:p>
        <a:p>
          <a:pPr algn="l" rtl="0">
            <a:defRPr sz="1000"/>
          </a:pPr>
          <a:r>
            <a:rPr lang="en-US" sz="1400" b="1" i="0" strike="noStrike">
              <a:solidFill>
                <a:sysClr val="windowText" lastClr="000000"/>
              </a:solidFill>
              <a:latin typeface="Arial"/>
              <a:cs typeface="Arial"/>
            </a:rPr>
            <a:t>for </a:t>
          </a:r>
          <a:r>
            <a:rPr lang="en-US" sz="1400" b="1" i="1" strike="noStrike">
              <a:solidFill>
                <a:sysClr val="windowText" lastClr="000000"/>
              </a:solidFill>
              <a:latin typeface="Arial"/>
              <a:cs typeface="Arial"/>
            </a:rPr>
            <a:t>New</a:t>
          </a:r>
          <a:r>
            <a:rPr lang="en-US" sz="1400" b="1" i="1" strike="noStrike" baseline="0">
              <a:solidFill>
                <a:sysClr val="windowText" lastClr="000000"/>
              </a:solidFill>
              <a:latin typeface="Arial"/>
              <a:cs typeface="Arial"/>
            </a:rPr>
            <a:t> Construction &amp; Major Renovations </a:t>
          </a:r>
        </a:p>
        <a:p>
          <a:pPr algn="l" rtl="0">
            <a:defRPr sz="1000"/>
          </a:pPr>
          <a:r>
            <a:rPr lang="en-US" sz="1200" b="1" i="0" strike="noStrike">
              <a:solidFill>
                <a:sysClr val="windowText" lastClr="000000"/>
              </a:solidFill>
              <a:latin typeface="Arial"/>
              <a:cs typeface="Arial"/>
            </a:rPr>
            <a:t>Commercial &amp; Industrial Energy Efficiency Incentives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idahopower.com/pdfs/energycenter/Building%20Efficiency%202007%20Electronic%20Application-test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lcome"/>
      <sheetName val="Final Checklist"/>
      <sheetName val="Print-PreApp"/>
      <sheetName val="Print-FinalApp"/>
      <sheetName val="Print-A1 A2 A3 Worksheets"/>
      <sheetName val="Print-Terms&amp;Conditions"/>
      <sheetName val="Incent Calc Table"/>
      <sheetName val="Check Request"/>
      <sheetName val="Letter"/>
      <sheetName val="Checklist Print-Off"/>
      <sheetName val="Letter_Background"/>
      <sheetName val="Data"/>
      <sheetName val="Measures"/>
      <sheetName val="A_Worksheet"/>
      <sheetName val="C-5 (S)EER Tables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8">
          <cell r="AP8"/>
          <cell r="AR8"/>
        </row>
        <row r="10">
          <cell r="AP10"/>
          <cell r="AR10"/>
        </row>
        <row r="14">
          <cell r="AB14"/>
          <cell r="AC14"/>
          <cell r="AH14"/>
          <cell r="AI14"/>
        </row>
        <row r="18">
          <cell r="AB18"/>
          <cell r="AC18"/>
          <cell r="AH18"/>
          <cell r="AI18"/>
        </row>
        <row r="33">
          <cell r="AH33"/>
          <cell r="AI33"/>
        </row>
        <row r="37">
          <cell r="AH37"/>
          <cell r="AI37"/>
        </row>
        <row r="41">
          <cell r="AH41"/>
          <cell r="AI41"/>
        </row>
        <row r="58">
          <cell r="AP58"/>
          <cell r="AR58"/>
        </row>
        <row r="62">
          <cell r="AB62"/>
          <cell r="AC62"/>
          <cell r="AH62"/>
          <cell r="AI62"/>
        </row>
      </sheetData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buildingefficiency@idahopower.com" TargetMode="External"/><Relationship Id="rId1" Type="http://schemas.openxmlformats.org/officeDocument/2006/relationships/hyperlink" Target="mailto:cnichols@idahopower.com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customprojects@idahopower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5.xml"/><Relationship Id="rId21" Type="http://schemas.openxmlformats.org/officeDocument/2006/relationships/ctrlProp" Target="../ctrlProps/ctrlProp20.xml"/><Relationship Id="rId42" Type="http://schemas.openxmlformats.org/officeDocument/2006/relationships/ctrlProp" Target="../ctrlProps/ctrlProp41.xml"/><Relationship Id="rId47" Type="http://schemas.openxmlformats.org/officeDocument/2006/relationships/ctrlProp" Target="../ctrlProps/ctrlProp46.xml"/><Relationship Id="rId63" Type="http://schemas.openxmlformats.org/officeDocument/2006/relationships/ctrlProp" Target="../ctrlProps/ctrlProp62.xml"/><Relationship Id="rId68" Type="http://schemas.openxmlformats.org/officeDocument/2006/relationships/ctrlProp" Target="../ctrlProps/ctrlProp67.xml"/><Relationship Id="rId84" Type="http://schemas.openxmlformats.org/officeDocument/2006/relationships/ctrlProp" Target="../ctrlProps/ctrlProp83.xml"/><Relationship Id="rId89" Type="http://schemas.openxmlformats.org/officeDocument/2006/relationships/ctrlProp" Target="../ctrlProps/ctrlProp88.xml"/><Relationship Id="rId16" Type="http://schemas.openxmlformats.org/officeDocument/2006/relationships/ctrlProp" Target="../ctrlProps/ctrlProp15.xml"/><Relationship Id="rId11" Type="http://schemas.openxmlformats.org/officeDocument/2006/relationships/ctrlProp" Target="../ctrlProps/ctrlProp10.xml"/><Relationship Id="rId32" Type="http://schemas.openxmlformats.org/officeDocument/2006/relationships/ctrlProp" Target="../ctrlProps/ctrlProp31.xml"/><Relationship Id="rId37" Type="http://schemas.openxmlformats.org/officeDocument/2006/relationships/ctrlProp" Target="../ctrlProps/ctrlProp36.xml"/><Relationship Id="rId53" Type="http://schemas.openxmlformats.org/officeDocument/2006/relationships/ctrlProp" Target="../ctrlProps/ctrlProp52.xml"/><Relationship Id="rId58" Type="http://schemas.openxmlformats.org/officeDocument/2006/relationships/ctrlProp" Target="../ctrlProps/ctrlProp57.xml"/><Relationship Id="rId74" Type="http://schemas.openxmlformats.org/officeDocument/2006/relationships/ctrlProp" Target="../ctrlProps/ctrlProp73.xml"/><Relationship Id="rId79" Type="http://schemas.openxmlformats.org/officeDocument/2006/relationships/ctrlProp" Target="../ctrlProps/ctrlProp78.xml"/><Relationship Id="rId5" Type="http://schemas.openxmlformats.org/officeDocument/2006/relationships/ctrlProp" Target="../ctrlProps/ctrlProp4.xml"/><Relationship Id="rId90" Type="http://schemas.openxmlformats.org/officeDocument/2006/relationships/ctrlProp" Target="../ctrlProps/ctrlProp89.xml"/><Relationship Id="rId22" Type="http://schemas.openxmlformats.org/officeDocument/2006/relationships/ctrlProp" Target="../ctrlProps/ctrlProp21.xml"/><Relationship Id="rId27" Type="http://schemas.openxmlformats.org/officeDocument/2006/relationships/ctrlProp" Target="../ctrlProps/ctrlProp26.xml"/><Relationship Id="rId43" Type="http://schemas.openxmlformats.org/officeDocument/2006/relationships/ctrlProp" Target="../ctrlProps/ctrlProp42.xml"/><Relationship Id="rId48" Type="http://schemas.openxmlformats.org/officeDocument/2006/relationships/ctrlProp" Target="../ctrlProps/ctrlProp47.xml"/><Relationship Id="rId64" Type="http://schemas.openxmlformats.org/officeDocument/2006/relationships/ctrlProp" Target="../ctrlProps/ctrlProp63.xml"/><Relationship Id="rId69" Type="http://schemas.openxmlformats.org/officeDocument/2006/relationships/ctrlProp" Target="../ctrlProps/ctrlProp68.xml"/><Relationship Id="rId8" Type="http://schemas.openxmlformats.org/officeDocument/2006/relationships/ctrlProp" Target="../ctrlProps/ctrlProp7.xml"/><Relationship Id="rId51" Type="http://schemas.openxmlformats.org/officeDocument/2006/relationships/ctrlProp" Target="../ctrlProps/ctrlProp50.xml"/><Relationship Id="rId72" Type="http://schemas.openxmlformats.org/officeDocument/2006/relationships/ctrlProp" Target="../ctrlProps/ctrlProp71.xml"/><Relationship Id="rId80" Type="http://schemas.openxmlformats.org/officeDocument/2006/relationships/ctrlProp" Target="../ctrlProps/ctrlProp79.xml"/><Relationship Id="rId85" Type="http://schemas.openxmlformats.org/officeDocument/2006/relationships/ctrlProp" Target="../ctrlProps/ctrlProp84.xml"/><Relationship Id="rId93" Type="http://schemas.openxmlformats.org/officeDocument/2006/relationships/ctrlProp" Target="../ctrlProps/ctrlProp92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11.xml"/><Relationship Id="rId17" Type="http://schemas.openxmlformats.org/officeDocument/2006/relationships/ctrlProp" Target="../ctrlProps/ctrlProp16.xml"/><Relationship Id="rId25" Type="http://schemas.openxmlformats.org/officeDocument/2006/relationships/ctrlProp" Target="../ctrlProps/ctrlProp24.xml"/><Relationship Id="rId33" Type="http://schemas.openxmlformats.org/officeDocument/2006/relationships/ctrlProp" Target="../ctrlProps/ctrlProp32.xml"/><Relationship Id="rId38" Type="http://schemas.openxmlformats.org/officeDocument/2006/relationships/ctrlProp" Target="../ctrlProps/ctrlProp37.xml"/><Relationship Id="rId46" Type="http://schemas.openxmlformats.org/officeDocument/2006/relationships/ctrlProp" Target="../ctrlProps/ctrlProp45.xml"/><Relationship Id="rId59" Type="http://schemas.openxmlformats.org/officeDocument/2006/relationships/ctrlProp" Target="../ctrlProps/ctrlProp58.xml"/><Relationship Id="rId67" Type="http://schemas.openxmlformats.org/officeDocument/2006/relationships/ctrlProp" Target="../ctrlProps/ctrlProp66.xml"/><Relationship Id="rId20" Type="http://schemas.openxmlformats.org/officeDocument/2006/relationships/ctrlProp" Target="../ctrlProps/ctrlProp19.xml"/><Relationship Id="rId41" Type="http://schemas.openxmlformats.org/officeDocument/2006/relationships/ctrlProp" Target="../ctrlProps/ctrlProp40.xml"/><Relationship Id="rId54" Type="http://schemas.openxmlformats.org/officeDocument/2006/relationships/ctrlProp" Target="../ctrlProps/ctrlProp53.xml"/><Relationship Id="rId62" Type="http://schemas.openxmlformats.org/officeDocument/2006/relationships/ctrlProp" Target="../ctrlProps/ctrlProp61.xml"/><Relationship Id="rId70" Type="http://schemas.openxmlformats.org/officeDocument/2006/relationships/ctrlProp" Target="../ctrlProps/ctrlProp69.xml"/><Relationship Id="rId75" Type="http://schemas.openxmlformats.org/officeDocument/2006/relationships/ctrlProp" Target="../ctrlProps/ctrlProp74.xml"/><Relationship Id="rId83" Type="http://schemas.openxmlformats.org/officeDocument/2006/relationships/ctrlProp" Target="../ctrlProps/ctrlProp82.xml"/><Relationship Id="rId88" Type="http://schemas.openxmlformats.org/officeDocument/2006/relationships/ctrlProp" Target="../ctrlProps/ctrlProp87.xml"/><Relationship Id="rId91" Type="http://schemas.openxmlformats.org/officeDocument/2006/relationships/ctrlProp" Target="../ctrlProps/ctrlProp90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5.xml"/><Relationship Id="rId15" Type="http://schemas.openxmlformats.org/officeDocument/2006/relationships/ctrlProp" Target="../ctrlProps/ctrlProp14.xml"/><Relationship Id="rId23" Type="http://schemas.openxmlformats.org/officeDocument/2006/relationships/ctrlProp" Target="../ctrlProps/ctrlProp22.xml"/><Relationship Id="rId28" Type="http://schemas.openxmlformats.org/officeDocument/2006/relationships/ctrlProp" Target="../ctrlProps/ctrlProp27.xml"/><Relationship Id="rId36" Type="http://schemas.openxmlformats.org/officeDocument/2006/relationships/ctrlProp" Target="../ctrlProps/ctrlProp35.xml"/><Relationship Id="rId49" Type="http://schemas.openxmlformats.org/officeDocument/2006/relationships/ctrlProp" Target="../ctrlProps/ctrlProp48.xml"/><Relationship Id="rId57" Type="http://schemas.openxmlformats.org/officeDocument/2006/relationships/ctrlProp" Target="../ctrlProps/ctrlProp56.xml"/><Relationship Id="rId10" Type="http://schemas.openxmlformats.org/officeDocument/2006/relationships/ctrlProp" Target="../ctrlProps/ctrlProp9.xml"/><Relationship Id="rId31" Type="http://schemas.openxmlformats.org/officeDocument/2006/relationships/ctrlProp" Target="../ctrlProps/ctrlProp30.xml"/><Relationship Id="rId44" Type="http://schemas.openxmlformats.org/officeDocument/2006/relationships/ctrlProp" Target="../ctrlProps/ctrlProp43.xml"/><Relationship Id="rId52" Type="http://schemas.openxmlformats.org/officeDocument/2006/relationships/ctrlProp" Target="../ctrlProps/ctrlProp51.xml"/><Relationship Id="rId60" Type="http://schemas.openxmlformats.org/officeDocument/2006/relationships/ctrlProp" Target="../ctrlProps/ctrlProp59.xml"/><Relationship Id="rId65" Type="http://schemas.openxmlformats.org/officeDocument/2006/relationships/ctrlProp" Target="../ctrlProps/ctrlProp64.xml"/><Relationship Id="rId73" Type="http://schemas.openxmlformats.org/officeDocument/2006/relationships/ctrlProp" Target="../ctrlProps/ctrlProp72.xml"/><Relationship Id="rId78" Type="http://schemas.openxmlformats.org/officeDocument/2006/relationships/ctrlProp" Target="../ctrlProps/ctrlProp77.xml"/><Relationship Id="rId81" Type="http://schemas.openxmlformats.org/officeDocument/2006/relationships/ctrlProp" Target="../ctrlProps/ctrlProp80.xml"/><Relationship Id="rId86" Type="http://schemas.openxmlformats.org/officeDocument/2006/relationships/ctrlProp" Target="../ctrlProps/ctrlProp85.xml"/><Relationship Id="rId94" Type="http://schemas.openxmlformats.org/officeDocument/2006/relationships/ctrlProp" Target="../ctrlProps/ctrlProp93.xml"/><Relationship Id="rId4" Type="http://schemas.openxmlformats.org/officeDocument/2006/relationships/ctrlProp" Target="../ctrlProps/ctrlProp3.xml"/><Relationship Id="rId9" Type="http://schemas.openxmlformats.org/officeDocument/2006/relationships/ctrlProp" Target="../ctrlProps/ctrlProp8.xml"/><Relationship Id="rId13" Type="http://schemas.openxmlformats.org/officeDocument/2006/relationships/ctrlProp" Target="../ctrlProps/ctrlProp12.xml"/><Relationship Id="rId18" Type="http://schemas.openxmlformats.org/officeDocument/2006/relationships/ctrlProp" Target="../ctrlProps/ctrlProp17.xml"/><Relationship Id="rId39" Type="http://schemas.openxmlformats.org/officeDocument/2006/relationships/ctrlProp" Target="../ctrlProps/ctrlProp38.xml"/><Relationship Id="rId34" Type="http://schemas.openxmlformats.org/officeDocument/2006/relationships/ctrlProp" Target="../ctrlProps/ctrlProp33.xml"/><Relationship Id="rId50" Type="http://schemas.openxmlformats.org/officeDocument/2006/relationships/ctrlProp" Target="../ctrlProps/ctrlProp49.xml"/><Relationship Id="rId55" Type="http://schemas.openxmlformats.org/officeDocument/2006/relationships/ctrlProp" Target="../ctrlProps/ctrlProp54.xml"/><Relationship Id="rId76" Type="http://schemas.openxmlformats.org/officeDocument/2006/relationships/ctrlProp" Target="../ctrlProps/ctrlProp75.xml"/><Relationship Id="rId7" Type="http://schemas.openxmlformats.org/officeDocument/2006/relationships/ctrlProp" Target="../ctrlProps/ctrlProp6.xml"/><Relationship Id="rId71" Type="http://schemas.openxmlformats.org/officeDocument/2006/relationships/ctrlProp" Target="../ctrlProps/ctrlProp70.xml"/><Relationship Id="rId92" Type="http://schemas.openxmlformats.org/officeDocument/2006/relationships/ctrlProp" Target="../ctrlProps/ctrlProp91.xml"/><Relationship Id="rId2" Type="http://schemas.openxmlformats.org/officeDocument/2006/relationships/drawing" Target="../drawings/drawing6.xml"/><Relationship Id="rId29" Type="http://schemas.openxmlformats.org/officeDocument/2006/relationships/ctrlProp" Target="../ctrlProps/ctrlProp28.xml"/><Relationship Id="rId24" Type="http://schemas.openxmlformats.org/officeDocument/2006/relationships/ctrlProp" Target="../ctrlProps/ctrlProp23.xml"/><Relationship Id="rId40" Type="http://schemas.openxmlformats.org/officeDocument/2006/relationships/ctrlProp" Target="../ctrlProps/ctrlProp39.xml"/><Relationship Id="rId45" Type="http://schemas.openxmlformats.org/officeDocument/2006/relationships/ctrlProp" Target="../ctrlProps/ctrlProp44.xml"/><Relationship Id="rId66" Type="http://schemas.openxmlformats.org/officeDocument/2006/relationships/ctrlProp" Target="../ctrlProps/ctrlProp65.xml"/><Relationship Id="rId87" Type="http://schemas.openxmlformats.org/officeDocument/2006/relationships/ctrlProp" Target="../ctrlProps/ctrlProp86.xml"/><Relationship Id="rId61" Type="http://schemas.openxmlformats.org/officeDocument/2006/relationships/ctrlProp" Target="../ctrlProps/ctrlProp60.xml"/><Relationship Id="rId82" Type="http://schemas.openxmlformats.org/officeDocument/2006/relationships/ctrlProp" Target="../ctrlProps/ctrlProp81.xml"/><Relationship Id="rId19" Type="http://schemas.openxmlformats.org/officeDocument/2006/relationships/ctrlProp" Target="../ctrlProps/ctrlProp18.xml"/><Relationship Id="rId14" Type="http://schemas.openxmlformats.org/officeDocument/2006/relationships/ctrlProp" Target="../ctrlProps/ctrlProp13.xml"/><Relationship Id="rId30" Type="http://schemas.openxmlformats.org/officeDocument/2006/relationships/ctrlProp" Target="../ctrlProps/ctrlProp29.xml"/><Relationship Id="rId35" Type="http://schemas.openxmlformats.org/officeDocument/2006/relationships/ctrlProp" Target="../ctrlProps/ctrlProp34.xml"/><Relationship Id="rId56" Type="http://schemas.openxmlformats.org/officeDocument/2006/relationships/ctrlProp" Target="../ctrlProps/ctrlProp55.xml"/><Relationship Id="rId77" Type="http://schemas.openxmlformats.org/officeDocument/2006/relationships/ctrlProp" Target="../ctrlProps/ctrlProp7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16.xml"/><Relationship Id="rId21" Type="http://schemas.openxmlformats.org/officeDocument/2006/relationships/ctrlProp" Target="../ctrlProps/ctrlProp111.xml"/><Relationship Id="rId34" Type="http://schemas.openxmlformats.org/officeDocument/2006/relationships/ctrlProp" Target="../ctrlProps/ctrlProp124.xml"/><Relationship Id="rId42" Type="http://schemas.openxmlformats.org/officeDocument/2006/relationships/ctrlProp" Target="../ctrlProps/ctrlProp132.xml"/><Relationship Id="rId47" Type="http://schemas.openxmlformats.org/officeDocument/2006/relationships/ctrlProp" Target="../ctrlProps/ctrlProp137.xml"/><Relationship Id="rId50" Type="http://schemas.openxmlformats.org/officeDocument/2006/relationships/ctrlProp" Target="../ctrlProps/ctrlProp140.xml"/><Relationship Id="rId55" Type="http://schemas.openxmlformats.org/officeDocument/2006/relationships/ctrlProp" Target="../ctrlProps/ctrlProp145.xml"/><Relationship Id="rId63" Type="http://schemas.openxmlformats.org/officeDocument/2006/relationships/ctrlProp" Target="../ctrlProps/ctrlProp153.xml"/><Relationship Id="rId7" Type="http://schemas.openxmlformats.org/officeDocument/2006/relationships/ctrlProp" Target="../ctrlProps/ctrlProp97.xml"/><Relationship Id="rId2" Type="http://schemas.openxmlformats.org/officeDocument/2006/relationships/drawing" Target="../drawings/drawing8.xml"/><Relationship Id="rId16" Type="http://schemas.openxmlformats.org/officeDocument/2006/relationships/ctrlProp" Target="../ctrlProps/ctrlProp106.xml"/><Relationship Id="rId29" Type="http://schemas.openxmlformats.org/officeDocument/2006/relationships/ctrlProp" Target="../ctrlProps/ctrlProp119.xml"/><Relationship Id="rId11" Type="http://schemas.openxmlformats.org/officeDocument/2006/relationships/ctrlProp" Target="../ctrlProps/ctrlProp101.xml"/><Relationship Id="rId24" Type="http://schemas.openxmlformats.org/officeDocument/2006/relationships/ctrlProp" Target="../ctrlProps/ctrlProp114.xml"/><Relationship Id="rId32" Type="http://schemas.openxmlformats.org/officeDocument/2006/relationships/ctrlProp" Target="../ctrlProps/ctrlProp122.xml"/><Relationship Id="rId37" Type="http://schemas.openxmlformats.org/officeDocument/2006/relationships/ctrlProp" Target="../ctrlProps/ctrlProp127.xml"/><Relationship Id="rId40" Type="http://schemas.openxmlformats.org/officeDocument/2006/relationships/ctrlProp" Target="../ctrlProps/ctrlProp130.xml"/><Relationship Id="rId45" Type="http://schemas.openxmlformats.org/officeDocument/2006/relationships/ctrlProp" Target="../ctrlProps/ctrlProp135.xml"/><Relationship Id="rId53" Type="http://schemas.openxmlformats.org/officeDocument/2006/relationships/ctrlProp" Target="../ctrlProps/ctrlProp143.xml"/><Relationship Id="rId58" Type="http://schemas.openxmlformats.org/officeDocument/2006/relationships/ctrlProp" Target="../ctrlProps/ctrlProp148.xml"/><Relationship Id="rId66" Type="http://schemas.openxmlformats.org/officeDocument/2006/relationships/ctrlProp" Target="../ctrlProps/ctrlProp156.xml"/><Relationship Id="rId5" Type="http://schemas.openxmlformats.org/officeDocument/2006/relationships/ctrlProp" Target="../ctrlProps/ctrlProp95.xml"/><Relationship Id="rId61" Type="http://schemas.openxmlformats.org/officeDocument/2006/relationships/ctrlProp" Target="../ctrlProps/ctrlProp151.xml"/><Relationship Id="rId19" Type="http://schemas.openxmlformats.org/officeDocument/2006/relationships/ctrlProp" Target="../ctrlProps/ctrlProp109.xml"/><Relationship Id="rId14" Type="http://schemas.openxmlformats.org/officeDocument/2006/relationships/ctrlProp" Target="../ctrlProps/ctrlProp104.xml"/><Relationship Id="rId22" Type="http://schemas.openxmlformats.org/officeDocument/2006/relationships/ctrlProp" Target="../ctrlProps/ctrlProp112.xml"/><Relationship Id="rId27" Type="http://schemas.openxmlformats.org/officeDocument/2006/relationships/ctrlProp" Target="../ctrlProps/ctrlProp117.xml"/><Relationship Id="rId30" Type="http://schemas.openxmlformats.org/officeDocument/2006/relationships/ctrlProp" Target="../ctrlProps/ctrlProp120.xml"/><Relationship Id="rId35" Type="http://schemas.openxmlformats.org/officeDocument/2006/relationships/ctrlProp" Target="../ctrlProps/ctrlProp125.xml"/><Relationship Id="rId43" Type="http://schemas.openxmlformats.org/officeDocument/2006/relationships/ctrlProp" Target="../ctrlProps/ctrlProp133.xml"/><Relationship Id="rId48" Type="http://schemas.openxmlformats.org/officeDocument/2006/relationships/ctrlProp" Target="../ctrlProps/ctrlProp138.xml"/><Relationship Id="rId56" Type="http://schemas.openxmlformats.org/officeDocument/2006/relationships/ctrlProp" Target="../ctrlProps/ctrlProp146.xml"/><Relationship Id="rId64" Type="http://schemas.openxmlformats.org/officeDocument/2006/relationships/ctrlProp" Target="../ctrlProps/ctrlProp154.xml"/><Relationship Id="rId8" Type="http://schemas.openxmlformats.org/officeDocument/2006/relationships/ctrlProp" Target="../ctrlProps/ctrlProp98.xml"/><Relationship Id="rId51" Type="http://schemas.openxmlformats.org/officeDocument/2006/relationships/ctrlProp" Target="../ctrlProps/ctrlProp141.xml"/><Relationship Id="rId3" Type="http://schemas.openxmlformats.org/officeDocument/2006/relationships/vmlDrawing" Target="../drawings/vmlDrawing3.vml"/><Relationship Id="rId12" Type="http://schemas.openxmlformats.org/officeDocument/2006/relationships/ctrlProp" Target="../ctrlProps/ctrlProp102.xml"/><Relationship Id="rId17" Type="http://schemas.openxmlformats.org/officeDocument/2006/relationships/ctrlProp" Target="../ctrlProps/ctrlProp107.xml"/><Relationship Id="rId25" Type="http://schemas.openxmlformats.org/officeDocument/2006/relationships/ctrlProp" Target="../ctrlProps/ctrlProp115.xml"/><Relationship Id="rId33" Type="http://schemas.openxmlformats.org/officeDocument/2006/relationships/ctrlProp" Target="../ctrlProps/ctrlProp123.xml"/><Relationship Id="rId38" Type="http://schemas.openxmlformats.org/officeDocument/2006/relationships/ctrlProp" Target="../ctrlProps/ctrlProp128.xml"/><Relationship Id="rId46" Type="http://schemas.openxmlformats.org/officeDocument/2006/relationships/ctrlProp" Target="../ctrlProps/ctrlProp136.xml"/><Relationship Id="rId59" Type="http://schemas.openxmlformats.org/officeDocument/2006/relationships/ctrlProp" Target="../ctrlProps/ctrlProp149.xml"/><Relationship Id="rId20" Type="http://schemas.openxmlformats.org/officeDocument/2006/relationships/ctrlProp" Target="../ctrlProps/ctrlProp110.xml"/><Relationship Id="rId41" Type="http://schemas.openxmlformats.org/officeDocument/2006/relationships/ctrlProp" Target="../ctrlProps/ctrlProp131.xml"/><Relationship Id="rId54" Type="http://schemas.openxmlformats.org/officeDocument/2006/relationships/ctrlProp" Target="../ctrlProps/ctrlProp144.xml"/><Relationship Id="rId62" Type="http://schemas.openxmlformats.org/officeDocument/2006/relationships/ctrlProp" Target="../ctrlProps/ctrlProp152.xml"/><Relationship Id="rId1" Type="http://schemas.openxmlformats.org/officeDocument/2006/relationships/printerSettings" Target="../printerSettings/printerSettings11.bin"/><Relationship Id="rId6" Type="http://schemas.openxmlformats.org/officeDocument/2006/relationships/ctrlProp" Target="../ctrlProps/ctrlProp96.xml"/><Relationship Id="rId15" Type="http://schemas.openxmlformats.org/officeDocument/2006/relationships/ctrlProp" Target="../ctrlProps/ctrlProp105.xml"/><Relationship Id="rId23" Type="http://schemas.openxmlformats.org/officeDocument/2006/relationships/ctrlProp" Target="../ctrlProps/ctrlProp113.xml"/><Relationship Id="rId28" Type="http://schemas.openxmlformats.org/officeDocument/2006/relationships/ctrlProp" Target="../ctrlProps/ctrlProp118.xml"/><Relationship Id="rId36" Type="http://schemas.openxmlformats.org/officeDocument/2006/relationships/ctrlProp" Target="../ctrlProps/ctrlProp126.xml"/><Relationship Id="rId49" Type="http://schemas.openxmlformats.org/officeDocument/2006/relationships/ctrlProp" Target="../ctrlProps/ctrlProp139.xml"/><Relationship Id="rId57" Type="http://schemas.openxmlformats.org/officeDocument/2006/relationships/ctrlProp" Target="../ctrlProps/ctrlProp147.xml"/><Relationship Id="rId10" Type="http://schemas.openxmlformats.org/officeDocument/2006/relationships/ctrlProp" Target="../ctrlProps/ctrlProp100.xml"/><Relationship Id="rId31" Type="http://schemas.openxmlformats.org/officeDocument/2006/relationships/ctrlProp" Target="../ctrlProps/ctrlProp121.xml"/><Relationship Id="rId44" Type="http://schemas.openxmlformats.org/officeDocument/2006/relationships/ctrlProp" Target="../ctrlProps/ctrlProp134.xml"/><Relationship Id="rId52" Type="http://schemas.openxmlformats.org/officeDocument/2006/relationships/ctrlProp" Target="../ctrlProps/ctrlProp142.xml"/><Relationship Id="rId60" Type="http://schemas.openxmlformats.org/officeDocument/2006/relationships/ctrlProp" Target="../ctrlProps/ctrlProp150.xml"/><Relationship Id="rId65" Type="http://schemas.openxmlformats.org/officeDocument/2006/relationships/ctrlProp" Target="../ctrlProps/ctrlProp155.xml"/><Relationship Id="rId4" Type="http://schemas.openxmlformats.org/officeDocument/2006/relationships/ctrlProp" Target="../ctrlProps/ctrlProp94.xml"/><Relationship Id="rId9" Type="http://schemas.openxmlformats.org/officeDocument/2006/relationships/ctrlProp" Target="../ctrlProps/ctrlProp99.xml"/><Relationship Id="rId13" Type="http://schemas.openxmlformats.org/officeDocument/2006/relationships/ctrlProp" Target="../ctrlProps/ctrlProp103.xml"/><Relationship Id="rId18" Type="http://schemas.openxmlformats.org/officeDocument/2006/relationships/ctrlProp" Target="../ctrlProps/ctrlProp108.xml"/><Relationship Id="rId39" Type="http://schemas.openxmlformats.org/officeDocument/2006/relationships/ctrlProp" Target="../ctrlProps/ctrlProp129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idahopower.com/pdfs/energyefficiency/business/newConstruction/L3EfficiencyRequirements.pdf" TargetMode="External"/><Relationship Id="rId2" Type="http://schemas.openxmlformats.org/officeDocument/2006/relationships/hyperlink" Target="https://www.idahopower.com/ways-to-save/savings-for-your-business/new-construction-major-renovations/" TargetMode="External"/><Relationship Id="rId1" Type="http://schemas.openxmlformats.org/officeDocument/2006/relationships/hyperlink" Target="https://docs.idahopower.com/pdfs/EnergyEfficiency/business/newConstruction/newConstruction_overview.pdf" TargetMode="External"/><Relationship Id="rId6" Type="http://schemas.openxmlformats.org/officeDocument/2006/relationships/drawing" Target="../drawings/drawing10.xml"/><Relationship Id="rId5" Type="http://schemas.openxmlformats.org/officeDocument/2006/relationships/printerSettings" Target="../printerSettings/printerSettings13.bin"/><Relationship Id="rId4" Type="http://schemas.openxmlformats.org/officeDocument/2006/relationships/hyperlink" Target="https://docs.idahopower.com/pdfs/energyefficiency/business/newConstruction/A1A2EfficiencyRequirements.pdf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idahopower.com/ways-to-save/savings-for-your-business/terms-conditions/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8"/>
  <dimension ref="A2:C62"/>
  <sheetViews>
    <sheetView showOutlineSymbols="0" workbookViewId="0"/>
  </sheetViews>
  <sheetFormatPr defaultRowHeight="12.75"/>
  <sheetData>
    <row r="2" spans="1:1">
      <c r="A2" s="709" t="s">
        <v>1493</v>
      </c>
    </row>
    <row r="3" spans="1:1">
      <c r="A3" s="708" t="s">
        <v>3301</v>
      </c>
    </row>
    <row r="5" spans="1:1">
      <c r="A5" s="709" t="s">
        <v>1494</v>
      </c>
    </row>
    <row r="6" spans="1:1">
      <c r="A6" s="708" t="s">
        <v>3254</v>
      </c>
    </row>
    <row r="8" spans="1:1">
      <c r="A8" s="709" t="s">
        <v>3255</v>
      </c>
    </row>
    <row r="9" spans="1:1">
      <c r="A9" s="708" t="s">
        <v>1495</v>
      </c>
    </row>
    <row r="10" spans="1:1">
      <c r="A10" s="708" t="s">
        <v>1496</v>
      </c>
    </row>
    <row r="12" spans="1:1">
      <c r="A12" s="709" t="s">
        <v>3300</v>
      </c>
    </row>
    <row r="14" spans="1:1">
      <c r="A14" s="709" t="s">
        <v>3257</v>
      </c>
    </row>
    <row r="15" spans="1:1">
      <c r="A15" s="708" t="s">
        <v>3258</v>
      </c>
    </row>
    <row r="16" spans="1:1">
      <c r="A16" s="708" t="s">
        <v>3260</v>
      </c>
    </row>
    <row r="17" spans="1:2">
      <c r="A17" s="708"/>
    </row>
    <row r="18" spans="1:2">
      <c r="A18" s="708"/>
    </row>
    <row r="19" spans="1:2">
      <c r="A19" s="708"/>
    </row>
    <row r="21" spans="1:2">
      <c r="A21" s="709" t="s">
        <v>1727</v>
      </c>
    </row>
    <row r="22" spans="1:2">
      <c r="A22" s="708" t="s">
        <v>1802</v>
      </c>
    </row>
    <row r="23" spans="1:2">
      <c r="A23" s="824" t="s">
        <v>1728</v>
      </c>
    </row>
    <row r="24" spans="1:2">
      <c r="A24" s="824" t="s">
        <v>3256</v>
      </c>
    </row>
    <row r="25" spans="1:2">
      <c r="A25" s="708" t="s">
        <v>1729</v>
      </c>
    </row>
    <row r="26" spans="1:2">
      <c r="A26" s="708" t="s">
        <v>1730</v>
      </c>
    </row>
    <row r="27" spans="1:2">
      <c r="B27" s="708" t="s">
        <v>1731</v>
      </c>
    </row>
    <row r="28" spans="1:2">
      <c r="B28" s="708" t="s">
        <v>1179</v>
      </c>
    </row>
    <row r="29" spans="1:2">
      <c r="B29" s="708" t="s">
        <v>617</v>
      </c>
    </row>
    <row r="30" spans="1:2">
      <c r="B30" s="708" t="s">
        <v>329</v>
      </c>
    </row>
    <row r="31" spans="1:2">
      <c r="B31" s="708" t="s">
        <v>328</v>
      </c>
    </row>
    <row r="32" spans="1:2">
      <c r="B32" s="708" t="s">
        <v>1376</v>
      </c>
    </row>
    <row r="33" spans="1:3">
      <c r="B33" s="708" t="s">
        <v>3271</v>
      </c>
      <c r="C33" s="708" t="s">
        <v>1732</v>
      </c>
    </row>
    <row r="34" spans="1:3">
      <c r="B34" s="708" t="s">
        <v>1733</v>
      </c>
    </row>
    <row r="35" spans="1:3">
      <c r="B35" s="708" t="s">
        <v>1354</v>
      </c>
    </row>
    <row r="36" spans="1:3">
      <c r="A36" s="708" t="s">
        <v>1735</v>
      </c>
      <c r="B36" s="708"/>
    </row>
    <row r="37" spans="1:3">
      <c r="A37" s="708" t="s">
        <v>1736</v>
      </c>
    </row>
    <row r="38" spans="1:3">
      <c r="A38" s="708" t="s">
        <v>1734</v>
      </c>
    </row>
    <row r="40" spans="1:3">
      <c r="A40" s="709" t="s">
        <v>3261</v>
      </c>
    </row>
    <row r="41" spans="1:3">
      <c r="A41" s="708" t="s">
        <v>3262</v>
      </c>
    </row>
    <row r="42" spans="1:3">
      <c r="A42" s="708" t="s">
        <v>3263</v>
      </c>
    </row>
    <row r="43" spans="1:3">
      <c r="B43" s="708" t="s">
        <v>3264</v>
      </c>
    </row>
    <row r="44" spans="1:3">
      <c r="B44" s="708" t="s">
        <v>3265</v>
      </c>
    </row>
    <row r="45" spans="1:3">
      <c r="B45" s="708" t="s">
        <v>3266</v>
      </c>
    </row>
    <row r="46" spans="1:3">
      <c r="A46" s="708" t="s">
        <v>3267</v>
      </c>
    </row>
    <row r="47" spans="1:3">
      <c r="A47" s="708" t="s">
        <v>3268</v>
      </c>
    </row>
    <row r="48" spans="1:3">
      <c r="B48" s="708" t="s">
        <v>3272</v>
      </c>
    </row>
    <row r="49" spans="1:3">
      <c r="B49" s="708" t="s">
        <v>3269</v>
      </c>
    </row>
    <row r="50" spans="1:3">
      <c r="B50" s="708" t="s">
        <v>1731</v>
      </c>
    </row>
    <row r="51" spans="1:3">
      <c r="B51" s="708" t="s">
        <v>3270</v>
      </c>
    </row>
    <row r="52" spans="1:3">
      <c r="B52" s="708" t="s">
        <v>1179</v>
      </c>
    </row>
    <row r="53" spans="1:3">
      <c r="B53" s="708" t="s">
        <v>617</v>
      </c>
    </row>
    <row r="54" spans="1:3">
      <c r="B54" s="708" t="s">
        <v>329</v>
      </c>
    </row>
    <row r="55" spans="1:3">
      <c r="B55" s="708" t="s">
        <v>328</v>
      </c>
    </row>
    <row r="56" spans="1:3">
      <c r="B56" s="708" t="s">
        <v>1376</v>
      </c>
    </row>
    <row r="57" spans="1:3">
      <c r="B57" s="708" t="s">
        <v>3271</v>
      </c>
      <c r="C57" s="708" t="s">
        <v>1732</v>
      </c>
    </row>
    <row r="58" spans="1:3">
      <c r="B58" s="708" t="s">
        <v>1733</v>
      </c>
    </row>
    <row r="59" spans="1:3">
      <c r="B59" s="708" t="s">
        <v>1354</v>
      </c>
    </row>
    <row r="60" spans="1:3">
      <c r="B60" s="708" t="s">
        <v>3273</v>
      </c>
    </row>
    <row r="61" spans="1:3">
      <c r="A61" s="708" t="s">
        <v>3274</v>
      </c>
    </row>
    <row r="62" spans="1:3">
      <c r="A62" s="708" t="s">
        <v>3275</v>
      </c>
    </row>
  </sheetData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09">
    <pageSetUpPr fitToPage="1"/>
  </sheetPr>
  <dimension ref="A1:H41"/>
  <sheetViews>
    <sheetView showOutlineSymbols="0" workbookViewId="0"/>
  </sheetViews>
  <sheetFormatPr defaultColWidth="8.85546875" defaultRowHeight="12.75" customHeight="1" zeroHeight="1"/>
  <cols>
    <col min="1" max="1" width="2.7109375" style="550" customWidth="1"/>
    <col min="2" max="2" width="10" style="549" customWidth="1"/>
    <col min="3" max="3" width="3.140625" style="549" customWidth="1"/>
    <col min="4" max="4" width="83.7109375" style="549" customWidth="1"/>
    <col min="5" max="5" width="8.7109375" style="549" customWidth="1"/>
    <col min="6" max="6" width="19.85546875" style="550" customWidth="1"/>
    <col min="7" max="7" width="8.85546875" style="549"/>
    <col min="8" max="8" width="9.140625" style="549" bestFit="1" customWidth="1"/>
    <col min="9" max="16384" width="8.85546875" style="549"/>
  </cols>
  <sheetData>
    <row r="1" spans="3:8" ht="156.75" customHeight="1"/>
    <row r="2" spans="3:8" ht="13.5">
      <c r="C2" s="886">
        <f ca="1">TODAY()+7-WEEKDAY(TODAY()+7-4)</f>
        <v>46295</v>
      </c>
      <c r="D2" s="882"/>
      <c r="H2" s="710"/>
    </row>
    <row r="3" spans="3:8">
      <c r="C3" s="882"/>
      <c r="D3" s="882"/>
    </row>
    <row r="4" spans="3:8">
      <c r="C4" s="882"/>
      <c r="D4" s="882"/>
    </row>
    <row r="5" spans="3:8" ht="13.5">
      <c r="C5" s="885" t="str">
        <f>CONCATENATE('Final Application'!B39,", ",'Final Application'!M39)</f>
        <v xml:space="preserve">, </v>
      </c>
      <c r="D5" s="882"/>
    </row>
    <row r="6" spans="3:8" ht="13.5">
      <c r="C6" s="887">
        <f>'Final Application'!B35</f>
        <v>0</v>
      </c>
      <c r="D6" s="888"/>
    </row>
    <row r="7" spans="3:8" ht="13.5">
      <c r="C7" s="885">
        <f>Letter_Background!D10</f>
        <v>0</v>
      </c>
      <c r="D7" s="882"/>
    </row>
    <row r="8" spans="3:8" ht="13.5">
      <c r="C8" s="885" t="str">
        <f>Letter_Background!D11</f>
        <v>0, 0 0</v>
      </c>
      <c r="D8" s="882"/>
    </row>
    <row r="9" spans="3:8">
      <c r="C9" s="882"/>
      <c r="D9" s="882"/>
    </row>
    <row r="10" spans="3:8" ht="13.5">
      <c r="C10" s="885" t="str">
        <f>"Dear " &amp;Letter_Background!C8&amp;" "&amp;Letter_Background!D8&amp;":"</f>
        <v>Dear 0 :</v>
      </c>
      <c r="D10" s="882"/>
    </row>
    <row r="11" spans="3:8">
      <c r="C11" s="882"/>
      <c r="D11" s="882"/>
    </row>
    <row r="12" spans="3:8" ht="13.5">
      <c r="C12" s="881" t="str">
        <f>IF('Final Application'!AL34=TRUE,Letter_Background!D4,IF('Final Application'!AK34=TRUE,Letter_Background!C4,"?????????"))</f>
        <v>?????????</v>
      </c>
      <c r="D12" s="882"/>
    </row>
    <row r="13" spans="3:8">
      <c r="C13" s="882"/>
      <c r="D13" s="882"/>
    </row>
    <row r="14" spans="3:8" ht="72" customHeight="1">
      <c r="C14" s="881" t="str">
        <f>IF('Final Application'!AL34=TRUE,Letter_Background!D5,IF('Final Application'!AK34=TRUE,Letter_Background!C5,"?????????"))</f>
        <v>?????????</v>
      </c>
      <c r="D14" s="882"/>
    </row>
    <row r="15" spans="3:8">
      <c r="C15" s="882"/>
      <c r="D15" s="882"/>
    </row>
    <row r="16" spans="3:8" ht="33" customHeight="1">
      <c r="C16" s="881" t="str">
        <f>IF('Final Application'!AL34=TRUE,Letter_Background!D6,IF('Final Application'!AK34=TRUE,Letter_Background!C6,"?????????"))</f>
        <v>?????????</v>
      </c>
      <c r="D16" s="882"/>
    </row>
    <row r="17" spans="3:4">
      <c r="C17" s="882"/>
      <c r="D17" s="882"/>
    </row>
    <row r="18" spans="3:4" ht="45" customHeight="1">
      <c r="C18" s="881" t="str">
        <f>IF('Final Application'!AL34=TRUE,Letter_Background!D7,IF('Final Application'!AK34=TRUE,Letter_Background!C7,"?????????"))</f>
        <v>?????????</v>
      </c>
      <c r="D18" s="882"/>
    </row>
    <row r="19" spans="3:4">
      <c r="C19" s="882"/>
      <c r="D19" s="882"/>
    </row>
    <row r="20" spans="3:4" ht="13.5">
      <c r="C20" s="881" t="s">
        <v>1264</v>
      </c>
      <c r="D20" s="882"/>
    </row>
    <row r="21" spans="3:4">
      <c r="C21" s="882"/>
      <c r="D21" s="882"/>
    </row>
    <row r="22" spans="3:4">
      <c r="C22" s="882"/>
      <c r="D22" s="882"/>
    </row>
    <row r="23" spans="3:4">
      <c r="C23" s="882"/>
      <c r="D23" s="882"/>
    </row>
    <row r="24" spans="3:4">
      <c r="C24" s="882"/>
      <c r="D24" s="882"/>
    </row>
    <row r="25" spans="3:4">
      <c r="C25" s="882"/>
      <c r="D25" s="882"/>
    </row>
    <row r="26" spans="3:4" ht="13.5">
      <c r="C26" s="881" t="s">
        <v>1559</v>
      </c>
      <c r="D26" s="882"/>
    </row>
    <row r="27" spans="3:4" ht="13.5">
      <c r="C27" s="881" t="s">
        <v>1433</v>
      </c>
      <c r="D27" s="882"/>
    </row>
    <row r="28" spans="3:4">
      <c r="C28" s="883" t="s">
        <v>1265</v>
      </c>
      <c r="D28" s="884"/>
    </row>
    <row r="29" spans="3:4">
      <c r="C29" s="882"/>
      <c r="D29" s="882"/>
    </row>
    <row r="30" spans="3:4"/>
    <row r="31" spans="3:4"/>
    <row r="32" spans="3:4">
      <c r="C32" s="549" t="str">
        <f>IF(D32="","","cc:")</f>
        <v>cc:</v>
      </c>
      <c r="D32" s="549" t="s">
        <v>3304</v>
      </c>
    </row>
    <row r="33" spans="3:4">
      <c r="C33" s="549" t="str">
        <f>IF(D33="","",IF(C32="","cc:",""))</f>
        <v/>
      </c>
    </row>
    <row r="34" spans="3:4">
      <c r="C34" s="549" t="str">
        <f>IF(D34="","",IF(AND(C33="",C32=""),"cc:",""))</f>
        <v/>
      </c>
    </row>
    <row r="35" spans="3:4"/>
    <row r="36" spans="3:4" hidden="1">
      <c r="D36" s="551"/>
    </row>
    <row r="37" spans="3:4" hidden="1">
      <c r="D37" s="551"/>
    </row>
    <row r="38" spans="3:4" hidden="1">
      <c r="D38" s="551"/>
    </row>
    <row r="39" spans="3:4" hidden="1">
      <c r="D39" s="551"/>
    </row>
    <row r="40" spans="3:4" hidden="1">
      <c r="D40" s="551"/>
    </row>
    <row r="41" spans="3:4" hidden="1">
      <c r="D41" s="551"/>
    </row>
  </sheetData>
  <mergeCells count="28">
    <mergeCell ref="C7:D7"/>
    <mergeCell ref="C2:D2"/>
    <mergeCell ref="C3:D3"/>
    <mergeCell ref="C4:D4"/>
    <mergeCell ref="C5:D5"/>
    <mergeCell ref="C6:D6"/>
    <mergeCell ref="C19:D19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26:D26"/>
    <mergeCell ref="C27:D27"/>
    <mergeCell ref="C28:D28"/>
    <mergeCell ref="C29:D29"/>
    <mergeCell ref="C20:D20"/>
    <mergeCell ref="C21:D21"/>
    <mergeCell ref="C22:D22"/>
    <mergeCell ref="C23:D23"/>
    <mergeCell ref="C24:D24"/>
    <mergeCell ref="C25:D25"/>
  </mergeCells>
  <hyperlinks>
    <hyperlink ref="C28" r:id="rId1" display="mailto:cnichols@idahopower.com" xr:uid="{00000000-0004-0000-0000-000000000000}"/>
    <hyperlink ref="C28:D28" r:id="rId2" display="mailto:buildingefficiency@idahopower.com" xr:uid="{00000000-0004-0000-0000-000001000000}"/>
  </hyperlinks>
  <pageMargins left="0" right="0" top="0" bottom="0" header="0.5" footer="0.5"/>
  <pageSetup scale="98" fitToHeight="0" orientation="portrait" r:id="rId3"/>
  <headerFooter alignWithMargins="0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1"/>
  <dimension ref="B1:J52"/>
  <sheetViews>
    <sheetView showOutlineSymbols="0" workbookViewId="0"/>
  </sheetViews>
  <sheetFormatPr defaultColWidth="8.85546875" defaultRowHeight="12.75" customHeight="1" zeroHeight="1"/>
  <cols>
    <col min="1" max="1" width="1.42578125" style="549" customWidth="1"/>
    <col min="2" max="2" width="11" style="549" bestFit="1" customWidth="1"/>
    <col min="3" max="3" width="54.140625" style="549" customWidth="1"/>
    <col min="4" max="4" width="53.140625" style="549" customWidth="1"/>
    <col min="5" max="5" width="9.140625" style="549"/>
    <col min="6" max="6" width="12.7109375" style="549" bestFit="1" customWidth="1"/>
    <col min="7" max="9" width="9.140625" style="549"/>
    <col min="10" max="10" width="39.5703125" style="549" customWidth="1"/>
    <col min="11" max="16384" width="8.85546875" style="549"/>
  </cols>
  <sheetData>
    <row r="1" spans="2:10">
      <c r="C1" s="552" t="s">
        <v>1266</v>
      </c>
      <c r="D1" s="552" t="s">
        <v>1246</v>
      </c>
    </row>
    <row r="2" spans="2:10"/>
    <row r="3" spans="2:10">
      <c r="B3" s="553" t="s">
        <v>7</v>
      </c>
      <c r="F3" s="549" t="s">
        <v>1267</v>
      </c>
    </row>
    <row r="4" spans="2:10" ht="51" customHeight="1">
      <c r="B4" s="554" t="s">
        <v>1268</v>
      </c>
      <c r="C4" s="551" t="str">
        <f>"Enclosed is a Commercial &amp; Industrial Energy Efficiency incentive check for energy efficiency designed and built into the "&amp;C11&amp; " " &amp; C9&amp;" in "&amp;E8&amp;" (Commercial &amp; Industrial Energy Efficiency Application "&amp;LEFT('Data Extraction'!A7,2)&amp;"-"&amp;RIGHT('Data Extraction'!A7,3)&amp;").  The $"&amp;'Final Application'!AF148&amp;" payment is our way of reminding you that energy efficiency pays."</f>
        <v>Enclosed is a Commercial &amp; Industrial Energy Efficiency incentive check for energy efficiency designed and built into the ???????  in ??????? (Commercial &amp; Industrial Energy Efficiency Application -).  The $ payment is our way of reminding you that energy efficiency pays.</v>
      </c>
      <c r="D4" s="551" t="str">
        <f>"Enclosed is a Commercial &amp; Industrial Energy Efficiency incentive check for energy efficiency designed and built into the "&amp;C11&amp; " " &amp; C9 &amp; " in "&amp;E8&amp;" (Commercial &amp; Industrial Energy Efficiency Application "&amp;LEFT('Data Extraction'!A7,2)&amp;"-"&amp;RIGHT('Data Extraction'!A7,3)&amp;").  The $"&amp;'Final Application'!AF148&amp;" payment is our way of reminding you that energy efficiency pays."</f>
        <v>Enclosed is a Commercial &amp; Industrial Energy Efficiency incentive check for energy efficiency designed and built into the ???????  in ??????? (Commercial &amp; Industrial Energy Efficiency Application -).  The $ payment is our way of reminding you that energy efficiency pays.</v>
      </c>
      <c r="F4" s="555"/>
      <c r="G4" s="556"/>
      <c r="H4" s="556"/>
      <c r="I4" s="556"/>
      <c r="J4" s="557" t="str">
        <f>IF(I4="",IF(H4="",IF(G4="",IF(F4="","No Primary Contact Entered in Application",F4),G4),H4),I4)</f>
        <v>No Primary Contact Entered in Application</v>
      </c>
    </row>
    <row r="5" spans="2:10" ht="60.75" customHeight="1">
      <c r="B5" s="554" t="s">
        <v>1269</v>
      </c>
      <c r="C5" s="551" t="e">
        <f>IF(C12=1,"We are glad to provide you with this incentive payment for the energy efficiency feature - "&amp;C51&amp;" - specified and installed in this facility.","We are glad to provide you with this incentive payment for the energy efficiency features - "&amp;C51&amp;" - specified and installed in this facility.")</f>
        <v>#REF!</v>
      </c>
      <c r="D5" s="551" t="e">
        <f>IF(C12=1,"We are glad to provide you with this incentive payment for "&amp;C9&amp;" for the energy efficiency feature - "&amp;C51&amp;" - specified and installed into their facility.","We are glad to provide you with this incentive payment for "&amp;C9&amp;" for the energy efficiency features - "&amp;C51&amp;" - specified and installed in their facility.")</f>
        <v>#REF!</v>
      </c>
      <c r="F5" s="558"/>
      <c r="G5" s="559"/>
      <c r="H5" s="559"/>
      <c r="I5" s="559"/>
      <c r="J5" s="560" t="str">
        <f>IF(I5="",IF(H5="",IF(G5="",IF(F5="","No Third Party Contact Entered in Application",F5),G5),H5),I5)</f>
        <v>No Third Party Contact Entered in Application</v>
      </c>
    </row>
    <row r="6" spans="2:10" ht="51">
      <c r="B6" s="554" t="s">
        <v>1270</v>
      </c>
      <c r="C6" s="551" t="str">
        <f>"Please feel free to share your energy-saving story with others.  With Idaho Power's incentives available, energy efficiency pays more than ever."</f>
        <v>Please feel free to share your energy-saving story with others.  With Idaho Power's incentives available, energy efficiency pays more than ever.</v>
      </c>
      <c r="D6" s="551" t="str">
        <f>"We appreciate their investment in energy efficiency and your interest in helping them.  We both know that they will appreciate electric bills that are lower than they otherwise would have been."</f>
        <v>We appreciate their investment in energy efficiency and your interest in helping them.  We both know that they will appreciate electric bills that are lower than they otherwise would have been.</v>
      </c>
    </row>
    <row r="7" spans="2:10" ht="51">
      <c r="B7" s="554" t="s">
        <v>1271</v>
      </c>
      <c r="C7" s="551" t="str">
        <f>"We appreciate working with you on this project and want to offer our help again.  When you have future energy-saving projects, just call me at "&amp;C10&amp;"."</f>
        <v>We appreciate working with you on this project and want to offer our help again.  When you have future energy-saving projects, just call me at (208) 388-6717.</v>
      </c>
      <c r="D7" s="551" t="str">
        <f>"With Idaho Power's incentives available, energy efficient designs pay more than ever.  If you have future energy-savings projects in any other facilities, we'd be glad to help again.  Just give me a call at "&amp;C10&amp;"."</f>
        <v>With Idaho Power's incentives available, energy efficient designs pay more than ever.  If you have future energy-savings projects in any other facilities, we'd be glad to help again.  Just give me a call at (208) 388-6717.</v>
      </c>
    </row>
    <row r="8" spans="2:10">
      <c r="B8" s="554" t="s">
        <v>1272</v>
      </c>
      <c r="C8" s="561">
        <f>IF('Final Application'!B39="",'Final Application'!B35,'Final Application'!B39)</f>
        <v>0</v>
      </c>
      <c r="D8" s="561"/>
      <c r="E8" s="561" t="str">
        <f>IF('Final Application'!T11="","???????",'Final Application'!T11)</f>
        <v>???????</v>
      </c>
      <c r="F8" s="549" t="s">
        <v>1273</v>
      </c>
    </row>
    <row r="9" spans="2:10">
      <c r="B9" s="554" t="s">
        <v>1274</v>
      </c>
      <c r="C9" s="562"/>
      <c r="D9" s="562"/>
      <c r="E9" s="549" t="s">
        <v>1275</v>
      </c>
    </row>
    <row r="10" spans="2:10">
      <c r="B10" s="554" t="s">
        <v>1276</v>
      </c>
      <c r="C10" s="561" t="s">
        <v>1277</v>
      </c>
      <c r="D10" s="561">
        <f>'Data Extraction'!BK7</f>
        <v>0</v>
      </c>
      <c r="E10" s="549" t="s">
        <v>1278</v>
      </c>
    </row>
    <row r="11" spans="2:10">
      <c r="B11" s="554" t="s">
        <v>1279</v>
      </c>
      <c r="C11" s="561" t="str">
        <f>IF('Final Application'!Z21="","???????",IF('Final Application'!Z21="new","new",IF('Final Application'!Z21="remodel","remodeled",IF('Final Application'!Z21="expansion","expanded",IF('Final Application'!Z21="expansion &amp; remodel","expanded and remodeled")))))</f>
        <v>???????</v>
      </c>
      <c r="D11" s="561" t="str">
        <f>'Data Extraction'!BL7 &amp; ", " &amp; 'Data Extraction'!BM7 &amp; " " &amp; 'Data Extraction'!BN7</f>
        <v>0, 0 0</v>
      </c>
      <c r="E11" s="549" t="s">
        <v>1280</v>
      </c>
    </row>
    <row r="12" spans="2:10">
      <c r="B12" s="554" t="s">
        <v>1281</v>
      </c>
      <c r="C12" s="563">
        <f>COUNTIF('Final Application'!AK68:AK126,"True")</f>
        <v>0</v>
      </c>
      <c r="D12" s="561" t="str">
        <f>IF(C9="",IF('Final Application'!B9="","………built into the "&amp;C11&amp;" ??????? in "&amp;E8&amp;"……….","…….built into the "&amp;C11&amp;" "&amp;'Final Application'!B9&amp;" in "&amp;E8&amp;"……."),"…….built into the "&amp;C11&amp;" "&amp;C9&amp;" in "&amp;E8&amp;"…….")</f>
        <v>………built into the ??????? ??????? in ???????……….</v>
      </c>
    </row>
    <row r="13" spans="2:10">
      <c r="C13" s="557" t="s">
        <v>1282</v>
      </c>
      <c r="D13" s="564" t="str">
        <f>IF(E13=FALSE,"",IF(C$12=1,C13,IF(F13="never ever last",C13&amp;", ",IF(F13="second to last",C13&amp;" &amp; ",IF(F13="last",C13,"?")))))</f>
        <v/>
      </c>
      <c r="E13" s="557" t="b">
        <f>'Final Application'!AK68</f>
        <v>0</v>
      </c>
      <c r="F13" s="557" t="e">
        <f>IF(F14="never ever last","never ever last",IF(F14="second to last","never ever last",IF(OR(F14="never last",F14="last"),IF(E13=TRUE,"second to last","never last"),IF(F14="not last",IF(E13=TRUE,"last","not last")))))</f>
        <v>#REF!</v>
      </c>
    </row>
    <row r="14" spans="2:10">
      <c r="C14" s="703" t="s">
        <v>1283</v>
      </c>
      <c r="D14" s="565" t="str">
        <f>IF(E14=FALSE,"",IF(C$12=1,C14,IF(F14="never ever last",C14&amp;", ",IF(F14="second to last",C14&amp;" &amp; ",IF(F14="last",C14,"?")))))</f>
        <v/>
      </c>
      <c r="E14" s="566" t="b">
        <f>'Final Application'!AK69</f>
        <v>0</v>
      </c>
      <c r="F14" s="566" t="e">
        <f>IF(F15="never ever last","never ever last",IF(F15="second to last","never ever last",IF(OR(F15="never last",F15="last"),IF(E14=TRUE,"second to last","never last"),IF(F15="not last",IF(E14=TRUE,"last","not last")))))</f>
        <v>#REF!</v>
      </c>
    </row>
    <row r="15" spans="2:10">
      <c r="C15" s="566" t="s">
        <v>1284</v>
      </c>
      <c r="D15" s="565" t="str">
        <f>IF(E15=FALSE,"",IF(C$12=1,C15,IF(F15="never ever last",C15&amp;", ",IF(F15="second to last",C15&amp;" &amp; ",IF(F15="last",C15,"?")))))</f>
        <v/>
      </c>
      <c r="E15" s="566" t="b">
        <f>'Final Application'!AK70</f>
        <v>0</v>
      </c>
      <c r="F15" s="566" t="e">
        <f t="shared" ref="F15:F25" si="0">IF(F16="never ever last","never ever last",IF(F16="second to last","never ever last",IF(OR(F16="never last",F16="last"),IF(E15=TRUE,"second to last","never last"),IF(F16="not last",IF(E15=TRUE,"last","not last")))))</f>
        <v>#REF!</v>
      </c>
    </row>
    <row r="16" spans="2:10">
      <c r="C16" s="566" t="s">
        <v>1285</v>
      </c>
      <c r="D16" s="565" t="str">
        <f t="shared" ref="D16:D48" si="1">IF(E16=FALSE,"",IF(C$12=1,C16,IF(F16="never ever last",C16&amp;", ",IF(F16="second to last",C16&amp;" &amp; ",IF(F16="last",C16,"?")))))</f>
        <v/>
      </c>
      <c r="E16" s="566" t="b">
        <f>'Final Application'!AK74</f>
        <v>0</v>
      </c>
      <c r="F16" s="566" t="e">
        <f>IF(F17="never ever last","never ever last",IF(F17="second to last","never ever last",IF(OR(F17="never last",F17="last"),IF(E16=TRUE,"second to last","never last"),IF(F17="not last",IF(E16=TRUE,"last","not last")))))</f>
        <v>#REF!</v>
      </c>
    </row>
    <row r="17" spans="3:6">
      <c r="C17" s="566" t="s">
        <v>1286</v>
      </c>
      <c r="D17" s="565" t="str">
        <f t="shared" si="1"/>
        <v/>
      </c>
      <c r="E17" s="566" t="b">
        <f>'Final Application'!AK75</f>
        <v>0</v>
      </c>
      <c r="F17" s="566" t="e">
        <f t="shared" si="0"/>
        <v>#REF!</v>
      </c>
    </row>
    <row r="18" spans="3:6">
      <c r="C18" s="566" t="s">
        <v>1296</v>
      </c>
      <c r="D18" s="565" t="str">
        <f t="shared" si="1"/>
        <v/>
      </c>
      <c r="E18" s="566" t="b">
        <f>'Final Application'!AK83</f>
        <v>0</v>
      </c>
      <c r="F18" s="566" t="e">
        <f t="shared" si="0"/>
        <v>#REF!</v>
      </c>
    </row>
    <row r="19" spans="3:6">
      <c r="C19" s="566" t="s">
        <v>1297</v>
      </c>
      <c r="D19" s="565" t="str">
        <f t="shared" si="1"/>
        <v/>
      </c>
      <c r="E19" s="566" t="b">
        <f>'Final Application'!AK84</f>
        <v>0</v>
      </c>
      <c r="F19" s="566" t="e">
        <f t="shared" si="0"/>
        <v>#REF!</v>
      </c>
    </row>
    <row r="20" spans="3:6">
      <c r="C20" s="566" t="s">
        <v>1287</v>
      </c>
      <c r="D20" s="565" t="str">
        <f>IF(E20=FALSE,"",IF(C$12=1,C20,IF(F20="never ever last",C20&amp;", ",IF(F20="second to last",C20&amp;" &amp; ",IF(F20="last",C20,"?")))))</f>
        <v/>
      </c>
      <c r="E20" s="566" t="b">
        <f>'Final Application'!AK85</f>
        <v>0</v>
      </c>
      <c r="F20" s="566" t="e">
        <f>IF(F21="never ever last","never ever last",IF(F21="second to last","never ever last",IF(OR(F21="never last",F21="last"),IF(E20=TRUE,"second to last","never last"),IF(F21="not last",IF(E20=TRUE,"last","not last")))))</f>
        <v>#REF!</v>
      </c>
    </row>
    <row r="21" spans="3:6">
      <c r="C21" s="566" t="s">
        <v>1298</v>
      </c>
      <c r="D21" s="565" t="str">
        <f>IF(E21=FALSE,"",IF(C$12=1,C21,IF(F21="never ever last",C21&amp;", ",IF(F21="second to last",C21&amp;" &amp; ",IF(F21="last",C21,"?")))))</f>
        <v/>
      </c>
      <c r="E21" s="566" t="b">
        <f>'Final Application'!AK86</f>
        <v>0</v>
      </c>
      <c r="F21" s="566" t="e">
        <f>IF(F22="never ever last","never ever last",IF(F22="second to last","never ever last",IF(OR(F22="never last",F22="last"),IF(E21=TRUE,"second to last","never last"),IF(F22="not last",IF(E21=TRUE,"last","not last")))))</f>
        <v>#REF!</v>
      </c>
    </row>
    <row r="22" spans="3:6">
      <c r="C22" s="566" t="s">
        <v>1374</v>
      </c>
      <c r="D22" s="565" t="str">
        <f>IF(E22=FALSE,"",IF(C$12=1,C22,IF(F22="never ever last",C22&amp;", ",IF(F22="second to last",C22&amp;" &amp; ",IF(F22="last",C22,"?")))))</f>
        <v/>
      </c>
      <c r="E22" s="566" t="b">
        <f>'Final Application'!AK89</f>
        <v>0</v>
      </c>
      <c r="F22" s="566" t="e">
        <f t="shared" ref="F22" si="2">IF(F23="never ever last","never ever last",IF(F23="second to last","never ever last",IF(OR(F23="never last",F23="last"),IF(E22=TRUE,"second to last","never last"),IF(F23="not last",IF(E22=TRUE,"last","not last")))))</f>
        <v>#REF!</v>
      </c>
    </row>
    <row r="23" spans="3:6">
      <c r="C23" s="566" t="s">
        <v>1413</v>
      </c>
      <c r="D23" s="565" t="str">
        <f>IF(E23=FALSE,"",IF(C$12=1,C23,IF(F23="never ever last",C23&amp;", ",IF(F23="second to last",C23&amp;" &amp; ",IF(F23="last",C23,"?")))))</f>
        <v/>
      </c>
      <c r="E23" s="566" t="b">
        <f>'Final Application'!AK90</f>
        <v>0</v>
      </c>
      <c r="F23" s="566" t="e">
        <f>IF(F24="never ever last","never ever last",IF(F24="second to last","never ever last",IF(OR(F24="never last",F24="last"),IF(E23=TRUE,"second to last","never last"),IF(F24="not last",IF(E23=TRUE,"last","not last")))))</f>
        <v>#REF!</v>
      </c>
    </row>
    <row r="24" spans="3:6">
      <c r="C24" s="566" t="s">
        <v>1299</v>
      </c>
      <c r="D24" s="565" t="str">
        <f t="shared" si="1"/>
        <v/>
      </c>
      <c r="E24" s="566" t="b">
        <f>'Final Application'!AK96</f>
        <v>0</v>
      </c>
      <c r="F24" s="566" t="e">
        <f>IF(F25="never ever last","never ever last",IF(F25="second to last","never ever last",IF(OR(F25="never last",F25="last"),IF(E24=TRUE,"second to last","never last"),IF(F25="not last",IF(E24=TRUE,"last","not last")))))</f>
        <v>#REF!</v>
      </c>
    </row>
    <row r="25" spans="3:6">
      <c r="C25" s="566" t="s">
        <v>1300</v>
      </c>
      <c r="D25" s="565" t="str">
        <f t="shared" si="1"/>
        <v/>
      </c>
      <c r="E25" s="566" t="b">
        <f>'Final Application'!AK101</f>
        <v>0</v>
      </c>
      <c r="F25" s="566" t="e">
        <f t="shared" si="0"/>
        <v>#REF!</v>
      </c>
    </row>
    <row r="26" spans="3:6">
      <c r="C26" s="566" t="s">
        <v>1301</v>
      </c>
      <c r="D26" s="565" t="str">
        <f t="shared" si="1"/>
        <v/>
      </c>
      <c r="E26" s="566" t="b">
        <f>'Final Application'!AK102</f>
        <v>0</v>
      </c>
      <c r="F26" s="566" t="e">
        <f>IF(F27="never ever last","never ever last",IF(F27="second to last","never ever last",IF(OR(F27="never last",F27="last"),IF(E26=TRUE,"second to last","never last"),IF(F27="not last",IF(E26=TRUE,"last","not last")))))</f>
        <v>#REF!</v>
      </c>
    </row>
    <row r="27" spans="3:6">
      <c r="C27" s="566" t="s">
        <v>1302</v>
      </c>
      <c r="D27" s="565" t="str">
        <f t="shared" si="1"/>
        <v/>
      </c>
      <c r="E27" s="566" t="b">
        <f>'Final Application'!AK103</f>
        <v>0</v>
      </c>
      <c r="F27" s="566" t="e">
        <f t="shared" ref="F27:F34" si="3">IF(F28="never ever last","never ever last",IF(F28="second to last","never ever last",IF(OR(F28="never last",F28="last"),IF(E27=TRUE,"second to last","never last"),IF(F28="not last",IF(E27=TRUE,"last","not last")))))</f>
        <v>#REF!</v>
      </c>
    </row>
    <row r="28" spans="3:6">
      <c r="C28" s="566" t="s">
        <v>1387</v>
      </c>
      <c r="D28" s="565" t="str">
        <f>IF(E28=FALSE,"",IF(C$12=1,C28,IF(F28="never ever last",C28&amp;", ",IF(F28="second to last",C28&amp;" &amp; ",IF(F28="last",C28,"?")))))</f>
        <v/>
      </c>
      <c r="E28" s="566" t="b">
        <f>'Final Application'!AK104</f>
        <v>0</v>
      </c>
      <c r="F28" s="566" t="e">
        <f t="shared" si="3"/>
        <v>#REF!</v>
      </c>
    </row>
    <row r="29" spans="3:6">
      <c r="C29" s="566" t="s">
        <v>1369</v>
      </c>
      <c r="D29" s="565" t="str">
        <f t="shared" si="1"/>
        <v/>
      </c>
      <c r="E29" s="566" t="b">
        <f>'Final Application'!AK105</f>
        <v>0</v>
      </c>
      <c r="F29" s="566" t="e">
        <f>IF(F33="never ever last","never ever last",IF(F33="second to last","never ever last",IF(OR(F33="never last",F33="last"),IF(E29=TRUE,"second to last","never last"),IF(F33="not last",IF(E29=TRUE,"last","not last")))))</f>
        <v>#REF!</v>
      </c>
    </row>
    <row r="30" spans="3:6">
      <c r="C30" s="566" t="s">
        <v>1414</v>
      </c>
      <c r="D30" s="565" t="str">
        <f>IF(E30=FALSE,"",IF(C$12=1,C30,IF(F30="never ever last",C30&amp;", ",IF(F30="second to last",C30&amp;" &amp; ",IF(F30="last",C30,"?")))))</f>
        <v/>
      </c>
      <c r="E30" s="566" t="b">
        <f>'Final Application'!AK106</f>
        <v>0</v>
      </c>
      <c r="F30" s="566" t="e">
        <f t="shared" ref="F30:F32" si="4">IF(F34="never ever last","never ever last",IF(F34="second to last","never ever last",IF(OR(F34="never last",F34="last"),IF(E30=TRUE,"second to last","never last"),IF(F34="not last",IF(E30=TRUE,"last","not last")))))</f>
        <v>#REF!</v>
      </c>
    </row>
    <row r="31" spans="3:6">
      <c r="C31" s="566" t="s">
        <v>1416</v>
      </c>
      <c r="D31" s="565" t="str">
        <f t="shared" si="1"/>
        <v/>
      </c>
      <c r="E31" s="566" t="b">
        <f>'Final Application'!AK107</f>
        <v>0</v>
      </c>
      <c r="F31" s="566" t="e">
        <f t="shared" si="4"/>
        <v>#REF!</v>
      </c>
    </row>
    <row r="32" spans="3:6">
      <c r="C32" s="566" t="s">
        <v>1415</v>
      </c>
      <c r="D32" s="565" t="e">
        <f t="shared" si="1"/>
        <v>#REF!</v>
      </c>
      <c r="E32" s="566" t="e">
        <f>'Final Application'!#REF!</f>
        <v>#REF!</v>
      </c>
      <c r="F32" s="566" t="e">
        <f t="shared" si="4"/>
        <v>#REF!</v>
      </c>
    </row>
    <row r="33" spans="3:6">
      <c r="C33" s="566" t="s">
        <v>1303</v>
      </c>
      <c r="D33" s="565" t="str">
        <f t="shared" si="1"/>
        <v/>
      </c>
      <c r="E33" s="566" t="b">
        <f>'Final Application'!AK112</f>
        <v>0</v>
      </c>
      <c r="F33" s="566" t="e">
        <f t="shared" si="3"/>
        <v>#REF!</v>
      </c>
    </row>
    <row r="34" spans="3:6">
      <c r="C34" s="566" t="s">
        <v>1304</v>
      </c>
      <c r="D34" s="565" t="str">
        <f t="shared" si="1"/>
        <v/>
      </c>
      <c r="E34" s="566" t="b">
        <f>'Final Application'!AK113</f>
        <v>0</v>
      </c>
      <c r="F34" s="566" t="e">
        <f t="shared" si="3"/>
        <v>#REF!</v>
      </c>
    </row>
    <row r="35" spans="3:6">
      <c r="C35" s="566" t="s">
        <v>1305</v>
      </c>
      <c r="D35" s="565" t="str">
        <f t="shared" si="1"/>
        <v/>
      </c>
      <c r="E35" s="566" t="b">
        <f>'Final Application'!AK117</f>
        <v>0</v>
      </c>
      <c r="F35" s="566" t="e">
        <f>IF(F36="never ever last","never ever last",IF(F36="second to last","never ever last",IF(OR(F36="never last",F36="last"),IF(E35=TRUE,"second to last","never last"),IF(F36="not last",IF(E35=TRUE,"last","not last")))))</f>
        <v>#REF!</v>
      </c>
    </row>
    <row r="36" spans="3:6">
      <c r="C36" s="566" t="s">
        <v>1306</v>
      </c>
      <c r="D36" s="565" t="e">
        <f t="shared" si="1"/>
        <v>#REF!</v>
      </c>
      <c r="E36" s="566" t="e">
        <f>'Final Application'!#REF!</f>
        <v>#REF!</v>
      </c>
      <c r="F36" s="566" t="e">
        <f>IF(F37="never ever last","never ever last",IF(F37="second to last","never ever last",IF(OR(F37="never last",F37="last"),IF(E36=TRUE,"second to last","never last"),IF(F37="not last",IF(E36=TRUE,"last","not last")))))</f>
        <v>#REF!</v>
      </c>
    </row>
    <row r="37" spans="3:6">
      <c r="C37" s="566" t="s">
        <v>1307</v>
      </c>
      <c r="D37" s="565" t="e">
        <f t="shared" si="1"/>
        <v>#REF!</v>
      </c>
      <c r="E37" s="566" t="e">
        <f>'Final Application'!#REF!</f>
        <v>#REF!</v>
      </c>
      <c r="F37" s="566" t="e">
        <f>IF(F38="never ever last","never ever last",IF(F38="second to last","never ever last",IF(OR(F38="never last",F38="last"),IF(E37=TRUE,"second to last","never last"),IF(F38="not last",IF(E37=TRUE,"last","not last")))))</f>
        <v>#REF!</v>
      </c>
    </row>
    <row r="38" spans="3:6">
      <c r="C38" s="566" t="s">
        <v>1308</v>
      </c>
      <c r="D38" s="565" t="str">
        <f t="shared" si="1"/>
        <v/>
      </c>
      <c r="E38" s="566" t="b">
        <f>'Final Application'!AK126</f>
        <v>0</v>
      </c>
      <c r="F38" s="566" t="e">
        <f t="shared" ref="F38:F44" si="5">IF(F39="never ever last","never ever last",IF(F39="second to last","never ever last",IF(OR(F39="never last",F39="last"),IF(E38=TRUE,"second to last","never last"),IF(F39="not last",IF(E38=TRUE,"last","not last")))))</f>
        <v>#REF!</v>
      </c>
    </row>
    <row r="39" spans="3:6">
      <c r="C39" s="566" t="s">
        <v>1417</v>
      </c>
      <c r="D39" s="565" t="str">
        <f t="shared" si="1"/>
        <v/>
      </c>
      <c r="E39" s="566" t="b">
        <f>'Final Application'!AK127</f>
        <v>0</v>
      </c>
      <c r="F39" s="566" t="e">
        <f t="shared" si="5"/>
        <v>#REF!</v>
      </c>
    </row>
    <row r="40" spans="3:6">
      <c r="C40" s="566" t="s">
        <v>1418</v>
      </c>
      <c r="D40" s="565" t="str">
        <f t="shared" si="1"/>
        <v/>
      </c>
      <c r="E40" s="566" t="b">
        <f>'Final Application'!AK128</f>
        <v>0</v>
      </c>
      <c r="F40" s="566" t="e">
        <f t="shared" si="5"/>
        <v>#REF!</v>
      </c>
    </row>
    <row r="41" spans="3:6">
      <c r="C41" s="566" t="s">
        <v>1419</v>
      </c>
      <c r="D41" s="565" t="str">
        <f t="shared" si="1"/>
        <v/>
      </c>
      <c r="E41" s="566" t="b">
        <f>'Final Application'!AK129</f>
        <v>0</v>
      </c>
      <c r="F41" s="566" t="e">
        <f t="shared" si="5"/>
        <v>#REF!</v>
      </c>
    </row>
    <row r="42" spans="3:6">
      <c r="C42" s="566" t="s">
        <v>1420</v>
      </c>
      <c r="D42" s="565" t="str">
        <f t="shared" si="1"/>
        <v/>
      </c>
      <c r="E42" s="566" t="b">
        <f>'Final Application'!AK130</f>
        <v>0</v>
      </c>
      <c r="F42" s="566" t="e">
        <f t="shared" si="5"/>
        <v>#REF!</v>
      </c>
    </row>
    <row r="43" spans="3:6">
      <c r="C43" s="566" t="s">
        <v>1370</v>
      </c>
      <c r="D43" s="565" t="e">
        <f t="shared" si="1"/>
        <v>#REF!</v>
      </c>
      <c r="E43" s="566" t="e">
        <f>'Final Application'!#REF!</f>
        <v>#REF!</v>
      </c>
      <c r="F43" s="566" t="e">
        <f t="shared" si="5"/>
        <v>#REF!</v>
      </c>
    </row>
    <row r="44" spans="3:6">
      <c r="C44" s="566" t="s">
        <v>1421</v>
      </c>
      <c r="D44" s="565" t="str">
        <f t="shared" si="1"/>
        <v/>
      </c>
      <c r="E44" s="566" t="b">
        <f>'Final Application'!AK135</f>
        <v>0</v>
      </c>
      <c r="F44" s="566" t="str">
        <f t="shared" si="5"/>
        <v>not last</v>
      </c>
    </row>
    <row r="45" spans="3:6">
      <c r="C45" s="566" t="s">
        <v>1422</v>
      </c>
      <c r="D45" s="565" t="str">
        <f t="shared" si="1"/>
        <v/>
      </c>
      <c r="E45" s="566" t="b">
        <f>'Final Application'!AK136</f>
        <v>0</v>
      </c>
      <c r="F45" s="566" t="str">
        <f>IF(F46="never ever last","never ever last",IF(F46="second to last","never ever last",IF(OR(F46="never last",F46="last"),IF(E45=TRUE,"second to last","never last"),IF(F46="not last",IF(E45=TRUE,"last","not last")))))</f>
        <v>not last</v>
      </c>
    </row>
    <row r="46" spans="3:6">
      <c r="C46" s="566" t="s">
        <v>1423</v>
      </c>
      <c r="D46" s="565" t="str">
        <f t="shared" si="1"/>
        <v/>
      </c>
      <c r="E46" s="566" t="b">
        <f>'Final Application'!AK137</f>
        <v>0</v>
      </c>
      <c r="F46" s="566" t="str">
        <f t="shared" ref="F46:F48" si="6">IF(F47="never ever last","never ever last",IF(F47="second to last","never ever last",IF(OR(F47="never last",F47="last"),IF(E46=TRUE,"second to last","never last"),IF(F47="not last",IF(E46=TRUE,"last","not last")))))</f>
        <v>not last</v>
      </c>
    </row>
    <row r="47" spans="3:6">
      <c r="C47" s="566" t="s">
        <v>1424</v>
      </c>
      <c r="D47" s="565" t="str">
        <f t="shared" si="1"/>
        <v/>
      </c>
      <c r="E47" s="566" t="b">
        <f>'Final Application'!AK138</f>
        <v>0</v>
      </c>
      <c r="F47" s="566" t="str">
        <f t="shared" si="6"/>
        <v>not last</v>
      </c>
    </row>
    <row r="48" spans="3:6">
      <c r="C48" s="566" t="s">
        <v>1425</v>
      </c>
      <c r="D48" s="565" t="str">
        <f t="shared" si="1"/>
        <v/>
      </c>
      <c r="E48" s="566" t="b">
        <f>'Final Application'!AK139</f>
        <v>0</v>
      </c>
      <c r="F48" s="566" t="str">
        <f t="shared" si="6"/>
        <v>not last</v>
      </c>
    </row>
    <row r="49" spans="3:6">
      <c r="C49" s="560" t="s">
        <v>1426</v>
      </c>
      <c r="D49" s="567" t="str">
        <f>IF(E49=FALSE,"",IF(C$12=1,C49,IF(F49="never ever last",C49&amp;", ",IF(F49="second to last",C49&amp;" &amp; ",IF(F49="last",C49,"?")))))</f>
        <v>?</v>
      </c>
      <c r="E49" s="560">
        <f>'Final Application'!AK140</f>
        <v>0</v>
      </c>
      <c r="F49" s="560" t="str">
        <f>IF(E49=TRUE,"last","not last")</f>
        <v>not last</v>
      </c>
    </row>
    <row r="50" spans="3:6">
      <c r="E50" s="549" t="e">
        <f>IF(C51=TRUE,E38&amp;", ","")</f>
        <v>#REF!</v>
      </c>
    </row>
    <row r="51" spans="3:6">
      <c r="C51" s="568" t="e">
        <f>D13&amp;D14&amp;D15&amp;D16&amp;D17&amp;D18&amp;D19&amp;D20&amp;D21&amp;D22&amp;D23&amp;D24&amp;D25&amp;D26&amp;D27&amp;D28&amp;D29&amp;D30&amp;D31&amp;D32&amp;D33&amp;D34&amp;D35&amp;D36&amp;D37&amp;D38&amp;D39&amp;D40&amp;D41&amp;D42&amp;D43&amp;D44&amp;D45&amp;D46&amp;D47&amp;D48&amp;D49</f>
        <v>#REF!</v>
      </c>
    </row>
    <row r="52" spans="3:6"/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tabColor rgb="FFC00000"/>
  </sheetPr>
  <dimension ref="A1:APO63"/>
  <sheetViews>
    <sheetView showOutlineSymbols="0" workbookViewId="0"/>
  </sheetViews>
  <sheetFormatPr defaultColWidth="8.85546875" defaultRowHeight="12.75"/>
  <cols>
    <col min="1" max="1" width="17.42578125" style="132" customWidth="1"/>
    <col min="2" max="2" width="18.85546875" style="132" bestFit="1" customWidth="1"/>
    <col min="3" max="3" width="16.140625" style="132" bestFit="1" customWidth="1"/>
    <col min="4" max="4" width="13.28515625" style="132" bestFit="1" customWidth="1"/>
    <col min="5" max="5" width="23" style="132" bestFit="1" customWidth="1"/>
    <col min="6" max="6" width="14.28515625" style="132" bestFit="1" customWidth="1"/>
    <col min="7" max="7" width="18" style="132" bestFit="1" customWidth="1"/>
    <col min="8" max="8" width="20.42578125" style="132" bestFit="1" customWidth="1"/>
    <col min="9" max="9" width="16.140625" style="132" bestFit="1" customWidth="1"/>
    <col min="10" max="10" width="17.5703125" style="132" bestFit="1" customWidth="1"/>
    <col min="11" max="11" width="13.5703125" style="132" bestFit="1" customWidth="1"/>
    <col min="12" max="12" width="14.5703125" style="132" bestFit="1" customWidth="1"/>
    <col min="13" max="13" width="27.5703125" style="132" bestFit="1" customWidth="1"/>
    <col min="14" max="14" width="21" style="132" bestFit="1" customWidth="1"/>
    <col min="15" max="15" width="10.42578125" style="132" bestFit="1" customWidth="1"/>
    <col min="16" max="16" width="20.28515625" style="132" bestFit="1" customWidth="1"/>
    <col min="17" max="17" width="16.85546875" style="132" bestFit="1" customWidth="1"/>
    <col min="18" max="18" width="19.140625" style="132" bestFit="1" customWidth="1"/>
    <col min="19" max="19" width="13.5703125" style="132" bestFit="1" customWidth="1"/>
    <col min="20" max="20" width="14.5703125" style="132" bestFit="1" customWidth="1"/>
    <col min="21" max="21" width="19.5703125" style="132" bestFit="1" customWidth="1"/>
    <col min="22" max="22" width="24.28515625" style="132" bestFit="1" customWidth="1"/>
    <col min="23" max="23" width="13.7109375" style="132" bestFit="1" customWidth="1"/>
    <col min="24" max="24" width="14.85546875" style="132" bestFit="1" customWidth="1"/>
    <col min="25" max="25" width="27.7109375" style="132" bestFit="1" customWidth="1"/>
    <col min="26" max="26" width="20.85546875" style="132" bestFit="1" customWidth="1"/>
    <col min="27" max="27" width="23.140625" style="132" bestFit="1" customWidth="1"/>
    <col min="28" max="28" width="31.5703125" style="132" bestFit="1" customWidth="1"/>
    <col min="29" max="29" width="24" style="132" bestFit="1" customWidth="1"/>
    <col min="30" max="30" width="22.7109375" style="132" bestFit="1" customWidth="1"/>
    <col min="31" max="31" width="15.5703125" style="132" bestFit="1" customWidth="1"/>
    <col min="32" max="32" width="14.85546875" style="132" bestFit="1" customWidth="1"/>
    <col min="33" max="33" width="33.140625" style="132" bestFit="1" customWidth="1"/>
    <col min="34" max="34" width="19.7109375" style="132" bestFit="1" customWidth="1"/>
    <col min="35" max="35" width="27.42578125" style="132" bestFit="1" customWidth="1"/>
    <col min="36" max="36" width="37.28515625" style="132" bestFit="1" customWidth="1"/>
    <col min="37" max="37" width="30.5703125" style="132" bestFit="1" customWidth="1"/>
    <col min="38" max="38" width="21.42578125" style="132" bestFit="1" customWidth="1"/>
    <col min="39" max="39" width="15.5703125" style="132" bestFit="1" customWidth="1"/>
    <col min="40" max="40" width="15" style="132" bestFit="1" customWidth="1"/>
    <col min="41" max="41" width="28.7109375" style="132" bestFit="1" customWidth="1"/>
    <col min="42" max="42" width="19.7109375" style="132" bestFit="1" customWidth="1"/>
    <col min="43" max="43" width="13.7109375" style="132" bestFit="1" customWidth="1"/>
    <col min="44" max="44" width="13.42578125" style="132" bestFit="1" customWidth="1"/>
    <col min="45" max="45" width="32.85546875" style="132" bestFit="1" customWidth="1"/>
    <col min="46" max="46" width="21.42578125" style="132" bestFit="1" customWidth="1"/>
    <col min="47" max="47" width="15.28515625" style="132" bestFit="1" customWidth="1"/>
    <col min="48" max="48" width="15" style="132" bestFit="1" customWidth="1"/>
    <col min="49" max="49" width="31.140625" style="132" bestFit="1" customWidth="1"/>
    <col min="50" max="50" width="27.5703125" style="132" bestFit="1" customWidth="1"/>
    <col min="51" max="51" width="22.7109375" style="132" bestFit="1" customWidth="1"/>
    <col min="52" max="52" width="19.7109375" style="132" bestFit="1" customWidth="1"/>
    <col min="53" max="53" width="31.140625" style="132" bestFit="1" customWidth="1"/>
    <col min="54" max="54" width="22.42578125" style="132" bestFit="1" customWidth="1"/>
    <col min="55" max="55" width="27.5703125" style="132" bestFit="1" customWidth="1"/>
    <col min="56" max="56" width="23.140625" style="132" bestFit="1" customWidth="1"/>
    <col min="57" max="57" width="22.7109375" style="132" bestFit="1" customWidth="1"/>
    <col min="58" max="58" width="24.7109375" style="132" bestFit="1" customWidth="1"/>
    <col min="59" max="59" width="22.5703125" style="132" customWidth="1"/>
    <col min="60" max="60" width="24.140625" style="132" customWidth="1"/>
    <col min="61" max="61" width="26.28515625" style="132" customWidth="1"/>
    <col min="62" max="62" width="23.42578125" style="132" bestFit="1" customWidth="1"/>
    <col min="63" max="63" width="25.85546875" style="132" customWidth="1"/>
    <col min="64" max="64" width="19.85546875" style="132" bestFit="1" customWidth="1"/>
    <col min="65" max="65" width="18.42578125" style="132" bestFit="1" customWidth="1"/>
    <col min="66" max="66" width="19.85546875" style="132" bestFit="1" customWidth="1"/>
    <col min="67" max="67" width="19.42578125" style="132" bestFit="1" customWidth="1"/>
    <col min="68" max="68" width="19.85546875" style="132" bestFit="1" customWidth="1"/>
    <col min="69" max="69" width="13.42578125" style="132" bestFit="1" customWidth="1"/>
    <col min="70" max="70" width="14.85546875" style="132" bestFit="1" customWidth="1"/>
    <col min="71" max="71" width="20.140625" style="132" bestFit="1" customWidth="1"/>
    <col min="72" max="72" width="19.85546875" style="132" bestFit="1" customWidth="1"/>
    <col min="73" max="73" width="24.7109375" style="132" bestFit="1" customWidth="1"/>
    <col min="74" max="74" width="23.28515625" style="132" bestFit="1" customWidth="1"/>
    <col min="75" max="75" width="33.5703125" style="132" bestFit="1" customWidth="1"/>
    <col min="76" max="76" width="18.5703125" style="132" bestFit="1" customWidth="1"/>
    <col min="77" max="77" width="70" style="132" bestFit="1" customWidth="1"/>
    <col min="78" max="78" width="21.85546875" style="132" bestFit="1" customWidth="1"/>
    <col min="79" max="79" width="22.85546875" style="132" bestFit="1" customWidth="1"/>
    <col min="80" max="80" width="21.140625" style="132" bestFit="1" customWidth="1"/>
    <col min="81" max="81" width="30" style="132" bestFit="1" customWidth="1"/>
    <col min="82" max="82" width="22.28515625" style="132" bestFit="1" customWidth="1"/>
    <col min="83" max="83" width="23.85546875" style="132" bestFit="1" customWidth="1"/>
    <col min="84" max="84" width="23.5703125" style="132" bestFit="1" customWidth="1"/>
    <col min="85" max="85" width="26.28515625" style="132" bestFit="1" customWidth="1"/>
    <col min="86" max="86" width="25.28515625" style="132" bestFit="1" customWidth="1"/>
    <col min="87" max="87" width="33.5703125" style="132" bestFit="1" customWidth="1"/>
    <col min="88" max="88" width="17" style="132" bestFit="1" customWidth="1"/>
    <col min="89" max="89" width="23.5703125" style="132" bestFit="1" customWidth="1"/>
    <col min="90" max="90" width="17" style="132" bestFit="1" customWidth="1"/>
    <col min="91" max="91" width="20.28515625" style="132" bestFit="1" customWidth="1"/>
    <col min="92" max="92" width="19.85546875" style="132" bestFit="1" customWidth="1"/>
    <col min="93" max="93" width="16.28515625" style="132" bestFit="1" customWidth="1"/>
    <col min="94" max="94" width="7" style="132" bestFit="1" customWidth="1"/>
    <col min="95" max="95" width="10.42578125" style="132" bestFit="1" customWidth="1"/>
    <col min="96" max="96" width="13.42578125" style="132" bestFit="1" customWidth="1"/>
    <col min="97" max="97" width="14.140625" style="132" bestFit="1" customWidth="1"/>
    <col min="98" max="98" width="23" style="132" bestFit="1" customWidth="1"/>
    <col min="99" max="99" width="8.140625" style="132" bestFit="1" customWidth="1"/>
    <col min="100" max="100" width="7.42578125" style="132" bestFit="1" customWidth="1"/>
    <col min="101" max="101" width="5.5703125" style="132" bestFit="1" customWidth="1"/>
    <col min="102" max="102" width="16.28515625" style="132" bestFit="1" customWidth="1"/>
    <col min="103" max="103" width="5.7109375" style="132" bestFit="1" customWidth="1"/>
    <col min="104" max="104" width="10.42578125" style="132" bestFit="1" customWidth="1"/>
    <col min="105" max="105" width="13.42578125" style="132" bestFit="1" customWidth="1"/>
    <col min="106" max="106" width="14.140625" style="132" bestFit="1" customWidth="1"/>
    <col min="107" max="107" width="22.7109375" style="132" bestFit="1" customWidth="1"/>
    <col min="108" max="108" width="16.28515625" style="132" bestFit="1" customWidth="1"/>
    <col min="109" max="109" width="10" style="132" bestFit="1" customWidth="1"/>
    <col min="110" max="110" width="10.42578125" style="132" bestFit="1" customWidth="1"/>
    <col min="111" max="111" width="13.42578125" style="132" bestFit="1" customWidth="1"/>
    <col min="112" max="112" width="14.140625" style="132" bestFit="1" customWidth="1"/>
    <col min="113" max="122" width="14.140625" style="132" customWidth="1"/>
    <col min="123" max="123" width="19.7109375" style="132" bestFit="1" customWidth="1"/>
    <col min="124" max="124" width="16.28515625" style="132" bestFit="1" customWidth="1"/>
    <col min="125" max="125" width="10" style="132" bestFit="1" customWidth="1"/>
    <col min="126" max="126" width="10.42578125" style="132" bestFit="1" customWidth="1"/>
    <col min="127" max="127" width="13.42578125" style="132" bestFit="1" customWidth="1"/>
    <col min="128" max="128" width="14.140625" style="132" bestFit="1" customWidth="1"/>
    <col min="129" max="129" width="23.5703125" style="132" bestFit="1" customWidth="1"/>
    <col min="130" max="130" width="7.7109375" style="132" bestFit="1" customWidth="1"/>
    <col min="131" max="131" width="10.42578125" style="132" bestFit="1" customWidth="1"/>
    <col min="132" max="132" width="13.42578125" style="132" bestFit="1" customWidth="1"/>
    <col min="133" max="133" width="14.140625" style="132" bestFit="1" customWidth="1"/>
    <col min="134" max="134" width="21.85546875" style="132" bestFit="1" customWidth="1"/>
    <col min="135" max="135" width="15.140625" style="132" bestFit="1" customWidth="1"/>
    <col min="136" max="136" width="18.140625" style="132" bestFit="1" customWidth="1"/>
    <col min="137" max="137" width="14.28515625" style="132" bestFit="1" customWidth="1"/>
    <col min="138" max="138" width="18.42578125" style="132" bestFit="1" customWidth="1"/>
    <col min="139" max="139" width="15.140625" style="132" bestFit="1" customWidth="1"/>
    <col min="140" max="140" width="18.140625" style="132" bestFit="1" customWidth="1"/>
    <col min="141" max="141" width="13.85546875" style="132" bestFit="1" customWidth="1"/>
    <col min="142" max="142" width="17" style="132" bestFit="1" customWidth="1"/>
    <col min="143" max="143" width="10.5703125" style="132" bestFit="1" customWidth="1"/>
    <col min="144" max="144" width="18.140625" style="132" bestFit="1" customWidth="1"/>
    <col min="145" max="145" width="13.85546875" style="132" bestFit="1" customWidth="1"/>
    <col min="146" max="146" width="20.140625" style="132" bestFit="1" customWidth="1"/>
    <col min="147" max="147" width="13.5703125" style="132" bestFit="1" customWidth="1"/>
    <col min="148" max="148" width="10.5703125" style="132" bestFit="1" customWidth="1"/>
    <col min="149" max="149" width="13.5703125" style="132" bestFit="1" customWidth="1"/>
    <col min="150" max="150" width="13.85546875" style="132" bestFit="1" customWidth="1"/>
    <col min="151" max="155" width="13.85546875" style="132" customWidth="1"/>
    <col min="156" max="156" width="24.7109375" style="132" bestFit="1" customWidth="1"/>
    <col min="157" max="157" width="11" style="132" bestFit="1" customWidth="1"/>
    <col min="158" max="158" width="10.42578125" style="132" bestFit="1" customWidth="1"/>
    <col min="159" max="159" width="13.42578125" style="132" bestFit="1" customWidth="1"/>
    <col min="160" max="160" width="13.7109375" style="132" bestFit="1" customWidth="1"/>
    <col min="161" max="175" width="13.7109375" style="132" customWidth="1"/>
    <col min="176" max="176" width="33.5703125" style="132" bestFit="1" customWidth="1"/>
    <col min="177" max="177" width="10.5703125" style="132" bestFit="1" customWidth="1"/>
    <col min="178" max="178" width="13.5703125" style="132" bestFit="1" customWidth="1"/>
    <col min="179" max="179" width="13.85546875" style="132" bestFit="1" customWidth="1"/>
    <col min="180" max="180" width="17.7109375" style="132" bestFit="1" customWidth="1"/>
    <col min="181" max="181" width="11.42578125" style="132" bestFit="1" customWidth="1"/>
    <col min="182" max="182" width="15.140625" style="132" bestFit="1" customWidth="1"/>
    <col min="183" max="183" width="18.140625" style="132" bestFit="1" customWidth="1"/>
    <col min="184" max="184" width="26.7109375" style="132" bestFit="1" customWidth="1"/>
    <col min="185" max="185" width="15.140625" style="132" bestFit="1" customWidth="1"/>
    <col min="186" max="186" width="18.140625" style="132" bestFit="1" customWidth="1"/>
    <col min="187" max="187" width="25.5703125" style="132" bestFit="1" customWidth="1"/>
    <col min="188" max="188" width="18" style="132" bestFit="1" customWidth="1"/>
    <col min="189" max="189" width="11" style="132" bestFit="1" customWidth="1"/>
    <col min="190" max="190" width="13.85546875" style="132" bestFit="1" customWidth="1"/>
    <col min="191" max="191" width="14.140625" style="132" bestFit="1" customWidth="1"/>
    <col min="192" max="209" width="14.140625" style="132" customWidth="1"/>
    <col min="210" max="210" width="26.85546875" style="132" bestFit="1" customWidth="1"/>
    <col min="211" max="211" width="6" style="132" bestFit="1" customWidth="1"/>
    <col min="212" max="212" width="10.5703125" style="132" bestFit="1" customWidth="1"/>
    <col min="213" max="213" width="13.42578125" style="132" bestFit="1" customWidth="1"/>
    <col min="214" max="214" width="13.7109375" style="132" bestFit="1" customWidth="1"/>
    <col min="215" max="215" width="34.140625" style="132" bestFit="1" customWidth="1"/>
    <col min="216" max="216" width="6" style="132" bestFit="1" customWidth="1"/>
    <col min="217" max="217" width="10.5703125" style="132" bestFit="1" customWidth="1"/>
    <col min="218" max="218" width="13.42578125" style="132" bestFit="1" customWidth="1"/>
    <col min="219" max="219" width="13.7109375" style="132" bestFit="1" customWidth="1"/>
    <col min="220" max="220" width="22.85546875" style="132" bestFit="1" customWidth="1"/>
    <col min="221" max="221" width="5.42578125" style="132" bestFit="1" customWidth="1"/>
    <col min="222" max="222" width="10.5703125" style="132" bestFit="1" customWidth="1"/>
    <col min="223" max="223" width="13.42578125" style="132" bestFit="1" customWidth="1"/>
    <col min="224" max="224" width="13.7109375" style="132" bestFit="1" customWidth="1"/>
    <col min="225" max="225" width="23.5703125" style="132" bestFit="1" customWidth="1"/>
    <col min="226" max="226" width="5.42578125" style="132" bestFit="1" customWidth="1"/>
    <col min="227" max="227" width="10.5703125" style="132" bestFit="1" customWidth="1"/>
    <col min="228" max="228" width="13.42578125" style="132" bestFit="1" customWidth="1"/>
    <col min="229" max="229" width="13.7109375" style="132" bestFit="1" customWidth="1"/>
    <col min="230" max="230" width="20.28515625" style="132" bestFit="1" customWidth="1"/>
    <col min="231" max="231" width="6" style="132" bestFit="1" customWidth="1"/>
    <col min="232" max="232" width="10.5703125" style="132" bestFit="1" customWidth="1"/>
    <col min="233" max="233" width="13.42578125" style="132" bestFit="1" customWidth="1"/>
    <col min="234" max="234" width="13.7109375" style="132" bestFit="1" customWidth="1"/>
    <col min="235" max="255" width="13.7109375" style="132" customWidth="1"/>
    <col min="256" max="256" width="12.42578125" style="132" bestFit="1" customWidth="1"/>
    <col min="257" max="257" width="15.42578125" style="132" bestFit="1" customWidth="1"/>
    <col min="258" max="258" width="16.140625" style="132" bestFit="1" customWidth="1"/>
    <col min="259" max="259" width="28.42578125" style="132" bestFit="1" customWidth="1"/>
    <col min="260" max="305" width="12.5703125" style="132" customWidth="1"/>
    <col min="306" max="306" width="25.140625" style="132" customWidth="1"/>
    <col min="307" max="307" width="41.7109375" style="132" bestFit="1" customWidth="1"/>
    <col min="308" max="308" width="22.140625" style="132" bestFit="1" customWidth="1"/>
    <col min="309" max="309" width="16.28515625" style="132" bestFit="1" customWidth="1"/>
    <col min="310" max="310" width="21" style="132" bestFit="1" customWidth="1"/>
    <col min="311" max="311" width="13.140625" style="132" bestFit="1" customWidth="1"/>
    <col min="312" max="312" width="17.42578125" style="132" bestFit="1" customWidth="1"/>
    <col min="313" max="313" width="16" style="132" bestFit="1" customWidth="1"/>
    <col min="314" max="314" width="16.42578125" style="132" bestFit="1" customWidth="1"/>
    <col min="315" max="315" width="16" style="132" bestFit="1" customWidth="1"/>
    <col min="316" max="316" width="16.42578125" style="132" bestFit="1" customWidth="1"/>
    <col min="317" max="317" width="28.28515625" style="132" bestFit="1" customWidth="1"/>
    <col min="318" max="319" width="28.28515625" style="132" customWidth="1"/>
    <col min="320" max="320" width="15.42578125" style="132" bestFit="1" customWidth="1"/>
    <col min="321" max="321" width="15.42578125" style="132" customWidth="1"/>
    <col min="322" max="322" width="16.140625" style="132" bestFit="1" customWidth="1"/>
    <col min="323" max="324" width="17.28515625" style="132" customWidth="1"/>
    <col min="325" max="325" width="20.42578125" style="132" customWidth="1"/>
    <col min="326" max="326" width="13.28515625" style="132" bestFit="1" customWidth="1"/>
    <col min="327" max="327" width="22.140625" style="132" bestFit="1" customWidth="1"/>
    <col min="328" max="328" width="16.28515625" style="132" bestFit="1" customWidth="1"/>
    <col min="329" max="329" width="21" style="132" bestFit="1" customWidth="1"/>
    <col min="330" max="330" width="13.140625" style="132" bestFit="1" customWidth="1"/>
    <col min="331" max="331" width="17.42578125" style="132" bestFit="1" customWidth="1"/>
    <col min="332" max="332" width="16" style="132" bestFit="1" customWidth="1"/>
    <col min="333" max="333" width="16.42578125" style="132" bestFit="1" customWidth="1"/>
    <col min="334" max="334" width="16" style="132" bestFit="1" customWidth="1"/>
    <col min="335" max="335" width="16.42578125" style="132" bestFit="1" customWidth="1"/>
    <col min="336" max="336" width="28.28515625" style="132" bestFit="1" customWidth="1"/>
    <col min="337" max="338" width="21" style="132" customWidth="1"/>
    <col min="339" max="339" width="15.42578125" style="132" bestFit="1" customWidth="1"/>
    <col min="340" max="340" width="15.42578125" style="132" customWidth="1"/>
    <col min="341" max="341" width="16.140625" style="132" bestFit="1" customWidth="1"/>
    <col min="342" max="342" width="11.7109375" style="132" customWidth="1"/>
    <col min="343" max="343" width="13.7109375" style="132" customWidth="1"/>
    <col min="344" max="344" width="9.28515625" style="132" bestFit="1" customWidth="1"/>
    <col min="345" max="345" width="28.42578125" style="132" bestFit="1" customWidth="1"/>
    <col min="346" max="346" width="22.140625" style="132" bestFit="1" customWidth="1"/>
    <col min="347" max="347" width="16.28515625" style="132" bestFit="1" customWidth="1"/>
    <col min="348" max="348" width="21" style="132" bestFit="1" customWidth="1"/>
    <col min="349" max="349" width="13.140625" style="132" bestFit="1" customWidth="1"/>
    <col min="350" max="350" width="17.42578125" style="132" bestFit="1" customWidth="1"/>
    <col min="351" max="351" width="16" style="132" bestFit="1" customWidth="1"/>
    <col min="352" max="352" width="16.42578125" style="132" bestFit="1" customWidth="1"/>
    <col min="353" max="353" width="16" style="132" bestFit="1" customWidth="1"/>
    <col min="354" max="354" width="16.42578125" style="132" bestFit="1" customWidth="1"/>
    <col min="355" max="355" width="28.28515625" style="132" bestFit="1" customWidth="1"/>
    <col min="356" max="356" width="15.42578125" style="132" bestFit="1" customWidth="1"/>
    <col min="357" max="357" width="16.140625" style="132" bestFit="1" customWidth="1"/>
    <col min="358" max="358" width="7.85546875" style="132" bestFit="1" customWidth="1"/>
    <col min="359" max="359" width="9.28515625" style="132" bestFit="1" customWidth="1"/>
    <col min="360" max="360" width="28.42578125" style="132" bestFit="1" customWidth="1"/>
    <col min="361" max="361" width="22.140625" style="132" bestFit="1" customWidth="1"/>
    <col min="362" max="362" width="16.28515625" style="132" bestFit="1" customWidth="1"/>
    <col min="363" max="363" width="21" style="132" bestFit="1" customWidth="1"/>
    <col min="364" max="364" width="13.140625" style="132" bestFit="1" customWidth="1"/>
    <col min="365" max="365" width="17.42578125" style="132" bestFit="1" customWidth="1"/>
    <col min="366" max="366" width="16" style="132" bestFit="1" customWidth="1"/>
    <col min="367" max="367" width="16.42578125" style="132" bestFit="1" customWidth="1"/>
    <col min="368" max="368" width="16" style="132" bestFit="1" customWidth="1"/>
    <col min="369" max="369" width="16.42578125" style="132" bestFit="1" customWidth="1"/>
    <col min="370" max="370" width="28.28515625" style="132" bestFit="1" customWidth="1"/>
    <col min="371" max="371" width="15.42578125" style="132" bestFit="1" customWidth="1"/>
    <col min="372" max="372" width="16.140625" style="132" bestFit="1" customWidth="1"/>
    <col min="373" max="373" width="7.85546875" style="132" bestFit="1" customWidth="1"/>
    <col min="374" max="374" width="9.28515625" style="132" bestFit="1" customWidth="1"/>
    <col min="375" max="375" width="44.7109375" style="132" bestFit="1" customWidth="1"/>
    <col min="376" max="376" width="22.140625" style="132" bestFit="1" customWidth="1"/>
    <col min="377" max="377" width="16.28515625" style="132" bestFit="1" customWidth="1"/>
    <col min="378" max="378" width="21" style="132" bestFit="1" customWidth="1"/>
    <col min="379" max="379" width="13.140625" style="132" bestFit="1" customWidth="1"/>
    <col min="380" max="380" width="17.42578125" style="132" bestFit="1" customWidth="1"/>
    <col min="381" max="381" width="16" style="132" bestFit="1" customWidth="1"/>
    <col min="382" max="382" width="16.42578125" style="132" bestFit="1" customWidth="1"/>
    <col min="383" max="383" width="16" style="132" bestFit="1" customWidth="1"/>
    <col min="384" max="384" width="16.42578125" style="132" bestFit="1" customWidth="1"/>
    <col min="385" max="385" width="28.28515625" style="132" bestFit="1" customWidth="1"/>
    <col min="386" max="386" width="15.42578125" style="132" bestFit="1" customWidth="1"/>
    <col min="387" max="387" width="16.140625" style="132" bestFit="1" customWidth="1"/>
    <col min="388" max="388" width="7.85546875" style="132" bestFit="1" customWidth="1"/>
    <col min="389" max="389" width="9.28515625" style="132" bestFit="1" customWidth="1"/>
    <col min="390" max="390" width="28.42578125" style="132" bestFit="1" customWidth="1"/>
    <col min="391" max="391" width="22.140625" style="132" bestFit="1" customWidth="1"/>
    <col min="392" max="392" width="16.28515625" style="132" bestFit="1" customWidth="1"/>
    <col min="393" max="393" width="21" style="132" bestFit="1" customWidth="1"/>
    <col min="394" max="394" width="13.140625" style="132" bestFit="1" customWidth="1"/>
    <col min="395" max="395" width="17.42578125" style="132" bestFit="1" customWidth="1"/>
    <col min="396" max="396" width="16" style="132" bestFit="1" customWidth="1"/>
    <col min="397" max="397" width="16.42578125" style="132" bestFit="1" customWidth="1"/>
    <col min="398" max="398" width="16" style="132" bestFit="1" customWidth="1"/>
    <col min="399" max="399" width="16.42578125" style="132" bestFit="1" customWidth="1"/>
    <col min="400" max="400" width="28.28515625" style="132" bestFit="1" customWidth="1"/>
    <col min="401" max="401" width="15.42578125" style="132" bestFit="1" customWidth="1"/>
    <col min="402" max="402" width="16.140625" style="132" bestFit="1" customWidth="1"/>
    <col min="403" max="403" width="7.85546875" style="132" bestFit="1" customWidth="1"/>
    <col min="404" max="404" width="9.28515625" style="132" bestFit="1" customWidth="1"/>
    <col min="405" max="405" width="28.42578125" style="132" bestFit="1" customWidth="1"/>
    <col min="406" max="406" width="22.140625" style="132" bestFit="1" customWidth="1"/>
    <col min="407" max="407" width="16.28515625" style="132" bestFit="1" customWidth="1"/>
    <col min="408" max="408" width="21" style="132" bestFit="1" customWidth="1"/>
    <col min="409" max="409" width="13.140625" style="132" bestFit="1" customWidth="1"/>
    <col min="410" max="410" width="17.42578125" style="132" bestFit="1" customWidth="1"/>
    <col min="411" max="411" width="16" style="132" bestFit="1" customWidth="1"/>
    <col min="412" max="412" width="16.42578125" style="132" bestFit="1" customWidth="1"/>
    <col min="413" max="413" width="16" style="132" bestFit="1" customWidth="1"/>
    <col min="414" max="414" width="16.42578125" style="132" bestFit="1" customWidth="1"/>
    <col min="415" max="415" width="28.28515625" style="132" bestFit="1" customWidth="1"/>
    <col min="416" max="416" width="15.42578125" style="132" bestFit="1" customWidth="1"/>
    <col min="417" max="417" width="16.140625" style="132" bestFit="1" customWidth="1"/>
    <col min="418" max="418" width="7.85546875" style="132" bestFit="1" customWidth="1"/>
    <col min="419" max="419" width="9.28515625" style="132" bestFit="1" customWidth="1"/>
    <col min="420" max="420" width="28.42578125" style="132" bestFit="1" customWidth="1"/>
    <col min="421" max="421" width="22.140625" style="132" bestFit="1" customWidth="1"/>
    <col min="422" max="422" width="16.28515625" style="132" bestFit="1" customWidth="1"/>
    <col min="423" max="423" width="21" style="132" bestFit="1" customWidth="1"/>
    <col min="424" max="424" width="13.140625" style="132" bestFit="1" customWidth="1"/>
    <col min="425" max="425" width="17.42578125" style="132" bestFit="1" customWidth="1"/>
    <col min="426" max="426" width="16" style="132" bestFit="1" customWidth="1"/>
    <col min="427" max="427" width="16.42578125" style="132" bestFit="1" customWidth="1"/>
    <col min="428" max="428" width="16" style="132" bestFit="1" customWidth="1"/>
    <col min="429" max="429" width="16.42578125" style="132" bestFit="1" customWidth="1"/>
    <col min="430" max="430" width="28.28515625" style="132" bestFit="1" customWidth="1"/>
    <col min="431" max="431" width="15.42578125" style="132" bestFit="1" customWidth="1"/>
    <col min="432" max="432" width="16.140625" style="132" bestFit="1" customWidth="1"/>
    <col min="433" max="433" width="7.85546875" style="132" bestFit="1" customWidth="1"/>
    <col min="434" max="434" width="9.28515625" style="132" bestFit="1" customWidth="1"/>
    <col min="435" max="435" width="28.42578125" style="132" bestFit="1" customWidth="1"/>
    <col min="436" max="436" width="22.140625" style="132" bestFit="1" customWidth="1"/>
    <col min="437" max="437" width="16.28515625" style="132" bestFit="1" customWidth="1"/>
    <col min="438" max="438" width="21" style="132" bestFit="1" customWidth="1"/>
    <col min="439" max="439" width="13.140625" style="132" bestFit="1" customWidth="1"/>
    <col min="440" max="440" width="17.42578125" style="132" bestFit="1" customWidth="1"/>
    <col min="441" max="441" width="16" style="132" bestFit="1" customWidth="1"/>
    <col min="442" max="442" width="16.42578125" style="132" bestFit="1" customWidth="1"/>
    <col min="443" max="443" width="16" style="132" bestFit="1" customWidth="1"/>
    <col min="444" max="444" width="16.42578125" style="132" bestFit="1" customWidth="1"/>
    <col min="445" max="445" width="28.28515625" style="132" bestFit="1" customWidth="1"/>
    <col min="446" max="446" width="15.42578125" style="132" bestFit="1" customWidth="1"/>
    <col min="447" max="447" width="16.140625" style="132" bestFit="1" customWidth="1"/>
    <col min="448" max="448" width="8.7109375" style="132" bestFit="1" customWidth="1"/>
    <col min="449" max="449" width="10.140625" style="132" bestFit="1" customWidth="1"/>
    <col min="450" max="450" width="29.28515625" style="132" bestFit="1" customWidth="1"/>
    <col min="451" max="451" width="23" style="132" bestFit="1" customWidth="1"/>
    <col min="452" max="452" width="17.28515625" style="132" bestFit="1" customWidth="1"/>
    <col min="453" max="453" width="22" style="132" bestFit="1" customWidth="1"/>
    <col min="454" max="454" width="14" style="132" bestFit="1" customWidth="1"/>
    <col min="455" max="455" width="18.28515625" style="132" bestFit="1" customWidth="1"/>
    <col min="456" max="456" width="16.85546875" style="132" bestFit="1" customWidth="1"/>
    <col min="457" max="457" width="17.42578125" style="132" bestFit="1" customWidth="1"/>
    <col min="458" max="458" width="16.85546875" style="132" bestFit="1" customWidth="1"/>
    <col min="459" max="459" width="17.42578125" style="132" bestFit="1" customWidth="1"/>
    <col min="460" max="460" width="29.140625" style="132" bestFit="1" customWidth="1"/>
    <col min="461" max="461" width="16.28515625" style="132" bestFit="1" customWidth="1"/>
    <col min="462" max="462" width="17" style="132" bestFit="1" customWidth="1"/>
    <col min="463" max="463" width="8.7109375" style="132" bestFit="1" customWidth="1"/>
    <col min="464" max="464" width="10.140625" style="132" bestFit="1" customWidth="1"/>
    <col min="465" max="465" width="29.28515625" style="132" bestFit="1" customWidth="1"/>
    <col min="466" max="466" width="23" style="132" bestFit="1" customWidth="1"/>
    <col min="467" max="467" width="17.28515625" style="132" bestFit="1" customWidth="1"/>
    <col min="468" max="468" width="22" style="132" bestFit="1" customWidth="1"/>
    <col min="469" max="469" width="14" style="132" bestFit="1" customWidth="1"/>
    <col min="470" max="470" width="18.28515625" style="132" bestFit="1" customWidth="1"/>
    <col min="471" max="471" width="16.85546875" style="132" bestFit="1" customWidth="1"/>
    <col min="472" max="472" width="17.42578125" style="132" bestFit="1" customWidth="1"/>
    <col min="473" max="473" width="16.85546875" style="132" bestFit="1" customWidth="1"/>
    <col min="474" max="474" width="17.42578125" style="132" bestFit="1" customWidth="1"/>
    <col min="475" max="475" width="29.140625" style="132" bestFit="1" customWidth="1"/>
    <col min="476" max="476" width="16.28515625" style="132" bestFit="1" customWidth="1"/>
    <col min="477" max="477" width="17" style="132" bestFit="1" customWidth="1"/>
    <col min="478" max="478" width="8.7109375" style="132" bestFit="1" customWidth="1"/>
    <col min="479" max="479" width="10.140625" style="132" bestFit="1" customWidth="1"/>
    <col min="480" max="480" width="29.28515625" style="132" bestFit="1" customWidth="1"/>
    <col min="481" max="481" width="23" style="132" bestFit="1" customWidth="1"/>
    <col min="482" max="482" width="17.28515625" style="132" bestFit="1" customWidth="1"/>
    <col min="483" max="483" width="22" style="132" bestFit="1" customWidth="1"/>
    <col min="484" max="484" width="14" style="132" bestFit="1" customWidth="1"/>
    <col min="485" max="485" width="18.28515625" style="132" bestFit="1" customWidth="1"/>
    <col min="486" max="486" width="16.85546875" style="132" bestFit="1" customWidth="1"/>
    <col min="487" max="487" width="17.42578125" style="132" bestFit="1" customWidth="1"/>
    <col min="488" max="488" width="16.85546875" style="132" bestFit="1" customWidth="1"/>
    <col min="489" max="489" width="17.42578125" style="132" bestFit="1" customWidth="1"/>
    <col min="490" max="490" width="29.140625" style="132" bestFit="1" customWidth="1"/>
    <col min="491" max="491" width="16.28515625" style="132" bestFit="1" customWidth="1"/>
    <col min="492" max="492" width="17" style="132" bestFit="1" customWidth="1"/>
    <col min="493" max="493" width="8.7109375" style="132" bestFit="1" customWidth="1"/>
    <col min="494" max="494" width="10.140625" style="132" bestFit="1" customWidth="1"/>
    <col min="495" max="495" width="29.28515625" style="132" bestFit="1" customWidth="1"/>
    <col min="496" max="496" width="23" style="132" bestFit="1" customWidth="1"/>
    <col min="497" max="497" width="17.28515625" style="132" bestFit="1" customWidth="1"/>
    <col min="498" max="498" width="22" style="132" bestFit="1" customWidth="1"/>
    <col min="499" max="499" width="14" style="132" bestFit="1" customWidth="1"/>
    <col min="500" max="500" width="18.28515625" style="132" bestFit="1" customWidth="1"/>
    <col min="501" max="501" width="16.85546875" style="132" bestFit="1" customWidth="1"/>
    <col min="502" max="502" width="17.42578125" style="132" bestFit="1" customWidth="1"/>
    <col min="503" max="503" width="16.85546875" style="132" bestFit="1" customWidth="1"/>
    <col min="504" max="504" width="17.42578125" style="132" bestFit="1" customWidth="1"/>
    <col min="505" max="505" width="29.140625" style="132" bestFit="1" customWidth="1"/>
    <col min="506" max="506" width="16.28515625" style="132" bestFit="1" customWidth="1"/>
    <col min="507" max="507" width="17" style="132" bestFit="1" customWidth="1"/>
    <col min="508" max="508" width="8.7109375" style="132" bestFit="1" customWidth="1"/>
    <col min="509" max="509" width="10.140625" style="132" bestFit="1" customWidth="1"/>
    <col min="510" max="510" width="29.28515625" style="132" bestFit="1" customWidth="1"/>
    <col min="511" max="511" width="23" style="132" bestFit="1" customWidth="1"/>
    <col min="512" max="512" width="17.28515625" style="132" bestFit="1" customWidth="1"/>
    <col min="513" max="513" width="22" style="132" bestFit="1" customWidth="1"/>
    <col min="514" max="514" width="14" style="132" bestFit="1" customWidth="1"/>
    <col min="515" max="515" width="18.28515625" style="132" bestFit="1" customWidth="1"/>
    <col min="516" max="516" width="16.85546875" style="132" bestFit="1" customWidth="1"/>
    <col min="517" max="517" width="17.42578125" style="132" bestFit="1" customWidth="1"/>
    <col min="518" max="518" width="16.85546875" style="132" bestFit="1" customWidth="1"/>
    <col min="519" max="519" width="17.42578125" style="132" bestFit="1" customWidth="1"/>
    <col min="520" max="520" width="29.140625" style="132" bestFit="1" customWidth="1"/>
    <col min="521" max="521" width="16.28515625" style="132" bestFit="1" customWidth="1"/>
    <col min="522" max="522" width="17" style="132" bestFit="1" customWidth="1"/>
    <col min="523" max="523" width="8.7109375" style="132" bestFit="1" customWidth="1"/>
    <col min="524" max="524" width="10.140625" style="132" bestFit="1" customWidth="1"/>
    <col min="525" max="525" width="29.28515625" style="132" bestFit="1" customWidth="1"/>
    <col min="526" max="526" width="23" style="132" bestFit="1" customWidth="1"/>
    <col min="527" max="527" width="17.28515625" style="132" bestFit="1" customWidth="1"/>
    <col min="528" max="528" width="22" style="132" bestFit="1" customWidth="1"/>
    <col min="529" max="529" width="14" style="132" bestFit="1" customWidth="1"/>
    <col min="530" max="530" width="18.28515625" style="132" bestFit="1" customWidth="1"/>
    <col min="531" max="531" width="16.85546875" style="132" bestFit="1" customWidth="1"/>
    <col min="532" max="532" width="17.42578125" style="132" bestFit="1" customWidth="1"/>
    <col min="533" max="533" width="16.85546875" style="132" bestFit="1" customWidth="1"/>
    <col min="534" max="534" width="17.42578125" style="132" bestFit="1" customWidth="1"/>
    <col min="535" max="535" width="29.140625" style="132" bestFit="1" customWidth="1"/>
    <col min="536" max="536" width="16.28515625" style="132" bestFit="1" customWidth="1"/>
    <col min="537" max="537" width="17" style="132" bestFit="1" customWidth="1"/>
    <col min="538" max="538" width="7.85546875" style="132" bestFit="1" customWidth="1"/>
    <col min="539" max="539" width="9.28515625" style="132" bestFit="1" customWidth="1"/>
    <col min="540" max="540" width="28.42578125" style="132" bestFit="1" customWidth="1"/>
    <col min="541" max="541" width="22.140625" style="132" bestFit="1" customWidth="1"/>
    <col min="542" max="754" width="18" style="132" customWidth="1"/>
    <col min="755" max="755" width="21" style="132" bestFit="1" customWidth="1"/>
    <col min="756" max="756" width="13.140625" style="132" bestFit="1" customWidth="1"/>
    <col min="757" max="757" width="17.42578125" style="132" bestFit="1" customWidth="1"/>
    <col min="758" max="758" width="11.7109375" style="132" bestFit="1" customWidth="1"/>
    <col min="759" max="759" width="12.140625" style="132" bestFit="1" customWidth="1"/>
    <col min="760" max="760" width="12.42578125" style="132" bestFit="1" customWidth="1"/>
    <col min="761" max="761" width="15.42578125" style="132" bestFit="1" customWidth="1"/>
    <col min="762" max="767" width="22.140625" style="132" customWidth="1"/>
    <col min="768" max="769" width="20.28515625" style="132" customWidth="1"/>
    <col min="770" max="770" width="18.42578125" style="132" customWidth="1"/>
    <col min="771" max="771" width="28.42578125" style="132" bestFit="1" customWidth="1"/>
    <col min="772" max="772" width="22.140625" style="132" bestFit="1" customWidth="1"/>
    <col min="773" max="773" width="15.28515625" style="132" bestFit="1" customWidth="1"/>
    <col min="774" max="774" width="21" style="132" bestFit="1" customWidth="1"/>
    <col min="775" max="775" width="13.140625" style="132" bestFit="1" customWidth="1"/>
    <col min="776" max="776" width="17.42578125" style="132" bestFit="1" customWidth="1"/>
    <col min="777" max="777" width="11.7109375" style="132" bestFit="1" customWidth="1"/>
    <col min="778" max="778" width="12.140625" style="132" bestFit="1" customWidth="1"/>
    <col min="779" max="779" width="12.42578125" style="132" bestFit="1" customWidth="1"/>
    <col min="780" max="780" width="15.42578125" style="132" bestFit="1" customWidth="1"/>
    <col min="781" max="781" width="16.140625" style="132" bestFit="1" customWidth="1"/>
    <col min="782" max="784" width="16.140625" style="132" customWidth="1"/>
    <col min="785" max="785" width="18.7109375" style="132" customWidth="1"/>
    <col min="786" max="786" width="28.42578125" style="132" bestFit="1" customWidth="1"/>
    <col min="787" max="787" width="22.140625" style="132" bestFit="1" customWidth="1"/>
    <col min="788" max="788" width="15.28515625" style="132" bestFit="1" customWidth="1"/>
    <col min="789" max="789" width="21" style="132" bestFit="1" customWidth="1"/>
    <col min="790" max="790" width="13.140625" style="132" bestFit="1" customWidth="1"/>
    <col min="791" max="791" width="17.42578125" style="132" bestFit="1" customWidth="1"/>
    <col min="792" max="792" width="11.7109375" style="132" bestFit="1" customWidth="1"/>
    <col min="793" max="793" width="12.140625" style="132" bestFit="1" customWidth="1"/>
    <col min="794" max="794" width="12.42578125" style="132" bestFit="1" customWidth="1"/>
    <col min="795" max="795" width="15.42578125" style="132" bestFit="1" customWidth="1"/>
    <col min="796" max="796" width="16.140625" style="132" bestFit="1" customWidth="1"/>
    <col min="797" max="798" width="16.140625" style="132" customWidth="1"/>
    <col min="799" max="799" width="16.85546875" style="132" bestFit="1" customWidth="1"/>
    <col min="800" max="800" width="17.42578125" style="132" bestFit="1" customWidth="1"/>
    <col min="801" max="801" width="28.42578125" style="132" bestFit="1" customWidth="1"/>
    <col min="802" max="802" width="22.140625" style="132" bestFit="1" customWidth="1"/>
    <col min="803" max="803" width="15.28515625" style="132" bestFit="1" customWidth="1"/>
    <col min="804" max="804" width="21" style="132" bestFit="1" customWidth="1"/>
    <col min="805" max="805" width="13.140625" style="132" bestFit="1" customWidth="1"/>
    <col min="806" max="806" width="17.42578125" style="132" bestFit="1" customWidth="1"/>
    <col min="807" max="807" width="11.7109375" style="132" bestFit="1" customWidth="1"/>
    <col min="808" max="808" width="12.140625" style="132" bestFit="1" customWidth="1"/>
    <col min="809" max="809" width="12.42578125" style="132" bestFit="1" customWidth="1"/>
    <col min="810" max="810" width="15.42578125" style="132" bestFit="1" customWidth="1"/>
    <col min="811" max="811" width="16.140625" style="132" bestFit="1" customWidth="1"/>
    <col min="812" max="813" width="16.140625" style="132" customWidth="1"/>
    <col min="814" max="815" width="17.28515625" style="132" customWidth="1"/>
    <col min="816" max="816" width="28.42578125" style="132" bestFit="1" customWidth="1"/>
    <col min="817" max="817" width="22.140625" style="132" bestFit="1" customWidth="1"/>
    <col min="818" max="818" width="15.28515625" style="132" bestFit="1" customWidth="1"/>
    <col min="819" max="819" width="21" style="132" bestFit="1" customWidth="1"/>
    <col min="820" max="820" width="13.140625" style="132" bestFit="1" customWidth="1"/>
    <col min="821" max="821" width="17.42578125" style="132" bestFit="1" customWidth="1"/>
    <col min="822" max="822" width="11.7109375" style="132" bestFit="1" customWidth="1"/>
    <col min="823" max="823" width="12.140625" style="132" bestFit="1" customWidth="1"/>
    <col min="824" max="824" width="12.42578125" style="132" bestFit="1" customWidth="1"/>
    <col min="825" max="825" width="15.42578125" style="132" bestFit="1" customWidth="1"/>
    <col min="826" max="826" width="16.140625" style="132" bestFit="1" customWidth="1"/>
    <col min="827" max="828" width="16.140625" style="132" customWidth="1"/>
    <col min="829" max="830" width="17.28515625" style="132" customWidth="1"/>
    <col min="831" max="831" width="35.7109375" style="132" bestFit="1" customWidth="1"/>
    <col min="832" max="832" width="21" style="132" bestFit="1" customWidth="1"/>
    <col min="833" max="833" width="13.140625" style="132" bestFit="1" customWidth="1"/>
    <col min="834" max="843" width="13.140625" style="132" customWidth="1"/>
    <col min="844" max="844" width="13" style="132" customWidth="1"/>
    <col min="845" max="845" width="16.28515625" style="132" customWidth="1"/>
    <col min="846" max="849" width="13.140625" style="132" customWidth="1"/>
    <col min="850" max="850" width="17.42578125" style="132" bestFit="1" customWidth="1"/>
    <col min="851" max="851" width="16" style="132" bestFit="1" customWidth="1"/>
    <col min="852" max="852" width="16.42578125" style="132" bestFit="1" customWidth="1"/>
    <col min="853" max="853" width="16" style="132" bestFit="1" customWidth="1"/>
    <col min="854" max="854" width="16.42578125" style="132" bestFit="1" customWidth="1"/>
    <col min="855" max="855" width="28.28515625" style="132" bestFit="1" customWidth="1"/>
    <col min="856" max="856" width="15.42578125" style="132" bestFit="1" customWidth="1"/>
    <col min="857" max="857" width="16.140625" style="132" bestFit="1" customWidth="1"/>
    <col min="858" max="858" width="7.85546875" style="132" bestFit="1" customWidth="1"/>
    <col min="859" max="859" width="9.28515625" style="132" bestFit="1" customWidth="1"/>
    <col min="860" max="860" width="35.7109375" style="132" bestFit="1" customWidth="1"/>
    <col min="861" max="861" width="21" style="132" bestFit="1" customWidth="1"/>
    <col min="862" max="862" width="13.140625" style="132" bestFit="1" customWidth="1"/>
    <col min="863" max="863" width="17.42578125" style="132" bestFit="1" customWidth="1"/>
    <col min="864" max="864" width="16" style="132" bestFit="1" customWidth="1"/>
    <col min="865" max="865" width="16.42578125" style="132" bestFit="1" customWidth="1"/>
    <col min="866" max="866" width="16" style="132" bestFit="1" customWidth="1"/>
    <col min="867" max="867" width="16.42578125" style="132" bestFit="1" customWidth="1"/>
    <col min="868" max="868" width="28.28515625" style="132" bestFit="1" customWidth="1"/>
    <col min="869" max="869" width="15.42578125" style="132" bestFit="1" customWidth="1"/>
    <col min="870" max="870" width="7.85546875" style="132" bestFit="1" customWidth="1"/>
    <col min="871" max="871" width="9.28515625" style="132" bestFit="1" customWidth="1"/>
    <col min="872" max="872" width="21" style="132" bestFit="1" customWidth="1"/>
    <col min="873" max="873" width="13.140625" style="132" bestFit="1" customWidth="1"/>
    <col min="874" max="874" width="17.42578125" style="132" bestFit="1" customWidth="1"/>
    <col min="875" max="875" width="16" style="132" bestFit="1" customWidth="1"/>
    <col min="876" max="876" width="16.42578125" style="132" bestFit="1" customWidth="1"/>
    <col min="877" max="877" width="16" style="132" bestFit="1" customWidth="1"/>
    <col min="878" max="878" width="16.42578125" style="132" bestFit="1" customWidth="1"/>
    <col min="879" max="879" width="28.28515625" style="132" bestFit="1" customWidth="1"/>
    <col min="880" max="880" width="15.42578125" style="132" bestFit="1" customWidth="1"/>
    <col min="881" max="881" width="16.140625" style="132" bestFit="1" customWidth="1"/>
    <col min="882" max="882" width="7.85546875" style="132" bestFit="1" customWidth="1"/>
    <col min="883" max="883" width="35.7109375" style="132" bestFit="1" customWidth="1"/>
    <col min="884" max="884" width="21" style="132" bestFit="1" customWidth="1"/>
    <col min="885" max="885" width="17.42578125" style="132" bestFit="1" customWidth="1"/>
    <col min="886" max="886" width="16" style="132" bestFit="1" customWidth="1"/>
    <col min="887" max="887" width="16.42578125" style="132" bestFit="1" customWidth="1"/>
    <col min="888" max="888" width="16" style="132" bestFit="1" customWidth="1"/>
    <col min="889" max="889" width="16.42578125" style="132" bestFit="1" customWidth="1"/>
    <col min="890" max="890" width="28.28515625" style="132" bestFit="1" customWidth="1"/>
    <col min="891" max="891" width="15.42578125" style="132" bestFit="1" customWidth="1"/>
    <col min="892" max="892" width="16.140625" style="132" bestFit="1" customWidth="1"/>
    <col min="893" max="893" width="7.85546875" style="132" bestFit="1" customWidth="1"/>
    <col min="894" max="894" width="9.28515625" style="132" bestFit="1" customWidth="1"/>
    <col min="895" max="895" width="27.28515625" style="132" customWidth="1"/>
    <col min="896" max="896" width="13.140625" style="132" bestFit="1" customWidth="1"/>
    <col min="897" max="897" width="17.42578125" style="132" bestFit="1" customWidth="1"/>
    <col min="898" max="898" width="16.42578125" style="132" bestFit="1" customWidth="1"/>
    <col min="899" max="899" width="16" style="132" bestFit="1" customWidth="1"/>
    <col min="900" max="900" width="16.42578125" style="132" bestFit="1" customWidth="1"/>
    <col min="901" max="901" width="28.28515625" style="132" bestFit="1" customWidth="1"/>
    <col min="902" max="902" width="15.42578125" style="132" bestFit="1" customWidth="1"/>
    <col min="903" max="903" width="16.140625" style="132" bestFit="1" customWidth="1"/>
    <col min="904" max="904" width="23.5703125" style="132" bestFit="1" customWidth="1"/>
    <col min="905" max="905" width="15.7109375" style="132" bestFit="1" customWidth="1"/>
    <col min="906" max="906" width="16.28515625" style="132" bestFit="1" customWidth="1"/>
    <col min="907" max="907" width="12.28515625" style="132" bestFit="1" customWidth="1"/>
    <col min="908" max="908" width="8.5703125" style="132" bestFit="1" customWidth="1"/>
    <col min="909" max="914" width="8.5703125" style="132" customWidth="1"/>
    <col min="915" max="915" width="12.42578125" style="132" bestFit="1" customWidth="1"/>
    <col min="916" max="916" width="19.7109375" style="132" bestFit="1" customWidth="1"/>
    <col min="917" max="917" width="19" style="132" bestFit="1" customWidth="1"/>
    <col min="918" max="918" width="22.42578125" style="132" customWidth="1"/>
    <col min="919" max="919" width="15.42578125" style="132" bestFit="1" customWidth="1"/>
    <col min="920" max="920" width="15.85546875" style="132" bestFit="1" customWidth="1"/>
    <col min="921" max="921" width="24.28515625" style="132" customWidth="1"/>
    <col min="922" max="922" width="15.7109375" style="132" bestFit="1" customWidth="1"/>
    <col min="923" max="923" width="16.28515625" style="132" bestFit="1" customWidth="1"/>
    <col min="924" max="924" width="12.28515625" style="132" bestFit="1" customWidth="1"/>
    <col min="925" max="925" width="8.5703125" style="132" bestFit="1" customWidth="1"/>
    <col min="926" max="926" width="12.42578125" style="132" bestFit="1" customWidth="1"/>
    <col min="927" max="927" width="19.7109375" style="132" bestFit="1" customWidth="1"/>
    <col min="928" max="928" width="19" style="132" bestFit="1" customWidth="1"/>
    <col min="929" max="929" width="12.42578125" style="132" bestFit="1" customWidth="1"/>
    <col min="930" max="930" width="15.42578125" style="132" bestFit="1" customWidth="1"/>
    <col min="931" max="931" width="15.85546875" style="132" bestFit="1" customWidth="1"/>
    <col min="932" max="932" width="24.85546875" style="132" bestFit="1" customWidth="1"/>
    <col min="933" max="933" width="15.7109375" style="132" bestFit="1" customWidth="1"/>
    <col min="934" max="934" width="16.28515625" style="132" bestFit="1" customWidth="1"/>
    <col min="935" max="935" width="12.28515625" style="132" bestFit="1" customWidth="1"/>
    <col min="936" max="936" width="8.5703125" style="132" bestFit="1" customWidth="1"/>
    <col min="937" max="937" width="12.42578125" style="132" bestFit="1" customWidth="1"/>
    <col min="938" max="938" width="19.7109375" style="132" bestFit="1" customWidth="1"/>
    <col min="939" max="939" width="19" style="132" bestFit="1" customWidth="1"/>
    <col min="940" max="940" width="12.42578125" style="132" bestFit="1" customWidth="1"/>
    <col min="941" max="941" width="15.42578125" style="132" bestFit="1" customWidth="1"/>
    <col min="942" max="942" width="15.85546875" style="132" bestFit="1" customWidth="1"/>
    <col min="943" max="943" width="25.140625" style="132" customWidth="1"/>
    <col min="944" max="944" width="15.7109375" style="132" bestFit="1" customWidth="1"/>
    <col min="945" max="945" width="16.28515625" style="132" bestFit="1" customWidth="1"/>
    <col min="946" max="946" width="12.28515625" style="132" bestFit="1" customWidth="1"/>
    <col min="947" max="947" width="8.5703125" style="132" bestFit="1" customWidth="1"/>
    <col min="948" max="948" width="12.42578125" style="132" bestFit="1" customWidth="1"/>
    <col min="949" max="949" width="19.7109375" style="132" bestFit="1" customWidth="1"/>
    <col min="950" max="950" width="19" style="132" bestFit="1" customWidth="1"/>
    <col min="951" max="951" width="12.42578125" style="132" bestFit="1" customWidth="1"/>
    <col min="952" max="952" width="15.42578125" style="132" bestFit="1" customWidth="1"/>
    <col min="953" max="953" width="15.85546875" style="132" bestFit="1" customWidth="1"/>
    <col min="954" max="954" width="27" style="132" customWidth="1"/>
    <col min="955" max="955" width="15.7109375" style="132" bestFit="1" customWidth="1"/>
    <col min="956" max="956" width="16.28515625" style="132" bestFit="1" customWidth="1"/>
    <col min="957" max="957" width="12.28515625" style="132" bestFit="1" customWidth="1"/>
    <col min="958" max="958" width="8.5703125" style="132" bestFit="1" customWidth="1"/>
    <col min="959" max="959" width="12.42578125" style="132" bestFit="1" customWidth="1"/>
    <col min="960" max="960" width="19.7109375" style="132" bestFit="1" customWidth="1"/>
    <col min="961" max="961" width="19" style="132" bestFit="1" customWidth="1"/>
    <col min="962" max="962" width="12.42578125" style="132" bestFit="1" customWidth="1"/>
    <col min="963" max="963" width="15.42578125" style="132" bestFit="1" customWidth="1"/>
    <col min="964" max="964" width="15.85546875" style="132" bestFit="1" customWidth="1"/>
    <col min="965" max="965" width="23.5703125" style="132" bestFit="1" customWidth="1"/>
    <col min="966" max="966" width="15.7109375" style="132" bestFit="1" customWidth="1"/>
    <col min="967" max="967" width="16.28515625" style="132" bestFit="1" customWidth="1"/>
    <col min="968" max="968" width="12.28515625" style="132" bestFit="1" customWidth="1"/>
    <col min="969" max="969" width="8.5703125" style="132" bestFit="1" customWidth="1"/>
    <col min="970" max="970" width="12.42578125" style="132" bestFit="1" customWidth="1"/>
    <col min="971" max="971" width="19.7109375" style="132" bestFit="1" customWidth="1"/>
    <col min="972" max="972" width="19" style="132" bestFit="1" customWidth="1"/>
    <col min="973" max="973" width="12.42578125" style="132" bestFit="1" customWidth="1"/>
    <col min="974" max="974" width="15.42578125" style="132" bestFit="1" customWidth="1"/>
    <col min="975" max="975" width="15.85546875" style="132" bestFit="1" customWidth="1"/>
    <col min="976" max="976" width="18.42578125" style="132" bestFit="1" customWidth="1"/>
    <col min="977" max="977" width="20.42578125" style="132" bestFit="1" customWidth="1"/>
    <col min="978" max="978" width="17.85546875" style="132" bestFit="1" customWidth="1"/>
    <col min="979" max="979" width="16.7109375" style="132" bestFit="1" customWidth="1"/>
    <col min="980" max="980" width="16.140625" style="132" bestFit="1" customWidth="1"/>
    <col min="981" max="981" width="16.85546875" style="132" bestFit="1" customWidth="1"/>
    <col min="982" max="982" width="12.42578125" style="132" bestFit="1" customWidth="1"/>
    <col min="983" max="983" width="15.42578125" style="132" bestFit="1" customWidth="1"/>
    <col min="984" max="984" width="18.42578125" style="132" bestFit="1" customWidth="1"/>
    <col min="985" max="985" width="20.42578125" style="132" bestFit="1" customWidth="1"/>
    <col min="986" max="986" width="21.140625" style="132" bestFit="1" customWidth="1"/>
    <col min="987" max="987" width="60.85546875" style="132" customWidth="1"/>
    <col min="988" max="988" width="16.140625" style="132" bestFit="1" customWidth="1"/>
    <col min="989" max="989" width="16.85546875" style="132" bestFit="1" customWidth="1"/>
    <col min="990" max="990" width="12.42578125" style="132" bestFit="1" customWidth="1"/>
    <col min="991" max="991" width="15.42578125" style="132" bestFit="1" customWidth="1"/>
    <col min="992" max="992" width="18.42578125" style="132" bestFit="1" customWidth="1"/>
    <col min="993" max="993" width="20.42578125" style="132" bestFit="1" customWidth="1"/>
    <col min="994" max="994" width="39.5703125" style="132" bestFit="1" customWidth="1"/>
    <col min="995" max="995" width="16.7109375" style="132" bestFit="1" customWidth="1"/>
    <col min="996" max="996" width="16.140625" style="132" bestFit="1" customWidth="1"/>
    <col min="997" max="997" width="16.85546875" style="132" bestFit="1" customWidth="1"/>
    <col min="998" max="998" width="12.42578125" style="132" bestFit="1" customWidth="1"/>
    <col min="999" max="999" width="15.42578125" style="132" bestFit="1" customWidth="1"/>
    <col min="1000" max="1000" width="18.42578125" style="132" bestFit="1" customWidth="1"/>
    <col min="1001" max="1001" width="20.42578125" style="132" bestFit="1" customWidth="1"/>
    <col min="1002" max="1002" width="16" style="132" bestFit="1" customWidth="1"/>
    <col min="1003" max="1003" width="16.7109375" style="132" bestFit="1" customWidth="1"/>
    <col min="1004" max="1004" width="16.140625" style="132" bestFit="1" customWidth="1"/>
    <col min="1005" max="1005" width="16.85546875" style="132" bestFit="1" customWidth="1"/>
    <col min="1006" max="1006" width="12.42578125" style="132" bestFit="1" customWidth="1"/>
    <col min="1007" max="1007" width="15.42578125" style="132" bestFit="1" customWidth="1"/>
    <col min="1008" max="1008" width="18.42578125" style="132" bestFit="1" customWidth="1"/>
    <col min="1009" max="1009" width="20.42578125" style="132" bestFit="1" customWidth="1"/>
    <col min="1010" max="1010" width="17.85546875" style="132" bestFit="1" customWidth="1"/>
    <col min="1011" max="1011" width="16.7109375" style="132" bestFit="1" customWidth="1"/>
    <col min="1012" max="1012" width="16.140625" style="132" bestFit="1" customWidth="1"/>
    <col min="1013" max="1013" width="16.85546875" style="132" bestFit="1" customWidth="1"/>
    <col min="1014" max="1014" width="12.42578125" style="132" bestFit="1" customWidth="1"/>
    <col min="1015" max="1015" width="15.42578125" style="132" bestFit="1" customWidth="1"/>
    <col min="1016" max="1016" width="18.42578125" style="132" bestFit="1" customWidth="1"/>
    <col min="1017" max="1017" width="20.42578125" style="132" bestFit="1" customWidth="1"/>
    <col min="1018" max="1018" width="17.85546875" style="132" bestFit="1" customWidth="1"/>
    <col min="1019" max="1019" width="16.7109375" style="132" bestFit="1" customWidth="1"/>
    <col min="1020" max="1020" width="16.140625" style="132" bestFit="1" customWidth="1"/>
    <col min="1021" max="1021" width="16.85546875" style="132" bestFit="1" customWidth="1"/>
    <col min="1022" max="1022" width="12.42578125" style="132" bestFit="1" customWidth="1"/>
    <col min="1023" max="1023" width="15.42578125" style="132" bestFit="1" customWidth="1"/>
    <col min="1024" max="1024" width="18.42578125" style="132" bestFit="1" customWidth="1"/>
    <col min="1025" max="1025" width="20.42578125" style="132" bestFit="1" customWidth="1"/>
    <col min="1026" max="1026" width="17.85546875" style="132" bestFit="1" customWidth="1"/>
    <col min="1027" max="1027" width="16.7109375" style="132" bestFit="1" customWidth="1"/>
    <col min="1028" max="1028" width="16.140625" style="132" bestFit="1" customWidth="1"/>
    <col min="1029" max="1029" width="16.85546875" style="132" bestFit="1" customWidth="1"/>
    <col min="1030" max="1030" width="12.42578125" style="132" bestFit="1" customWidth="1"/>
    <col min="1031" max="1031" width="15.42578125" style="132" bestFit="1" customWidth="1"/>
    <col min="1032" max="1032" width="18.42578125" style="132" bestFit="1" customWidth="1"/>
    <col min="1033" max="1033" width="20.42578125" style="132" bestFit="1" customWidth="1"/>
    <col min="1034" max="1034" width="17.85546875" style="132" bestFit="1" customWidth="1"/>
    <col min="1035" max="1035" width="16.7109375" style="132" bestFit="1" customWidth="1"/>
    <col min="1036" max="1036" width="16.140625" style="132" bestFit="1" customWidth="1"/>
    <col min="1037" max="1037" width="16.85546875" style="132" bestFit="1" customWidth="1"/>
    <col min="1038" max="1038" width="12.42578125" style="132" bestFit="1" customWidth="1"/>
    <col min="1039" max="1039" width="15.42578125" style="132" bestFit="1" customWidth="1"/>
    <col min="1040" max="1040" width="18.42578125" style="132" bestFit="1" customWidth="1"/>
    <col min="1041" max="1041" width="20.42578125" style="132" bestFit="1" customWidth="1"/>
    <col min="1042" max="1042" width="17.85546875" style="132" bestFit="1" customWidth="1"/>
    <col min="1043" max="1043" width="16.7109375" style="132" bestFit="1" customWidth="1"/>
    <col min="1044" max="1044" width="16.140625" style="132" bestFit="1" customWidth="1"/>
    <col min="1045" max="1045" width="16.85546875" style="132" bestFit="1" customWidth="1"/>
    <col min="1046" max="1046" width="12.42578125" style="132" bestFit="1" customWidth="1"/>
    <col min="1047" max="1047" width="15.42578125" style="132" bestFit="1" customWidth="1"/>
    <col min="1048" max="1048" width="19.28515625" style="132" bestFit="1" customWidth="1"/>
    <col min="1049" max="1049" width="21.42578125" style="132" bestFit="1" customWidth="1"/>
    <col min="1050" max="1050" width="17.85546875" style="132" bestFit="1" customWidth="1"/>
    <col min="1051" max="1051" width="17.7109375" style="132" bestFit="1" customWidth="1"/>
    <col min="1052" max="1052" width="17" style="132" bestFit="1" customWidth="1"/>
    <col min="1053" max="1053" width="17.85546875" style="132" bestFit="1" customWidth="1"/>
    <col min="1054" max="1054" width="13.42578125" style="132" bestFit="1" customWidth="1"/>
    <col min="1055" max="1055" width="16.28515625" style="132" bestFit="1" customWidth="1"/>
    <col min="1056" max="1056" width="19.28515625" style="132" bestFit="1" customWidth="1"/>
    <col min="1057" max="1057" width="21.42578125" style="132" bestFit="1" customWidth="1"/>
    <col min="1058" max="1058" width="17.85546875" style="132" bestFit="1" customWidth="1"/>
    <col min="1059" max="1059" width="17.7109375" style="132" bestFit="1" customWidth="1"/>
    <col min="1060" max="1060" width="17" style="132" bestFit="1" customWidth="1"/>
    <col min="1061" max="1061" width="17.85546875" style="132" bestFit="1" customWidth="1"/>
    <col min="1062" max="1062" width="13.42578125" style="132" bestFit="1" customWidth="1"/>
    <col min="1063" max="1063" width="16.28515625" style="132" bestFit="1" customWidth="1"/>
    <col min="1064" max="1064" width="19.28515625" style="132" bestFit="1" customWidth="1"/>
    <col min="1065" max="1065" width="21.42578125" style="132" bestFit="1" customWidth="1"/>
    <col min="1066" max="1066" width="17.85546875" style="132" bestFit="1" customWidth="1"/>
    <col min="1067" max="1067" width="17.7109375" style="132" bestFit="1" customWidth="1"/>
    <col min="1068" max="1068" width="17" style="132" bestFit="1" customWidth="1"/>
    <col min="1069" max="1069" width="17.85546875" style="132" bestFit="1" customWidth="1"/>
    <col min="1070" max="1070" width="13.42578125" style="132" bestFit="1" customWidth="1"/>
    <col min="1071" max="1071" width="16.28515625" style="132" bestFit="1" customWidth="1"/>
    <col min="1072" max="1072" width="19.28515625" style="132" bestFit="1" customWidth="1"/>
    <col min="1073" max="1073" width="21.42578125" style="132" bestFit="1" customWidth="1"/>
    <col min="1074" max="1074" width="17.85546875" style="132" bestFit="1" customWidth="1"/>
    <col min="1075" max="1075" width="17.7109375" style="132" bestFit="1" customWidth="1"/>
    <col min="1076" max="1076" width="17" style="132" bestFit="1" customWidth="1"/>
    <col min="1077" max="1077" width="17.85546875" style="132" bestFit="1" customWidth="1"/>
    <col min="1078" max="1078" width="13.42578125" style="132" bestFit="1" customWidth="1"/>
    <col min="1079" max="1079" width="16.28515625" style="132" bestFit="1" customWidth="1"/>
    <col min="1080" max="1080" width="19.28515625" style="132" bestFit="1" customWidth="1"/>
    <col min="1081" max="1081" width="21.42578125" style="132" bestFit="1" customWidth="1"/>
    <col min="1082" max="1082" width="17.85546875" style="132" bestFit="1" customWidth="1"/>
    <col min="1083" max="1083" width="17.7109375" style="132" bestFit="1" customWidth="1"/>
    <col min="1084" max="1084" width="17" style="132" bestFit="1" customWidth="1"/>
    <col min="1085" max="1085" width="17.85546875" style="132" bestFit="1" customWidth="1"/>
    <col min="1086" max="1086" width="13.42578125" style="132" bestFit="1" customWidth="1"/>
    <col min="1087" max="1087" width="16.28515625" style="132" bestFit="1" customWidth="1"/>
    <col min="1088" max="1088" width="19.28515625" style="132" bestFit="1" customWidth="1"/>
    <col min="1089" max="1089" width="21.42578125" style="132" bestFit="1" customWidth="1"/>
    <col min="1090" max="1090" width="17.85546875" style="132" bestFit="1" customWidth="1"/>
    <col min="1091" max="1091" width="17.7109375" style="132" bestFit="1" customWidth="1"/>
    <col min="1092" max="1092" width="17" style="132" bestFit="1" customWidth="1"/>
    <col min="1093" max="1093" width="17.85546875" style="132" bestFit="1" customWidth="1"/>
    <col min="1094" max="1094" width="13.42578125" style="132" bestFit="1" customWidth="1"/>
    <col min="1095" max="1095" width="16.28515625" style="132" bestFit="1" customWidth="1"/>
    <col min="1096" max="1099" width="8.85546875" style="132"/>
    <col min="1100" max="1100" width="18.7109375" style="132" customWidth="1"/>
    <col min="1101" max="1101" width="17.42578125" style="132" customWidth="1"/>
    <col min="1102" max="1102" width="8.85546875" style="132"/>
    <col min="1103" max="1103" width="16.28515625" style="132" bestFit="1" customWidth="1"/>
    <col min="1104" max="1104" width="16.5703125" style="132" bestFit="1" customWidth="1"/>
    <col min="1105" max="1130" width="8.85546875" style="132"/>
    <col min="1131" max="1131" width="18.85546875" style="132" customWidth="1"/>
    <col min="1132" max="16384" width="8.85546875" style="132"/>
  </cols>
  <sheetData>
    <row r="1" spans="1:1107" ht="111.75" customHeight="1">
      <c r="A1" s="349" t="s">
        <v>475</v>
      </c>
      <c r="AW1" s="132" t="s">
        <v>1491</v>
      </c>
    </row>
    <row r="2" spans="1:1107" s="353" customFormat="1" ht="13.5" thickBot="1">
      <c r="A2" s="350" t="s">
        <v>477</v>
      </c>
      <c r="B2" s="350" t="s">
        <v>478</v>
      </c>
      <c r="C2" s="350" t="s">
        <v>479</v>
      </c>
      <c r="D2" s="350" t="s">
        <v>480</v>
      </c>
      <c r="E2" s="350" t="s">
        <v>481</v>
      </c>
      <c r="F2" s="350" t="s">
        <v>482</v>
      </c>
      <c r="G2" s="350" t="s">
        <v>483</v>
      </c>
      <c r="H2" s="350" t="s">
        <v>338</v>
      </c>
      <c r="I2" s="350" t="s">
        <v>357</v>
      </c>
      <c r="J2" s="350" t="s">
        <v>484</v>
      </c>
      <c r="K2" s="350" t="s">
        <v>485</v>
      </c>
      <c r="L2" s="350" t="s">
        <v>486</v>
      </c>
      <c r="M2" s="350" t="s">
        <v>487</v>
      </c>
      <c r="N2" s="350" t="s">
        <v>488</v>
      </c>
      <c r="O2" s="350" t="s">
        <v>489</v>
      </c>
      <c r="P2" s="350" t="s">
        <v>490</v>
      </c>
      <c r="Q2" s="350" t="s">
        <v>491</v>
      </c>
      <c r="R2" s="350" t="s">
        <v>492</v>
      </c>
      <c r="S2" s="350" t="s">
        <v>493</v>
      </c>
      <c r="T2" s="350" t="s">
        <v>494</v>
      </c>
      <c r="U2" s="350" t="s">
        <v>495</v>
      </c>
      <c r="V2" s="350" t="s">
        <v>273</v>
      </c>
      <c r="W2" s="350" t="s">
        <v>496</v>
      </c>
      <c r="X2" s="350" t="s">
        <v>497</v>
      </c>
      <c r="Y2" s="350" t="s">
        <v>498</v>
      </c>
      <c r="Z2" s="350" t="s">
        <v>56</v>
      </c>
      <c r="AA2" s="350" t="s">
        <v>499</v>
      </c>
      <c r="AB2" s="350" t="s">
        <v>333</v>
      </c>
      <c r="AC2" s="350" t="s">
        <v>500</v>
      </c>
      <c r="AD2" s="350" t="s">
        <v>501</v>
      </c>
      <c r="AE2" s="350" t="s">
        <v>502</v>
      </c>
      <c r="AF2" s="350" t="s">
        <v>2</v>
      </c>
      <c r="AG2" s="350" t="s">
        <v>259</v>
      </c>
      <c r="AH2" s="350" t="s">
        <v>503</v>
      </c>
      <c r="AI2" s="350" t="s">
        <v>504</v>
      </c>
      <c r="AJ2" s="350" t="s">
        <v>505</v>
      </c>
      <c r="AK2" s="350" t="s">
        <v>289</v>
      </c>
      <c r="AL2" s="350" t="s">
        <v>506</v>
      </c>
      <c r="AM2" s="350" t="s">
        <v>507</v>
      </c>
      <c r="AN2" s="350" t="s">
        <v>508</v>
      </c>
      <c r="AO2" s="350" t="s">
        <v>290</v>
      </c>
      <c r="AP2" s="350" t="s">
        <v>509</v>
      </c>
      <c r="AQ2" s="350" t="s">
        <v>510</v>
      </c>
      <c r="AR2" s="350" t="s">
        <v>511</v>
      </c>
      <c r="AS2" s="350" t="s">
        <v>276</v>
      </c>
      <c r="AT2" s="350" t="s">
        <v>512</v>
      </c>
      <c r="AU2" s="350" t="s">
        <v>513</v>
      </c>
      <c r="AV2" s="350" t="s">
        <v>514</v>
      </c>
      <c r="AW2" s="350" t="s">
        <v>282</v>
      </c>
      <c r="AX2" s="350" t="s">
        <v>285</v>
      </c>
      <c r="AY2" s="350" t="s">
        <v>286</v>
      </c>
      <c r="AZ2" s="350" t="s">
        <v>287</v>
      </c>
      <c r="BA2" s="350" t="s">
        <v>288</v>
      </c>
      <c r="BB2" s="350" t="s">
        <v>399</v>
      </c>
      <c r="BC2" s="350" t="s">
        <v>400</v>
      </c>
      <c r="BD2" s="350" t="s">
        <v>283</v>
      </c>
      <c r="BE2" s="350" t="s">
        <v>264</v>
      </c>
      <c r="BF2" s="351" t="s">
        <v>1319</v>
      </c>
      <c r="BG2" s="350" t="s">
        <v>1396</v>
      </c>
      <c r="BH2" s="351" t="s">
        <v>284</v>
      </c>
      <c r="BI2" s="351" t="s">
        <v>265</v>
      </c>
      <c r="BJ2" s="351" t="s">
        <v>515</v>
      </c>
      <c r="BK2" s="351" t="s">
        <v>266</v>
      </c>
      <c r="BL2" s="351" t="s">
        <v>1323</v>
      </c>
      <c r="BM2" s="350" t="s">
        <v>1324</v>
      </c>
      <c r="BN2" s="351" t="s">
        <v>410</v>
      </c>
      <c r="BO2" s="351" t="s">
        <v>517</v>
      </c>
      <c r="BP2" s="351" t="s">
        <v>519</v>
      </c>
      <c r="BQ2" s="351" t="s">
        <v>467</v>
      </c>
      <c r="BR2" s="351" t="s">
        <v>411</v>
      </c>
      <c r="BS2" s="351" t="s">
        <v>412</v>
      </c>
      <c r="BT2" s="351" t="s">
        <v>1325</v>
      </c>
      <c r="BU2" s="351" t="s">
        <v>1376</v>
      </c>
      <c r="BV2" s="351"/>
      <c r="BW2" s="351"/>
      <c r="BX2" s="351"/>
      <c r="BY2" s="351"/>
      <c r="BZ2" s="351"/>
      <c r="CA2" s="351"/>
      <c r="CB2" s="351"/>
      <c r="CC2" s="351"/>
      <c r="CD2" s="351"/>
      <c r="CE2" s="351"/>
      <c r="CF2" s="351"/>
      <c r="CG2" s="351"/>
      <c r="CH2" s="351"/>
      <c r="CI2" s="351"/>
      <c r="CJ2" s="351"/>
      <c r="CK2" s="351"/>
      <c r="CL2" s="351"/>
      <c r="CM2" s="351"/>
      <c r="CN2" s="351"/>
      <c r="CO2" s="351"/>
      <c r="CP2" s="352"/>
      <c r="CQ2" s="352"/>
      <c r="CR2" s="352"/>
      <c r="CS2" s="352"/>
      <c r="CT2" s="352"/>
      <c r="CU2" s="352"/>
      <c r="CV2" s="352"/>
      <c r="CW2" s="352"/>
      <c r="CX2" s="352"/>
      <c r="CY2" s="352"/>
      <c r="CZ2" s="352"/>
      <c r="DA2" s="352"/>
      <c r="DB2" s="352"/>
      <c r="DC2" s="352"/>
      <c r="DD2" s="352"/>
      <c r="DE2" s="352"/>
      <c r="DF2" s="352"/>
      <c r="DG2" s="352"/>
      <c r="DH2" s="352"/>
      <c r="DI2" s="352"/>
      <c r="DJ2" s="352"/>
      <c r="DK2" s="352"/>
      <c r="DL2" s="352"/>
      <c r="DM2" s="352"/>
      <c r="DN2" s="352"/>
      <c r="DO2" s="352"/>
      <c r="DP2" s="352"/>
      <c r="DQ2" s="352"/>
      <c r="DR2" s="352"/>
      <c r="DS2" s="352"/>
      <c r="DT2" s="352"/>
      <c r="DU2" s="352"/>
      <c r="DV2" s="352"/>
      <c r="DW2" s="352"/>
      <c r="DX2" s="352"/>
      <c r="DY2" s="352"/>
      <c r="DZ2" s="352"/>
      <c r="EA2" s="352"/>
      <c r="EB2" s="352"/>
      <c r="EC2" s="352"/>
      <c r="ED2" s="352"/>
      <c r="EE2" s="352"/>
      <c r="EF2" s="352"/>
      <c r="EG2" s="352"/>
      <c r="EH2" s="352"/>
      <c r="EI2" s="352"/>
      <c r="EJ2" s="352"/>
      <c r="EK2" s="352"/>
      <c r="EL2" s="352"/>
      <c r="EM2" s="352"/>
      <c r="EN2" s="352"/>
      <c r="EO2" s="352"/>
      <c r="EP2" s="352"/>
      <c r="EQ2" s="352"/>
      <c r="ER2" s="352"/>
      <c r="ES2" s="352"/>
      <c r="ET2" s="352"/>
      <c r="EU2" s="352"/>
      <c r="EV2" s="352"/>
      <c r="EW2" s="352"/>
      <c r="EX2" s="352"/>
      <c r="EY2" s="352"/>
      <c r="EZ2" s="352"/>
      <c r="FA2" s="352"/>
      <c r="FB2" s="352"/>
      <c r="FC2" s="352"/>
      <c r="FD2" s="352"/>
      <c r="FE2" s="352"/>
      <c r="FF2" s="352"/>
      <c r="FG2" s="352"/>
      <c r="FH2" s="352"/>
      <c r="FI2" s="352"/>
      <c r="FJ2" s="352"/>
      <c r="FK2" s="352"/>
      <c r="FL2" s="352"/>
      <c r="FM2" s="352"/>
      <c r="FN2" s="352"/>
      <c r="FO2" s="352"/>
      <c r="FP2" s="352"/>
      <c r="FQ2" s="352"/>
      <c r="FR2" s="352"/>
      <c r="FS2" s="352"/>
      <c r="FT2" s="352"/>
      <c r="FU2" s="352"/>
      <c r="FV2" s="352"/>
      <c r="FW2" s="352"/>
      <c r="FX2" s="352"/>
      <c r="FY2" s="352"/>
      <c r="FZ2" s="352"/>
      <c r="GA2" s="352"/>
      <c r="GB2" s="352"/>
      <c r="GC2" s="352"/>
      <c r="GD2" s="352"/>
      <c r="GE2" s="352"/>
      <c r="GF2" s="352"/>
      <c r="GG2" s="352"/>
      <c r="GH2" s="352"/>
      <c r="GI2" s="352"/>
      <c r="GJ2" s="352"/>
      <c r="GK2" s="352"/>
      <c r="GL2" s="352"/>
      <c r="GM2" s="352"/>
      <c r="GN2" s="352"/>
      <c r="GO2" s="352"/>
      <c r="GP2" s="352"/>
      <c r="GQ2" s="352"/>
      <c r="GR2" s="352"/>
      <c r="GS2" s="352"/>
      <c r="GT2" s="352"/>
      <c r="GU2" s="352"/>
      <c r="GV2" s="352"/>
      <c r="GW2" s="352"/>
      <c r="GX2" s="352"/>
      <c r="GY2" s="352"/>
      <c r="GZ2" s="352"/>
      <c r="HA2" s="352"/>
      <c r="HB2" s="352"/>
      <c r="HC2" s="352"/>
      <c r="HD2" s="352"/>
      <c r="HE2" s="352"/>
      <c r="HF2" s="352"/>
      <c r="HG2" s="352"/>
      <c r="HH2" s="352"/>
      <c r="HI2" s="352"/>
      <c r="HJ2" s="352"/>
      <c r="HK2" s="352"/>
      <c r="HL2" s="352"/>
      <c r="HM2" s="352"/>
      <c r="HN2" s="352"/>
      <c r="HO2" s="352"/>
      <c r="HP2" s="352"/>
      <c r="HQ2" s="352"/>
      <c r="HR2" s="352"/>
      <c r="HS2" s="352"/>
      <c r="HT2" s="352"/>
      <c r="HU2" s="352"/>
      <c r="HV2" s="352"/>
      <c r="HW2" s="352"/>
      <c r="HX2" s="352"/>
      <c r="HY2" s="352"/>
      <c r="HZ2" s="352"/>
      <c r="IA2" s="352"/>
      <c r="IB2" s="352"/>
      <c r="IC2" s="352"/>
      <c r="ID2" s="352"/>
      <c r="IE2" s="352"/>
      <c r="IF2" s="352"/>
      <c r="IG2" s="352"/>
      <c r="IH2" s="352"/>
      <c r="II2" s="352"/>
      <c r="IJ2" s="352"/>
      <c r="IK2" s="352"/>
      <c r="IL2" s="352"/>
      <c r="IM2" s="352"/>
      <c r="IN2" s="352"/>
      <c r="IO2" s="352"/>
      <c r="IP2" s="352"/>
      <c r="IQ2" s="352"/>
      <c r="IR2" s="352"/>
      <c r="IS2" s="352"/>
      <c r="IT2" s="352"/>
      <c r="IU2" s="352"/>
      <c r="IV2" s="352"/>
      <c r="IW2" s="352"/>
      <c r="IX2" s="352"/>
      <c r="IY2" s="352"/>
      <c r="IZ2" s="352"/>
      <c r="JA2" s="352"/>
      <c r="JB2" s="352"/>
      <c r="JC2" s="352"/>
      <c r="JD2" s="352"/>
      <c r="JE2" s="352"/>
      <c r="JF2" s="352"/>
      <c r="JG2" s="352"/>
      <c r="JH2" s="352"/>
      <c r="JI2" s="352"/>
      <c r="JJ2" s="352"/>
      <c r="JK2" s="352"/>
      <c r="JL2" s="352"/>
      <c r="JM2" s="352"/>
      <c r="JN2" s="352"/>
      <c r="JO2" s="352"/>
      <c r="JP2" s="352"/>
      <c r="JQ2" s="352"/>
      <c r="JR2" s="352"/>
      <c r="JS2" s="352"/>
      <c r="JT2" s="352"/>
      <c r="JU2" s="352"/>
      <c r="JV2" s="352"/>
      <c r="JW2" s="352"/>
      <c r="JX2" s="352"/>
      <c r="JY2" s="352"/>
      <c r="JZ2" s="352"/>
      <c r="KA2" s="352"/>
      <c r="KB2" s="352"/>
      <c r="KC2" s="352"/>
      <c r="KD2" s="352"/>
      <c r="KE2" s="352"/>
      <c r="KF2" s="352"/>
      <c r="KG2" s="352"/>
      <c r="KH2" s="352"/>
      <c r="KI2" s="352"/>
      <c r="KJ2" s="352"/>
      <c r="KK2" s="352"/>
      <c r="KL2" s="352"/>
      <c r="KM2" s="352"/>
      <c r="KN2" s="352"/>
      <c r="KO2" s="352"/>
      <c r="KP2" s="352"/>
      <c r="KQ2" s="352"/>
      <c r="KR2" s="352"/>
      <c r="KS2" s="352"/>
      <c r="KT2" s="352"/>
      <c r="KU2" s="352"/>
      <c r="KV2" s="352"/>
      <c r="KW2" s="352"/>
      <c r="KX2" s="352"/>
      <c r="KY2" s="352"/>
      <c r="KZ2" s="352"/>
      <c r="LA2" s="352"/>
      <c r="LB2" s="352"/>
      <c r="LC2" s="352"/>
      <c r="LD2" s="352"/>
      <c r="LE2" s="352"/>
      <c r="LF2" s="352"/>
      <c r="LG2" s="352"/>
      <c r="LH2" s="352"/>
      <c r="LI2" s="352"/>
      <c r="LJ2" s="352"/>
      <c r="LK2" s="352"/>
      <c r="LL2" s="352"/>
      <c r="LM2" s="352"/>
      <c r="LN2" s="352"/>
      <c r="LO2" s="352"/>
      <c r="LP2" s="352"/>
      <c r="LQ2" s="352"/>
      <c r="LR2" s="352"/>
      <c r="LS2" s="352"/>
      <c r="LT2" s="352"/>
      <c r="LU2" s="352"/>
      <c r="LV2" s="352"/>
      <c r="LW2" s="352"/>
      <c r="LX2" s="352"/>
      <c r="LY2" s="352"/>
      <c r="LZ2" s="352"/>
      <c r="MA2" s="352"/>
      <c r="MB2" s="352"/>
      <c r="MC2" s="352"/>
      <c r="MD2" s="352"/>
      <c r="ME2" s="352"/>
      <c r="MF2" s="352"/>
      <c r="MG2" s="352"/>
      <c r="MH2" s="352"/>
      <c r="MI2" s="352"/>
      <c r="MJ2" s="352"/>
      <c r="MK2" s="352"/>
      <c r="ML2" s="352"/>
      <c r="MM2" s="352"/>
      <c r="MN2" s="352"/>
      <c r="MO2" s="352"/>
      <c r="MP2" s="352"/>
      <c r="MQ2" s="352"/>
      <c r="MR2" s="352"/>
      <c r="MS2" s="352"/>
      <c r="MT2" s="352"/>
      <c r="MU2" s="352"/>
      <c r="MV2" s="352"/>
      <c r="MW2" s="352"/>
      <c r="MX2" s="352"/>
      <c r="MY2" s="352"/>
      <c r="MZ2" s="352"/>
      <c r="NA2" s="352"/>
      <c r="NB2" s="352"/>
      <c r="NC2" s="352"/>
      <c r="ND2" s="352"/>
      <c r="NE2" s="352"/>
      <c r="NF2" s="352"/>
      <c r="NG2" s="352"/>
      <c r="NH2" s="352"/>
      <c r="NI2" s="352"/>
      <c r="NJ2" s="352"/>
      <c r="NK2" s="352"/>
      <c r="NL2" s="352"/>
      <c r="NM2" s="352"/>
      <c r="NN2" s="352"/>
      <c r="NO2" s="352"/>
      <c r="NP2" s="352"/>
      <c r="NQ2" s="352"/>
      <c r="NR2" s="352"/>
      <c r="NS2" s="352"/>
      <c r="NT2" s="352"/>
      <c r="NU2" s="352"/>
      <c r="NV2" s="352"/>
      <c r="NW2" s="352"/>
      <c r="NX2" s="352"/>
    </row>
    <row r="3" spans="1:1107" ht="13.5" thickBot="1">
      <c r="A3" s="354"/>
      <c r="B3" s="355"/>
      <c r="C3" s="356" t="str">
        <f>IFERROR(VLOOKUP('Preliminary Application'!AF11,RegionLookUp,4,FALSE),"")</f>
        <v/>
      </c>
      <c r="D3" s="356"/>
      <c r="E3" s="663" t="str">
        <f>IF('Preliminary Application'!B7="","",LEFT('Preliminary Application'!B7,50))</f>
        <v/>
      </c>
      <c r="F3" s="663" t="str">
        <f>IF('Preliminary Application'!T7="","",'Preliminary Application'!T7)</f>
        <v/>
      </c>
      <c r="G3" s="664"/>
      <c r="H3" s="663" t="str">
        <f>IF('Preliminary Application'!B9="","",'Preliminary Application'!B9)</f>
        <v/>
      </c>
      <c r="I3" s="663" t="str">
        <f>IF('Preliminary Application'!B19="","",'Preliminary Application'!B19)</f>
        <v/>
      </c>
      <c r="J3" s="663" t="str">
        <f>IF('Preliminary Application'!B11="","",'Preliminary Application'!B11)</f>
        <v/>
      </c>
      <c r="K3" s="663" t="str">
        <f>IF('Preliminary Application'!T11="","",'Preliminary Application'!T11)</f>
        <v/>
      </c>
      <c r="L3" s="663" t="str">
        <f>IF('Preliminary Application'!AD11="","",'Preliminary Application'!AD11)</f>
        <v/>
      </c>
      <c r="M3" s="665" t="str">
        <f>IF('Preliminary Application'!AF11="","",'Preliminary Application'!AF11)</f>
        <v/>
      </c>
      <c r="N3" s="663" t="str">
        <f>IF('Preliminary Application'!B13="","",'Preliminary Application'!B13)</f>
        <v/>
      </c>
      <c r="O3" s="663" t="str">
        <f>IF('Preliminary Application'!T13="","",'Preliminary Application'!T13)</f>
        <v/>
      </c>
      <c r="P3" s="663" t="str">
        <f>IF('Preliminary Application'!AD13="","",'Preliminary Application'!AD13)</f>
        <v/>
      </c>
      <c r="Q3" s="665" t="str">
        <f>IF('Preliminary Application'!AF13="","",'Preliminary Application'!AF13)</f>
        <v/>
      </c>
      <c r="R3" s="666" t="str">
        <f>IF('Preliminary Application'!B15="","",'Preliminary Application'!B15)</f>
        <v/>
      </c>
      <c r="S3" s="666" t="str">
        <f>IF('Preliminary Application'!M15="","",'Preliminary Application'!M15)</f>
        <v/>
      </c>
      <c r="T3" s="666" t="str">
        <f>IF('Preliminary Application'!T15="","",'Preliminary Application'!T15)</f>
        <v/>
      </c>
      <c r="U3" s="663" t="str">
        <f>IF('Preliminary Application'!Z15="","",'Preliminary Application'!Z15)</f>
        <v/>
      </c>
      <c r="V3" s="666" t="str">
        <f>IF('Preliminary Application'!B17="","",'Preliminary Application'!B17)</f>
        <v/>
      </c>
      <c r="W3" s="663" t="str">
        <f>IF('Preliminary Application'!M17="","",'Preliminary Application'!M17)</f>
        <v/>
      </c>
      <c r="X3" s="666" t="str">
        <f>IF('Preliminary Application'!T17="","",'Preliminary Application'!T17)</f>
        <v/>
      </c>
      <c r="Y3" s="663" t="str">
        <f>IF('Preliminary Application'!Z17="","",'Preliminary Application'!Z17)</f>
        <v/>
      </c>
      <c r="Z3" s="663" t="str">
        <f>IF('Preliminary Application'!T9="","",PROPER('Preliminary Application'!T9))</f>
        <v/>
      </c>
      <c r="AA3" s="663"/>
      <c r="AB3" s="663" t="str">
        <f>IF('Preliminary Application'!T19="","",'Preliminary Application'!T19)</f>
        <v/>
      </c>
      <c r="AC3" s="664" t="str">
        <f>IF('Preliminary Application'!B21=0,"",'Preliminary Application'!B21)</f>
        <v/>
      </c>
      <c r="AD3" s="664" t="str">
        <f>IF('Preliminary Application'!M21=0,"",'Preliminary Application'!M21)</f>
        <v/>
      </c>
      <c r="AE3" s="667" t="str">
        <f>IF('Preliminary Application'!T21="","",'Preliminary Application'!T21)</f>
        <v/>
      </c>
      <c r="AF3" s="663" t="str">
        <f>IF('Preliminary Application'!Z21="","",PROPER('Preliminary Application'!Z21))</f>
        <v/>
      </c>
      <c r="AG3" s="668" t="str">
        <f>IF('Preliminary Application'!B26="","",'Preliminary Application'!B26)</f>
        <v/>
      </c>
      <c r="AH3" s="668" t="str">
        <f>IF('Preliminary Application'!M26="","",'Preliminary Application'!M26)</f>
        <v/>
      </c>
      <c r="AI3" s="666" t="str">
        <f>IF('Preliminary Application'!T26="","",'Preliminary Application'!T26)</f>
        <v/>
      </c>
      <c r="AJ3" s="663" t="str">
        <f>IF('Preliminary Application'!Z26="","",'Preliminary Application'!Z26)</f>
        <v/>
      </c>
      <c r="AK3" s="668" t="str">
        <f>IF('Preliminary Application'!B28="","",'Preliminary Application'!B28)</f>
        <v/>
      </c>
      <c r="AL3" s="668" t="str">
        <f>IF('Preliminary Application'!M28="","",'Preliminary Application'!M28)</f>
        <v/>
      </c>
      <c r="AM3" s="666" t="str">
        <f>IF('Preliminary Application'!T28="","",'Preliminary Application'!T28)</f>
        <v/>
      </c>
      <c r="AN3" s="663" t="str">
        <f>IF('Preliminary Application'!Z28="","",'Preliminary Application'!Z28)</f>
        <v/>
      </c>
      <c r="AO3" s="668" t="str">
        <f>IF('Preliminary Application'!B30="","",'Preliminary Application'!B30)</f>
        <v/>
      </c>
      <c r="AP3" s="668" t="str">
        <f>IF('Preliminary Application'!M30="","",'Preliminary Application'!M30)</f>
        <v/>
      </c>
      <c r="AQ3" s="666" t="str">
        <f>IF('Preliminary Application'!T30="","",'Preliminary Application'!T30)</f>
        <v/>
      </c>
      <c r="AR3" s="663" t="str">
        <f>IF('Preliminary Application'!Z30="","",'Preliminary Application'!Z30)</f>
        <v/>
      </c>
      <c r="AS3" s="668" t="str">
        <f>IF('Preliminary Application'!B32="","",'Preliminary Application'!B32)</f>
        <v/>
      </c>
      <c r="AT3" s="668" t="str">
        <f>IF('Preliminary Application'!M32="","",'Preliminary Application'!M32)</f>
        <v/>
      </c>
      <c r="AU3" s="666" t="str">
        <f>IF('Preliminary Application'!T32="","",'Preliminary Application'!T32)</f>
        <v/>
      </c>
      <c r="AV3" s="663" t="str">
        <f>IF('Preliminary Application'!Z32="","",'Preliminary Application'!Z32)</f>
        <v/>
      </c>
      <c r="AW3" s="669"/>
      <c r="AX3" s="669"/>
      <c r="AY3" s="669"/>
      <c r="AZ3" s="669"/>
      <c r="BA3" s="669"/>
      <c r="BB3" s="670"/>
      <c r="BC3" s="671"/>
      <c r="BD3" s="671"/>
      <c r="BE3" s="669"/>
      <c r="BF3" s="672"/>
      <c r="BG3" s="672"/>
      <c r="BH3" s="673"/>
      <c r="BI3" s="672"/>
      <c r="BJ3" s="672"/>
      <c r="BK3" s="673"/>
      <c r="BL3" s="672"/>
      <c r="BM3" s="672"/>
      <c r="BN3" s="673"/>
      <c r="BO3" s="672"/>
      <c r="BP3" s="672"/>
      <c r="BQ3" s="672"/>
      <c r="BR3" s="673"/>
      <c r="BS3" s="672"/>
      <c r="BT3" s="673"/>
      <c r="BU3" s="673" t="b">
        <f>'Preliminary Application'!AV54</f>
        <v>0</v>
      </c>
      <c r="BV3" s="620"/>
      <c r="BW3" s="621"/>
      <c r="BX3" s="620"/>
      <c r="BY3" s="620"/>
      <c r="BZ3" s="621"/>
      <c r="CA3" s="620"/>
      <c r="CB3" s="620"/>
      <c r="CC3" s="621"/>
      <c r="CD3" s="620"/>
      <c r="CE3" s="620"/>
      <c r="CF3" s="621"/>
      <c r="CG3" s="620"/>
      <c r="CH3" s="620"/>
      <c r="CI3" s="621"/>
      <c r="CJ3" s="620"/>
      <c r="CK3" s="620"/>
      <c r="CL3" s="621"/>
      <c r="CM3" s="620"/>
      <c r="CN3" s="620"/>
      <c r="CO3" s="357"/>
      <c r="CP3" s="357"/>
      <c r="CQ3" s="357"/>
      <c r="CR3" s="357"/>
      <c r="CS3" s="357"/>
      <c r="CT3" s="357"/>
      <c r="CU3" s="357"/>
      <c r="CV3" s="357"/>
      <c r="CW3" s="357"/>
      <c r="CX3" s="357"/>
      <c r="CY3" s="357"/>
      <c r="CZ3" s="357"/>
      <c r="DA3" s="357"/>
      <c r="DB3" s="357"/>
      <c r="DC3" s="357"/>
      <c r="DD3" s="357"/>
      <c r="DE3" s="357"/>
      <c r="DF3" s="357"/>
      <c r="DG3" s="357"/>
      <c r="DH3" s="357"/>
      <c r="DI3" s="357"/>
      <c r="DJ3" s="357"/>
      <c r="DK3" s="357"/>
      <c r="DL3" s="357"/>
      <c r="DM3" s="357"/>
      <c r="DN3" s="357"/>
      <c r="DO3" s="357"/>
      <c r="DP3" s="357"/>
      <c r="DQ3" s="357"/>
      <c r="DR3" s="357"/>
      <c r="DS3" s="357"/>
      <c r="DT3" s="357"/>
      <c r="DU3" s="357"/>
      <c r="DV3" s="357"/>
      <c r="DW3" s="357"/>
      <c r="DX3" s="357"/>
      <c r="DY3" s="357"/>
      <c r="DZ3" s="357"/>
      <c r="EA3" s="357"/>
      <c r="EB3" s="357"/>
      <c r="EC3" s="357"/>
      <c r="ED3" s="357"/>
      <c r="EE3" s="357"/>
      <c r="EF3" s="357"/>
      <c r="EG3" s="357"/>
      <c r="EH3" s="357"/>
      <c r="EI3" s="357"/>
      <c r="EJ3" s="357"/>
      <c r="EK3" s="357"/>
      <c r="EL3" s="357"/>
      <c r="EM3" s="357"/>
      <c r="EN3" s="357"/>
      <c r="EO3" s="357"/>
      <c r="EP3" s="357"/>
      <c r="EQ3" s="357"/>
      <c r="ER3" s="352"/>
      <c r="ES3" s="357"/>
      <c r="ET3" s="357"/>
      <c r="EU3" s="357"/>
      <c r="EV3" s="357"/>
      <c r="EW3" s="357"/>
      <c r="EX3" s="357"/>
      <c r="EY3" s="357"/>
      <c r="EZ3" s="357"/>
      <c r="FA3" s="357"/>
      <c r="FB3" s="357"/>
      <c r="FC3" s="357"/>
      <c r="FD3" s="357"/>
      <c r="FE3" s="357"/>
      <c r="FF3" s="357"/>
      <c r="FG3" s="357"/>
      <c r="FH3" s="357"/>
      <c r="FI3" s="357"/>
      <c r="FJ3" s="357"/>
      <c r="FK3" s="357"/>
      <c r="FL3" s="357"/>
      <c r="FM3" s="357"/>
      <c r="FN3" s="357"/>
      <c r="FO3" s="357"/>
      <c r="FP3" s="357"/>
      <c r="FQ3" s="357"/>
      <c r="FR3" s="357"/>
      <c r="FS3" s="357"/>
      <c r="FT3" s="357"/>
      <c r="FU3" s="357"/>
      <c r="FV3" s="357"/>
      <c r="FW3" s="357"/>
      <c r="FX3" s="357"/>
      <c r="FY3" s="357"/>
      <c r="FZ3" s="357"/>
      <c r="GA3" s="357"/>
      <c r="GB3" s="357"/>
      <c r="GC3" s="357"/>
      <c r="GD3" s="357"/>
      <c r="GE3" s="357"/>
      <c r="GF3" s="357"/>
      <c r="GG3" s="357"/>
      <c r="GH3" s="357"/>
      <c r="GI3" s="357"/>
      <c r="GJ3" s="357"/>
      <c r="GK3" s="357"/>
      <c r="GL3" s="357"/>
      <c r="GM3" s="357"/>
      <c r="GN3" s="357"/>
      <c r="GO3" s="357"/>
      <c r="GP3" s="357"/>
      <c r="GQ3" s="357"/>
      <c r="GR3" s="357"/>
      <c r="GS3" s="357"/>
      <c r="GT3" s="357"/>
      <c r="GU3" s="357"/>
      <c r="GV3" s="357"/>
      <c r="GW3" s="357"/>
      <c r="GX3" s="357"/>
      <c r="GY3" s="357"/>
      <c r="GZ3" s="357"/>
      <c r="HA3" s="357"/>
      <c r="HB3" s="357"/>
      <c r="HC3" s="357"/>
      <c r="HD3" s="357"/>
      <c r="HE3" s="357"/>
      <c r="HF3" s="357"/>
      <c r="HG3" s="357"/>
      <c r="HH3" s="357"/>
      <c r="HI3" s="357"/>
      <c r="HJ3" s="357"/>
      <c r="HK3" s="357"/>
      <c r="HL3" s="357"/>
      <c r="HM3" s="357"/>
      <c r="HN3" s="357"/>
      <c r="HO3" s="357"/>
      <c r="HP3" s="357"/>
      <c r="HQ3" s="357"/>
      <c r="HR3" s="357"/>
      <c r="HS3" s="357"/>
      <c r="HT3" s="357"/>
      <c r="HU3" s="357"/>
      <c r="HV3" s="357"/>
      <c r="HW3" s="357"/>
      <c r="HX3" s="357"/>
      <c r="HY3" s="357"/>
      <c r="HZ3" s="357"/>
      <c r="IA3" s="357"/>
      <c r="IB3" s="357"/>
      <c r="IC3" s="357"/>
      <c r="ID3" s="357"/>
      <c r="IE3" s="357"/>
      <c r="IF3" s="357"/>
      <c r="IG3" s="357"/>
      <c r="IH3" s="357"/>
      <c r="II3" s="357"/>
      <c r="IJ3" s="357"/>
      <c r="IK3" s="357"/>
      <c r="IL3" s="357"/>
      <c r="IM3" s="357"/>
      <c r="IN3" s="357"/>
      <c r="IO3" s="357"/>
      <c r="IP3" s="357"/>
      <c r="IQ3" s="357"/>
      <c r="IR3" s="357"/>
      <c r="IS3" s="357"/>
      <c r="IT3" s="357"/>
      <c r="IU3" s="357"/>
      <c r="IV3" s="357"/>
      <c r="IW3" s="357"/>
      <c r="IX3" s="357"/>
      <c r="IY3" s="357"/>
      <c r="IZ3" s="357"/>
      <c r="JA3" s="357"/>
      <c r="JB3" s="357"/>
      <c r="JC3" s="357"/>
      <c r="JD3" s="357"/>
      <c r="JE3" s="357"/>
      <c r="JF3" s="357"/>
      <c r="JG3" s="357"/>
      <c r="JH3" s="357"/>
      <c r="JI3" s="357"/>
      <c r="JJ3" s="357"/>
      <c r="JK3" s="357"/>
      <c r="JL3" s="357"/>
      <c r="JM3" s="357"/>
      <c r="JN3" s="357"/>
      <c r="JO3" s="357"/>
      <c r="JP3" s="357"/>
      <c r="JQ3" s="357"/>
      <c r="JR3" s="357"/>
      <c r="JS3" s="357"/>
      <c r="JT3" s="357"/>
      <c r="JU3" s="357"/>
      <c r="JV3" s="357"/>
      <c r="JW3" s="357"/>
      <c r="JX3" s="357"/>
      <c r="JY3" s="357"/>
      <c r="JZ3" s="357"/>
      <c r="KA3" s="357"/>
      <c r="KB3" s="357"/>
      <c r="KC3" s="357"/>
      <c r="KD3" s="357"/>
      <c r="KE3" s="357"/>
      <c r="KF3" s="357"/>
      <c r="KG3" s="357"/>
      <c r="KH3" s="357"/>
      <c r="KI3" s="357"/>
      <c r="KJ3" s="357"/>
      <c r="KK3" s="357"/>
      <c r="KL3" s="357"/>
      <c r="KM3" s="357"/>
      <c r="KN3" s="357"/>
      <c r="KO3" s="357"/>
      <c r="KP3" s="357"/>
      <c r="KQ3" s="357"/>
      <c r="KR3" s="357"/>
      <c r="KS3" s="357"/>
      <c r="KT3" s="357"/>
      <c r="KU3" s="357"/>
      <c r="KV3" s="357"/>
      <c r="KW3" s="357"/>
      <c r="KX3" s="357"/>
      <c r="KY3" s="357"/>
      <c r="KZ3" s="357"/>
      <c r="LA3" s="357"/>
      <c r="LB3" s="357"/>
      <c r="LC3" s="357"/>
      <c r="LD3" s="357"/>
      <c r="LE3" s="357"/>
      <c r="LF3" s="357"/>
      <c r="LG3" s="357"/>
      <c r="LH3" s="357"/>
      <c r="LI3" s="357"/>
      <c r="LJ3" s="357"/>
      <c r="LK3" s="357"/>
      <c r="LL3" s="357"/>
      <c r="LM3" s="357"/>
      <c r="LN3" s="357"/>
      <c r="LO3" s="357"/>
      <c r="LP3" s="357"/>
      <c r="LQ3" s="357" t="str">
        <f>IF('HVAC Worksheet'!B11="","",'HVAC Worksheet'!B11)</f>
        <v/>
      </c>
      <c r="LR3" s="357" t="str">
        <f>IF('HVAC Worksheet'!D11="","",'HVAC Worksheet'!D11)</f>
        <v/>
      </c>
      <c r="LS3" s="357"/>
      <c r="LT3" s="357"/>
      <c r="LU3" s="357"/>
      <c r="LV3" s="357"/>
      <c r="LW3" s="357"/>
      <c r="LX3" s="357"/>
      <c r="LY3" s="357"/>
      <c r="LZ3" s="357"/>
      <c r="MA3" s="357"/>
      <c r="MB3" s="357"/>
      <c r="MC3" s="357"/>
      <c r="MD3" s="357"/>
      <c r="ME3" s="357"/>
      <c r="MF3" s="357"/>
      <c r="MG3" s="357"/>
      <c r="MH3" s="357"/>
      <c r="MI3" s="357"/>
      <c r="MJ3" s="357"/>
      <c r="MK3" s="357"/>
      <c r="ML3" s="357"/>
      <c r="MM3" s="357"/>
      <c r="MN3" s="357"/>
      <c r="MO3" s="357"/>
      <c r="MP3" s="357"/>
      <c r="MQ3" s="357"/>
      <c r="MR3" s="357"/>
      <c r="MS3" s="357"/>
      <c r="MT3" s="357"/>
      <c r="MU3" s="357"/>
      <c r="MV3" s="357"/>
      <c r="MW3" s="357"/>
      <c r="MX3" s="357"/>
      <c r="MY3" s="357"/>
      <c r="MZ3" s="357"/>
      <c r="NA3" s="357"/>
      <c r="NB3" s="357"/>
      <c r="NC3" s="357"/>
      <c r="ND3" s="357"/>
      <c r="NE3" s="357"/>
      <c r="NF3" s="357"/>
      <c r="NG3" s="357"/>
      <c r="NH3" s="357"/>
      <c r="NI3" s="357"/>
      <c r="NJ3" s="357"/>
      <c r="NK3" s="357"/>
      <c r="NL3" s="357"/>
      <c r="NM3" s="357"/>
      <c r="NN3" s="357"/>
      <c r="NO3" s="357"/>
      <c r="NP3" s="357"/>
      <c r="NQ3" s="357"/>
      <c r="NR3" s="357"/>
      <c r="NS3" s="357"/>
      <c r="NT3" s="357"/>
      <c r="NU3" s="357"/>
      <c r="NV3" s="357"/>
      <c r="NW3" s="357"/>
      <c r="NX3" s="357"/>
      <c r="NY3" s="357"/>
      <c r="NZ3" s="357"/>
      <c r="OA3" s="357"/>
      <c r="OB3" s="357"/>
      <c r="OC3" s="357"/>
      <c r="OD3" s="357"/>
      <c r="OE3" s="357"/>
      <c r="OF3" s="357"/>
      <c r="OG3" s="357"/>
      <c r="OH3" s="357"/>
      <c r="OI3" s="357"/>
      <c r="OJ3" s="357"/>
    </row>
    <row r="4" spans="1:1107" ht="13.5" thickBot="1">
      <c r="A4" s="892" t="s">
        <v>618</v>
      </c>
      <c r="B4" s="893"/>
      <c r="C4" s="893"/>
      <c r="D4" s="893"/>
      <c r="E4" s="894" t="s">
        <v>1179</v>
      </c>
      <c r="F4" s="895"/>
      <c r="G4" s="895"/>
      <c r="H4" s="895"/>
      <c r="I4" s="895"/>
      <c r="J4" s="895"/>
      <c r="K4" s="895"/>
      <c r="L4" s="895"/>
      <c r="M4" s="895"/>
      <c r="N4" s="895"/>
      <c r="O4" s="895"/>
      <c r="P4" s="895"/>
      <c r="Q4" s="895"/>
      <c r="R4" s="895"/>
      <c r="S4" s="895"/>
      <c r="T4" s="895"/>
      <c r="U4" s="895"/>
      <c r="V4" s="895"/>
      <c r="W4" s="895"/>
      <c r="X4" s="895"/>
      <c r="Y4" s="895"/>
      <c r="Z4" s="895"/>
      <c r="AA4" s="895"/>
      <c r="AB4" s="895"/>
      <c r="AC4" s="895"/>
      <c r="AD4" s="895"/>
      <c r="AE4" s="895"/>
      <c r="AF4" s="895"/>
      <c r="AG4" s="895"/>
      <c r="AH4" s="895"/>
      <c r="AI4" s="895"/>
      <c r="AJ4" s="895"/>
      <c r="AK4" s="895"/>
      <c r="AL4" s="895"/>
      <c r="AM4" s="895"/>
      <c r="AN4" s="895"/>
      <c r="AO4" s="895"/>
      <c r="AP4" s="895"/>
      <c r="AQ4" s="895"/>
      <c r="AR4" s="895"/>
      <c r="AS4" s="895"/>
      <c r="AT4" s="895"/>
      <c r="AU4" s="895"/>
      <c r="AV4" s="895"/>
      <c r="AW4" s="895"/>
      <c r="AX4" s="895"/>
      <c r="AY4" s="895"/>
      <c r="AZ4" s="895"/>
      <c r="BA4" s="895"/>
      <c r="BB4" s="895"/>
      <c r="BC4" s="895"/>
      <c r="BD4" s="895"/>
      <c r="BE4" s="895"/>
      <c r="BF4" s="895"/>
      <c r="BG4" s="895"/>
      <c r="BH4" s="895"/>
      <c r="BI4" s="895"/>
      <c r="BJ4" s="895"/>
      <c r="BK4" s="895"/>
      <c r="BL4" s="895"/>
      <c r="BM4" s="895"/>
      <c r="BN4" s="895"/>
      <c r="BO4" s="895"/>
      <c r="BP4" s="895"/>
      <c r="BQ4" s="895"/>
      <c r="BR4" s="895"/>
      <c r="BS4" s="895"/>
      <c r="BT4" s="895"/>
      <c r="BU4" s="896"/>
      <c r="BV4" s="622"/>
      <c r="BW4" s="622"/>
      <c r="BX4" s="622"/>
      <c r="BY4" s="622"/>
      <c r="BZ4" s="622"/>
      <c r="CA4" s="622"/>
      <c r="CB4" s="622"/>
      <c r="CC4" s="622"/>
      <c r="CD4" s="622"/>
      <c r="CE4" s="622"/>
      <c r="CF4" s="622"/>
      <c r="CG4" s="622"/>
      <c r="CH4" s="622"/>
      <c r="CI4" s="622"/>
      <c r="CJ4" s="622"/>
      <c r="CK4" s="622"/>
      <c r="CL4" s="622"/>
      <c r="CM4" s="622"/>
      <c r="CN4" s="622"/>
      <c r="CO4" s="357"/>
      <c r="CP4" s="357"/>
      <c r="CQ4" s="357"/>
      <c r="CR4" s="357"/>
      <c r="CS4" s="357"/>
      <c r="CT4" s="357"/>
      <c r="CU4" s="357"/>
      <c r="CV4" s="357"/>
      <c r="CW4" s="357"/>
      <c r="CX4" s="357"/>
      <c r="CY4" s="357"/>
      <c r="CZ4" s="357"/>
      <c r="DA4" s="357"/>
      <c r="DB4" s="357"/>
      <c r="DC4" s="357" t="s">
        <v>476</v>
      </c>
      <c r="DD4" s="357"/>
      <c r="DE4" s="357"/>
      <c r="DF4" s="357"/>
      <c r="DG4" s="357"/>
      <c r="DH4" s="357"/>
      <c r="DI4" s="357"/>
      <c r="DJ4" s="357"/>
      <c r="DK4" s="357" t="s">
        <v>476</v>
      </c>
      <c r="DL4" s="357"/>
      <c r="DM4" s="357"/>
      <c r="DN4" s="357"/>
      <c r="DO4" s="357"/>
      <c r="DP4" s="357"/>
      <c r="DQ4" s="357"/>
      <c r="DR4" s="357"/>
      <c r="DS4" s="357"/>
      <c r="DT4" s="357"/>
      <c r="DU4" s="357"/>
      <c r="DV4" s="357"/>
      <c r="DW4" s="357"/>
      <c r="DX4" s="357"/>
      <c r="DY4" s="357"/>
      <c r="DZ4" s="357"/>
      <c r="EA4" s="357"/>
      <c r="EB4" s="357"/>
      <c r="EC4" s="357"/>
      <c r="ED4" s="357"/>
      <c r="EE4" s="357"/>
      <c r="EF4" s="357"/>
      <c r="EG4" s="357"/>
      <c r="EH4" s="357"/>
      <c r="EI4" s="357"/>
      <c r="EJ4" s="357"/>
      <c r="EK4" s="357"/>
      <c r="EL4" s="357"/>
      <c r="EM4" s="357"/>
      <c r="EN4" s="357"/>
      <c r="EO4" s="357"/>
      <c r="EP4" s="357"/>
      <c r="EQ4" s="357"/>
      <c r="ER4" s="352"/>
      <c r="ES4" s="357"/>
      <c r="ET4" s="357"/>
      <c r="EU4" s="357"/>
      <c r="EV4" s="357"/>
      <c r="EW4" s="357"/>
      <c r="EX4" s="357"/>
      <c r="EY4" s="357"/>
      <c r="EZ4" s="357"/>
      <c r="FA4" s="357"/>
      <c r="FB4" s="357"/>
      <c r="FC4" s="357"/>
      <c r="FD4" s="357"/>
      <c r="FE4" s="357"/>
      <c r="FF4" s="357"/>
      <c r="FG4" s="357"/>
      <c r="FH4" s="357"/>
      <c r="FI4" s="357"/>
      <c r="FJ4" s="357"/>
      <c r="FK4" s="357"/>
      <c r="FL4" s="357"/>
      <c r="FM4" s="357"/>
      <c r="FN4" s="357"/>
      <c r="FO4" s="357"/>
      <c r="FP4" s="357"/>
      <c r="FQ4" s="357"/>
      <c r="FR4" s="357"/>
      <c r="FS4" s="357"/>
      <c r="FT4" s="357"/>
      <c r="FU4" s="357"/>
      <c r="FV4" s="357"/>
      <c r="FW4" s="357"/>
      <c r="FX4" s="357"/>
      <c r="FY4" s="357"/>
      <c r="FZ4" s="357"/>
      <c r="GA4" s="357"/>
      <c r="GB4" s="357"/>
      <c r="GC4" s="357"/>
      <c r="GD4" s="357"/>
      <c r="GE4" s="357"/>
      <c r="GF4" s="357"/>
      <c r="GG4" s="357"/>
      <c r="GH4" s="357"/>
      <c r="GI4" s="357"/>
      <c r="GJ4" s="357"/>
      <c r="GK4" s="357"/>
      <c r="GL4" s="357"/>
      <c r="GM4" s="357"/>
      <c r="GN4" s="357"/>
      <c r="GO4" s="357"/>
      <c r="GP4" s="357"/>
      <c r="GQ4" s="357"/>
      <c r="GR4" s="357"/>
      <c r="GS4" s="357"/>
      <c r="GT4" s="357"/>
      <c r="GU4" s="357"/>
      <c r="GV4" s="357"/>
      <c r="GW4" s="357"/>
      <c r="GX4" s="357"/>
      <c r="GY4" s="357"/>
      <c r="GZ4" s="357"/>
      <c r="HA4" s="357"/>
      <c r="HB4" s="357"/>
      <c r="HC4" s="357"/>
      <c r="HD4" s="357"/>
      <c r="HE4" s="357"/>
      <c r="HF4" s="357"/>
      <c r="HG4" s="357"/>
      <c r="HH4" s="357"/>
      <c r="HI4" s="357"/>
      <c r="HJ4" s="357"/>
      <c r="HK4" s="357"/>
      <c r="HL4" s="357"/>
      <c r="HM4" s="357"/>
      <c r="HN4" s="357"/>
      <c r="HO4" s="357"/>
      <c r="HP4" s="357"/>
      <c r="HQ4" s="357"/>
      <c r="HR4" s="357"/>
      <c r="HS4" s="357"/>
      <c r="HT4" s="357"/>
      <c r="HU4" s="357"/>
      <c r="HV4" s="357"/>
      <c r="HW4" s="357"/>
      <c r="HX4" s="357"/>
      <c r="HY4" s="357"/>
      <c r="HZ4" s="357"/>
      <c r="IA4" s="357"/>
      <c r="IB4" s="357"/>
      <c r="IC4" s="357"/>
      <c r="ID4" s="357"/>
      <c r="IE4" s="357"/>
      <c r="IF4" s="357"/>
      <c r="IG4" s="357"/>
      <c r="IH4" s="357"/>
      <c r="II4" s="357"/>
      <c r="IJ4" s="357"/>
      <c r="IK4" s="357"/>
      <c r="IL4" s="357"/>
      <c r="IM4" s="357"/>
      <c r="IN4" s="357"/>
      <c r="IO4" s="357"/>
      <c r="IP4" s="357"/>
      <c r="IQ4" s="357"/>
      <c r="IR4" s="357"/>
      <c r="IS4" s="357"/>
      <c r="IT4" s="357"/>
      <c r="IU4" s="357"/>
      <c r="IV4" s="357"/>
      <c r="IW4" s="357"/>
      <c r="IX4" s="357"/>
      <c r="IY4" s="357"/>
      <c r="IZ4" s="357"/>
      <c r="JA4" s="357"/>
      <c r="JB4" s="357"/>
      <c r="JC4" s="357"/>
      <c r="JD4" s="357"/>
      <c r="JE4" s="357"/>
      <c r="JF4" s="357"/>
      <c r="JG4" s="357"/>
      <c r="JH4" s="357"/>
      <c r="JI4" s="357"/>
      <c r="JJ4" s="357"/>
      <c r="JK4" s="357"/>
      <c r="JL4" s="357"/>
      <c r="JM4" s="357"/>
      <c r="JN4" s="357"/>
      <c r="JO4" s="357"/>
      <c r="JP4" s="357"/>
      <c r="JQ4" s="357"/>
      <c r="JR4" s="357"/>
      <c r="JS4" s="357"/>
      <c r="JT4" s="357"/>
      <c r="JU4" s="357" t="s">
        <v>353</v>
      </c>
      <c r="JV4" s="357"/>
      <c r="JW4" s="357"/>
      <c r="JX4" s="357"/>
      <c r="JY4" s="357"/>
      <c r="JZ4" s="357"/>
      <c r="KA4" s="357"/>
      <c r="KB4" s="357"/>
      <c r="KC4" s="357"/>
      <c r="KD4" s="357"/>
      <c r="KE4" s="357"/>
      <c r="KF4" s="357"/>
      <c r="KG4" s="357"/>
      <c r="KH4" s="357"/>
      <c r="KI4" s="357"/>
      <c r="KJ4" s="357"/>
      <c r="KK4" s="357"/>
      <c r="KL4" s="357"/>
      <c r="KM4" s="357"/>
      <c r="KN4" s="357"/>
      <c r="KO4" s="357"/>
      <c r="KP4" s="357"/>
      <c r="KQ4" s="357"/>
      <c r="KR4" s="357"/>
      <c r="KS4" s="357"/>
      <c r="KT4" s="357"/>
      <c r="KU4" s="357"/>
      <c r="KV4" s="357"/>
      <c r="KW4" s="357"/>
      <c r="KX4" s="357" t="s">
        <v>476</v>
      </c>
      <c r="KY4" s="357"/>
      <c r="KZ4" s="357"/>
      <c r="LA4" s="357"/>
      <c r="LB4" s="357"/>
      <c r="LC4" s="357"/>
      <c r="LD4" s="357"/>
      <c r="LE4" s="357"/>
      <c r="LF4" s="357"/>
      <c r="LG4" s="357"/>
      <c r="LH4" s="357"/>
      <c r="LI4" s="357"/>
      <c r="LJ4" s="357"/>
      <c r="LK4" s="357"/>
      <c r="LL4" s="357"/>
      <c r="LM4" s="357"/>
      <c r="LN4" s="357"/>
      <c r="LO4" s="357"/>
      <c r="LP4" s="357"/>
      <c r="LQ4" s="357" t="s">
        <v>353</v>
      </c>
      <c r="LR4" s="357"/>
      <c r="LS4" s="357"/>
      <c r="LT4" s="357"/>
      <c r="LU4" s="357"/>
      <c r="LV4" s="357"/>
      <c r="LW4" s="357"/>
      <c r="LX4" s="357"/>
      <c r="LY4" s="357"/>
      <c r="LZ4" s="357"/>
      <c r="MA4" s="357"/>
      <c r="MB4" s="357"/>
      <c r="MC4" s="357"/>
      <c r="MD4" s="357"/>
      <c r="ME4" s="357"/>
      <c r="MF4" s="357"/>
      <c r="MG4" s="357"/>
      <c r="MH4" s="357"/>
      <c r="MI4" s="357"/>
      <c r="MJ4" s="357" t="s">
        <v>476</v>
      </c>
      <c r="MK4" s="357"/>
      <c r="ML4" s="357"/>
      <c r="MM4" s="357"/>
      <c r="MN4" s="357"/>
      <c r="MO4" s="357"/>
      <c r="MP4" s="357"/>
      <c r="MQ4" s="357"/>
      <c r="MR4" s="357"/>
      <c r="MS4" s="357"/>
      <c r="MT4" s="357"/>
      <c r="MU4" s="357"/>
      <c r="MV4" s="357"/>
      <c r="MW4" s="357"/>
      <c r="MX4" s="357"/>
      <c r="MY4" s="357"/>
      <c r="MZ4" s="357"/>
      <c r="NA4" s="357"/>
      <c r="NB4" s="357"/>
      <c r="NC4" s="357"/>
      <c r="ND4" s="357"/>
      <c r="NE4" s="357"/>
      <c r="NF4" s="357"/>
      <c r="NG4" s="357"/>
      <c r="NH4" s="357"/>
      <c r="NI4" s="357"/>
      <c r="NJ4" s="357"/>
      <c r="NK4" s="357"/>
      <c r="NL4" s="357"/>
      <c r="NM4" s="357"/>
      <c r="NN4" s="357"/>
      <c r="NO4" s="357"/>
      <c r="NP4" s="357"/>
      <c r="NQ4" s="357"/>
      <c r="NR4" s="357"/>
      <c r="NS4" s="357"/>
      <c r="NT4" s="357"/>
      <c r="NU4" s="357"/>
      <c r="NV4" s="357"/>
      <c r="NW4" s="357"/>
      <c r="NX4" s="357"/>
      <c r="NY4" s="357"/>
      <c r="NZ4" s="357"/>
      <c r="OA4" s="357"/>
      <c r="OB4" s="357"/>
      <c r="OC4" s="357"/>
      <c r="OD4" s="357"/>
      <c r="OE4" s="357"/>
      <c r="OF4" s="357"/>
      <c r="OG4" s="357"/>
      <c r="OH4" s="357"/>
      <c r="OI4" s="357"/>
      <c r="OJ4" s="357"/>
      <c r="ACA4" s="132" t="s">
        <v>353</v>
      </c>
      <c r="AFR4" s="132" t="s">
        <v>353</v>
      </c>
      <c r="AIE4" s="132" t="s">
        <v>476</v>
      </c>
      <c r="AKS4" s="132" t="s">
        <v>476</v>
      </c>
      <c r="API4" s="132" t="s">
        <v>476</v>
      </c>
    </row>
    <row r="5" spans="1:1107" ht="18">
      <c r="A5" s="349" t="s">
        <v>521</v>
      </c>
      <c r="I5" s="358"/>
      <c r="BY5" s="796"/>
      <c r="CK5" s="132" t="s">
        <v>476</v>
      </c>
      <c r="DC5" s="132" t="s">
        <v>2609</v>
      </c>
      <c r="DK5" s="132" t="s">
        <v>1679</v>
      </c>
      <c r="EP5" s="132" t="s">
        <v>1692</v>
      </c>
      <c r="EU5" s="132" t="s">
        <v>1679</v>
      </c>
      <c r="EZ5" s="132" t="s">
        <v>1703</v>
      </c>
      <c r="FE5" s="627" t="s">
        <v>3335</v>
      </c>
      <c r="FO5" s="627" t="s">
        <v>3335</v>
      </c>
      <c r="GD5" s="627" t="s">
        <v>1435</v>
      </c>
      <c r="HG5" s="627" t="s">
        <v>3346</v>
      </c>
      <c r="HL5" s="850" t="s">
        <v>3352</v>
      </c>
      <c r="HV5" s="132" t="s">
        <v>476</v>
      </c>
      <c r="HZ5" s="357"/>
      <c r="IA5" s="357"/>
      <c r="IB5" s="357"/>
      <c r="IC5" s="357"/>
      <c r="ID5" s="357"/>
      <c r="IE5" s="357"/>
      <c r="IF5" s="357"/>
      <c r="IG5" s="357"/>
      <c r="IH5" s="357"/>
      <c r="II5" s="357"/>
      <c r="IJ5" s="357"/>
      <c r="IK5" s="357"/>
      <c r="IL5" s="357"/>
      <c r="IM5" s="357"/>
      <c r="IN5" s="357"/>
      <c r="IO5" s="357"/>
      <c r="IP5" s="357"/>
      <c r="IQ5" s="357"/>
      <c r="IR5" s="357"/>
      <c r="IS5" s="357"/>
      <c r="IT5" s="357"/>
      <c r="IU5" s="357"/>
      <c r="IV5" s="627" t="s">
        <v>3353</v>
      </c>
      <c r="JP5" s="627" t="s">
        <v>3352</v>
      </c>
      <c r="KO5" s="132" t="s">
        <v>2610</v>
      </c>
      <c r="KX5" s="851" t="s">
        <v>2626</v>
      </c>
      <c r="LF5" s="132" t="s">
        <v>2629</v>
      </c>
      <c r="LI5" s="132" t="s">
        <v>2629</v>
      </c>
      <c r="LL5" s="132" t="s">
        <v>2629</v>
      </c>
      <c r="LQ5" s="851"/>
      <c r="LY5" s="132" t="s">
        <v>2629</v>
      </c>
      <c r="MB5" s="132" t="s">
        <v>2629</v>
      </c>
      <c r="ME5" s="132" t="s">
        <v>2629</v>
      </c>
      <c r="MJ5" s="851"/>
      <c r="MR5" s="132" t="s">
        <v>2629</v>
      </c>
      <c r="MU5" s="132" t="s">
        <v>2629</v>
      </c>
      <c r="MX5" s="132" t="s">
        <v>2629</v>
      </c>
      <c r="NC5" s="851"/>
      <c r="NK5" s="132" t="s">
        <v>2629</v>
      </c>
      <c r="NN5" s="132" t="s">
        <v>2629</v>
      </c>
      <c r="NQ5" s="132" t="s">
        <v>2629</v>
      </c>
      <c r="NV5" s="851"/>
      <c r="OD5" s="132" t="s">
        <v>2629</v>
      </c>
      <c r="OG5" s="132" t="s">
        <v>2629</v>
      </c>
      <c r="OJ5" s="132" t="s">
        <v>2629</v>
      </c>
      <c r="OO5" s="851"/>
      <c r="OW5" s="132" t="s">
        <v>2629</v>
      </c>
      <c r="OZ5" s="132" t="s">
        <v>2629</v>
      </c>
      <c r="PC5" s="132" t="s">
        <v>2629</v>
      </c>
      <c r="PH5" s="851"/>
      <c r="PP5" s="132" t="s">
        <v>2629</v>
      </c>
      <c r="PS5" s="132" t="s">
        <v>2629</v>
      </c>
      <c r="PV5" s="132" t="s">
        <v>2629</v>
      </c>
      <c r="QA5" s="851"/>
      <c r="QI5" s="132" t="s">
        <v>2629</v>
      </c>
      <c r="QL5" s="132" t="s">
        <v>2629</v>
      </c>
      <c r="QO5" s="132" t="s">
        <v>2629</v>
      </c>
      <c r="QT5" s="851"/>
      <c r="RB5" s="132" t="s">
        <v>2629</v>
      </c>
      <c r="RE5" s="132" t="s">
        <v>2629</v>
      </c>
      <c r="RH5" s="132" t="s">
        <v>2629</v>
      </c>
      <c r="RM5" s="851"/>
      <c r="RU5" s="132" t="s">
        <v>2629</v>
      </c>
      <c r="RX5" s="132" t="s">
        <v>2629</v>
      </c>
      <c r="SA5" s="132" t="s">
        <v>2629</v>
      </c>
      <c r="SF5" s="851"/>
      <c r="SN5" s="132" t="s">
        <v>2629</v>
      </c>
      <c r="SQ5" s="132" t="s">
        <v>2629</v>
      </c>
      <c r="ST5" s="132" t="s">
        <v>2629</v>
      </c>
      <c r="SY5" s="851"/>
      <c r="TG5" s="132" t="s">
        <v>2629</v>
      </c>
      <c r="TJ5" s="132" t="s">
        <v>2629</v>
      </c>
      <c r="TM5" s="132" t="s">
        <v>2629</v>
      </c>
      <c r="TR5" s="851"/>
      <c r="TZ5" s="132" t="s">
        <v>2629</v>
      </c>
      <c r="UC5" s="132" t="s">
        <v>2629</v>
      </c>
      <c r="UF5" s="132" t="s">
        <v>2629</v>
      </c>
      <c r="UK5" s="851"/>
      <c r="US5" s="132" t="s">
        <v>2629</v>
      </c>
      <c r="UV5" s="132" t="s">
        <v>2629</v>
      </c>
      <c r="UY5" s="132" t="s">
        <v>2629</v>
      </c>
      <c r="VD5" s="851"/>
      <c r="VL5" s="132" t="s">
        <v>2629</v>
      </c>
      <c r="VO5" s="132" t="s">
        <v>2629</v>
      </c>
      <c r="VR5" s="132" t="s">
        <v>2629</v>
      </c>
      <c r="VW5" s="851" t="s">
        <v>2736</v>
      </c>
      <c r="ACA5" s="851" t="s">
        <v>2739</v>
      </c>
      <c r="ACT5" s="851"/>
      <c r="ADM5" s="851"/>
      <c r="AEF5" s="851"/>
      <c r="AEY5" s="851"/>
      <c r="AFR5" s="851" t="s">
        <v>2765</v>
      </c>
      <c r="AIE5" s="851" t="s">
        <v>2769</v>
      </c>
      <c r="AIH5" s="132" t="s">
        <v>1526</v>
      </c>
      <c r="AII5" s="359"/>
      <c r="AIJ5" s="359"/>
      <c r="AIK5" s="359" t="s">
        <v>1524</v>
      </c>
      <c r="AIL5" s="359"/>
      <c r="AIM5" s="359"/>
      <c r="AIN5" s="359"/>
      <c r="AIO5" s="359"/>
      <c r="AIP5" s="359"/>
      <c r="AIQ5" s="359"/>
      <c r="AIR5" s="359"/>
      <c r="AIS5" s="132" t="s">
        <v>1526</v>
      </c>
      <c r="AIT5" s="359"/>
      <c r="AIU5" s="359"/>
      <c r="AIV5" s="359" t="s">
        <v>1524</v>
      </c>
      <c r="AIW5" s="359"/>
      <c r="AIX5" s="359"/>
      <c r="AIY5" s="359"/>
      <c r="AIZ5" s="359"/>
      <c r="AJA5" s="359"/>
      <c r="AJB5" s="359"/>
      <c r="AJC5" s="359"/>
      <c r="AJD5" s="132" t="s">
        <v>1526</v>
      </c>
      <c r="AJE5" s="359"/>
      <c r="AJF5" s="359"/>
      <c r="AJG5" s="359" t="s">
        <v>1524</v>
      </c>
      <c r="AJH5" s="359"/>
      <c r="AJI5" s="359"/>
      <c r="AJJ5" s="359"/>
      <c r="AJK5" s="359"/>
      <c r="AJL5" s="359"/>
      <c r="AJM5" s="359"/>
      <c r="AJN5" s="359"/>
      <c r="AJO5" s="132" t="s">
        <v>1526</v>
      </c>
      <c r="AJP5" s="359"/>
      <c r="AJQ5" s="359"/>
      <c r="AJR5" s="359" t="s">
        <v>1524</v>
      </c>
      <c r="AJS5" s="359"/>
      <c r="AJT5" s="359"/>
      <c r="AJU5" s="359"/>
      <c r="AJV5" s="359"/>
      <c r="AJW5" s="359"/>
      <c r="AJX5" s="359"/>
      <c r="AJY5" s="359"/>
      <c r="AJZ5" s="132" t="s">
        <v>1526</v>
      </c>
      <c r="AKA5" s="359"/>
      <c r="AKB5" s="359"/>
      <c r="AKC5" s="359" t="s">
        <v>1524</v>
      </c>
      <c r="AKD5" s="359"/>
      <c r="AKE5" s="359"/>
      <c r="AKF5" s="359"/>
      <c r="AKG5" s="359"/>
      <c r="AKH5" s="359"/>
      <c r="AKI5" s="359"/>
      <c r="AKJ5" s="359"/>
      <c r="AKK5" s="132" t="s">
        <v>1526</v>
      </c>
      <c r="AKL5" s="359"/>
      <c r="AKM5" s="359"/>
      <c r="AKN5" s="359" t="s">
        <v>1524</v>
      </c>
      <c r="AKO5" s="359"/>
      <c r="AKP5" s="359"/>
      <c r="AKQ5" s="359"/>
      <c r="AKR5" s="359"/>
      <c r="AKS5" s="851" t="s">
        <v>2808</v>
      </c>
      <c r="AKT5" s="359"/>
      <c r="AKU5" s="359"/>
      <c r="AKV5" s="359"/>
      <c r="AKW5" s="359"/>
      <c r="AKX5" s="359"/>
      <c r="AKY5" s="359"/>
      <c r="AKZ5" s="359"/>
      <c r="ALA5" s="359"/>
      <c r="ALB5" s="359"/>
      <c r="ALC5" s="359"/>
      <c r="ALD5" s="359"/>
      <c r="ALE5" s="359"/>
      <c r="ALF5" s="359"/>
      <c r="ALG5" s="359"/>
      <c r="ALH5" s="359"/>
      <c r="ALI5" s="359"/>
      <c r="ALJ5" s="359"/>
      <c r="ALK5" s="359"/>
      <c r="ALL5" s="359"/>
      <c r="ALM5" s="359"/>
      <c r="ALN5" s="359"/>
      <c r="ALO5" s="359"/>
      <c r="ALP5" s="359"/>
      <c r="ALQ5" s="359"/>
      <c r="ALR5" s="359"/>
      <c r="ALS5" s="359"/>
      <c r="ALT5" s="359"/>
      <c r="ALU5" s="359"/>
      <c r="ALV5" s="359"/>
      <c r="ALW5" s="359"/>
      <c r="ALX5" s="359"/>
      <c r="ALY5" s="359"/>
      <c r="ALZ5" s="359"/>
      <c r="AMA5" s="359"/>
      <c r="AMB5" s="359"/>
      <c r="AMC5" s="359"/>
      <c r="AMD5" s="359"/>
      <c r="AME5" s="359"/>
      <c r="AMF5" s="359"/>
      <c r="AMG5" s="359"/>
      <c r="AMH5" s="359"/>
      <c r="AMI5" s="359"/>
      <c r="AMJ5" s="359"/>
      <c r="AMK5" s="359"/>
      <c r="AML5" s="359"/>
      <c r="AMM5" s="359"/>
      <c r="AMN5" s="359"/>
      <c r="AMO5" s="359"/>
      <c r="AMP5" s="359"/>
      <c r="API5" s="132" t="s">
        <v>3292</v>
      </c>
    </row>
    <row r="6" spans="1:1107" ht="13.5" thickBot="1">
      <c r="A6" s="350" t="s">
        <v>477</v>
      </c>
      <c r="B6" s="350" t="s">
        <v>522</v>
      </c>
      <c r="C6" s="350" t="s">
        <v>523</v>
      </c>
      <c r="D6" s="350" t="s">
        <v>524</v>
      </c>
      <c r="E6" s="350" t="s">
        <v>479</v>
      </c>
      <c r="F6" s="350" t="s">
        <v>480</v>
      </c>
      <c r="G6" s="359" t="s">
        <v>541</v>
      </c>
      <c r="H6" s="359" t="s">
        <v>542</v>
      </c>
      <c r="I6" s="359" t="s">
        <v>543</v>
      </c>
      <c r="J6" s="359" t="s">
        <v>544</v>
      </c>
      <c r="K6" s="359" t="s">
        <v>545</v>
      </c>
      <c r="L6" s="359" t="s">
        <v>546</v>
      </c>
      <c r="M6" s="508" t="s">
        <v>481</v>
      </c>
      <c r="N6" s="508" t="s">
        <v>482</v>
      </c>
      <c r="O6" s="508" t="s">
        <v>483</v>
      </c>
      <c r="P6" s="508" t="s">
        <v>338</v>
      </c>
      <c r="Q6" s="508" t="s">
        <v>357</v>
      </c>
      <c r="R6" s="508" t="s">
        <v>484</v>
      </c>
      <c r="S6" s="508" t="s">
        <v>485</v>
      </c>
      <c r="T6" s="508" t="s">
        <v>486</v>
      </c>
      <c r="U6" s="508" t="s">
        <v>487</v>
      </c>
      <c r="V6" s="508" t="s">
        <v>488</v>
      </c>
      <c r="W6" s="508" t="s">
        <v>489</v>
      </c>
      <c r="X6" s="508" t="s">
        <v>490</v>
      </c>
      <c r="Y6" s="508" t="s">
        <v>491</v>
      </c>
      <c r="Z6" s="508" t="s">
        <v>492</v>
      </c>
      <c r="AA6" s="508" t="s">
        <v>493</v>
      </c>
      <c r="AB6" s="508" t="s">
        <v>494</v>
      </c>
      <c r="AC6" s="508" t="s">
        <v>495</v>
      </c>
      <c r="AD6" s="508" t="s">
        <v>273</v>
      </c>
      <c r="AE6" s="508" t="s">
        <v>496</v>
      </c>
      <c r="AF6" s="508" t="s">
        <v>497</v>
      </c>
      <c r="AG6" s="508" t="s">
        <v>498</v>
      </c>
      <c r="AH6" s="508" t="s">
        <v>56</v>
      </c>
      <c r="AI6" s="508" t="s">
        <v>499</v>
      </c>
      <c r="AJ6" s="508" t="s">
        <v>333</v>
      </c>
      <c r="AK6" s="508" t="s">
        <v>525</v>
      </c>
      <c r="AL6" s="508" t="s">
        <v>526</v>
      </c>
      <c r="AM6" s="508" t="s">
        <v>502</v>
      </c>
      <c r="AN6" s="508" t="s">
        <v>1177</v>
      </c>
      <c r="AO6" s="508" t="s">
        <v>259</v>
      </c>
      <c r="AP6" s="508" t="s">
        <v>503</v>
      </c>
      <c r="AQ6" s="508" t="s">
        <v>504</v>
      </c>
      <c r="AR6" s="508" t="s">
        <v>505</v>
      </c>
      <c r="AS6" s="508" t="s">
        <v>289</v>
      </c>
      <c r="AT6" s="508" t="s">
        <v>506</v>
      </c>
      <c r="AU6" s="508" t="s">
        <v>507</v>
      </c>
      <c r="AV6" s="508" t="s">
        <v>508</v>
      </c>
      <c r="AW6" s="508" t="s">
        <v>290</v>
      </c>
      <c r="AX6" s="508" t="s">
        <v>509</v>
      </c>
      <c r="AY6" s="508" t="s">
        <v>510</v>
      </c>
      <c r="AZ6" s="508" t="s">
        <v>511</v>
      </c>
      <c r="BA6" s="508" t="s">
        <v>276</v>
      </c>
      <c r="BB6" s="508" t="s">
        <v>512</v>
      </c>
      <c r="BC6" s="508" t="s">
        <v>513</v>
      </c>
      <c r="BD6" s="508" t="s">
        <v>514</v>
      </c>
      <c r="BE6" s="508" t="s">
        <v>529</v>
      </c>
      <c r="BF6" s="508" t="s">
        <v>530</v>
      </c>
      <c r="BG6" s="508" t="s">
        <v>527</v>
      </c>
      <c r="BH6" s="508" t="s">
        <v>528</v>
      </c>
      <c r="BI6" s="508" t="s">
        <v>531</v>
      </c>
      <c r="BJ6" s="508" t="s">
        <v>341</v>
      </c>
      <c r="BK6" s="508" t="s">
        <v>1178</v>
      </c>
      <c r="BL6" s="508" t="s">
        <v>532</v>
      </c>
      <c r="BM6" s="508" t="s">
        <v>533</v>
      </c>
      <c r="BN6" s="508" t="s">
        <v>534</v>
      </c>
      <c r="BO6" s="508" t="s">
        <v>535</v>
      </c>
      <c r="BP6" s="508" t="s">
        <v>536</v>
      </c>
      <c r="BQ6" s="508" t="s">
        <v>537</v>
      </c>
      <c r="BR6" s="508" t="s">
        <v>538</v>
      </c>
      <c r="BS6" s="508" t="s">
        <v>539</v>
      </c>
      <c r="BT6" s="508" t="s">
        <v>540</v>
      </c>
      <c r="BU6" s="509" t="s">
        <v>598</v>
      </c>
      <c r="BV6" s="509" t="s">
        <v>599</v>
      </c>
      <c r="BW6" s="508" t="s">
        <v>620</v>
      </c>
      <c r="BX6" s="508" t="s">
        <v>621</v>
      </c>
      <c r="BY6" s="508" t="s">
        <v>1674</v>
      </c>
      <c r="BZ6" s="508" t="s">
        <v>622</v>
      </c>
      <c r="CA6" s="508" t="s">
        <v>623</v>
      </c>
      <c r="CB6" s="508" t="s">
        <v>624</v>
      </c>
      <c r="CC6" s="508" t="s">
        <v>625</v>
      </c>
      <c r="CD6" s="508" t="s">
        <v>626</v>
      </c>
      <c r="CE6" s="508" t="s">
        <v>627</v>
      </c>
      <c r="CF6" s="508" t="s">
        <v>628</v>
      </c>
      <c r="CG6" s="508" t="s">
        <v>629</v>
      </c>
      <c r="CH6" s="508" t="s">
        <v>630</v>
      </c>
      <c r="CI6" s="508" t="s">
        <v>355</v>
      </c>
      <c r="CJ6" s="508" t="s">
        <v>547</v>
      </c>
      <c r="CK6" s="509" t="s">
        <v>404</v>
      </c>
      <c r="CL6" s="509" t="s">
        <v>600</v>
      </c>
      <c r="CM6" s="509" t="s">
        <v>601</v>
      </c>
      <c r="CN6" s="509" t="s">
        <v>602</v>
      </c>
      <c r="CO6" s="508" t="s">
        <v>633</v>
      </c>
      <c r="CP6" s="508" t="s">
        <v>548</v>
      </c>
      <c r="CQ6" s="508" t="s">
        <v>549</v>
      </c>
      <c r="CR6" s="508" t="s">
        <v>550</v>
      </c>
      <c r="CS6" s="508" t="s">
        <v>551</v>
      </c>
      <c r="CT6" s="509" t="s">
        <v>405</v>
      </c>
      <c r="CU6" s="508" t="s">
        <v>552</v>
      </c>
      <c r="CV6" s="508" t="s">
        <v>553</v>
      </c>
      <c r="CW6" s="508" t="s">
        <v>554</v>
      </c>
      <c r="CX6" s="508" t="s">
        <v>634</v>
      </c>
      <c r="CY6" s="508" t="s">
        <v>555</v>
      </c>
      <c r="CZ6" s="508" t="s">
        <v>556</v>
      </c>
      <c r="DA6" s="508" t="s">
        <v>557</v>
      </c>
      <c r="DB6" s="508" t="s">
        <v>558</v>
      </c>
      <c r="DC6" s="849" t="s">
        <v>1675</v>
      </c>
      <c r="DD6" s="849" t="s">
        <v>1676</v>
      </c>
      <c r="DE6" s="849" t="s">
        <v>1677</v>
      </c>
      <c r="DF6" s="849" t="s">
        <v>1682</v>
      </c>
      <c r="DG6" s="849" t="s">
        <v>1683</v>
      </c>
      <c r="DH6" s="849" t="s">
        <v>1678</v>
      </c>
      <c r="DI6" s="849" t="s">
        <v>1680</v>
      </c>
      <c r="DJ6" s="849" t="s">
        <v>1681</v>
      </c>
      <c r="DK6" s="849" t="s">
        <v>1684</v>
      </c>
      <c r="DL6" s="849" t="s">
        <v>1685</v>
      </c>
      <c r="DM6" s="849" t="s">
        <v>1686</v>
      </c>
      <c r="DN6" s="849" t="s">
        <v>1687</v>
      </c>
      <c r="DO6" s="849" t="s">
        <v>1688</v>
      </c>
      <c r="DP6" s="849" t="s">
        <v>1689</v>
      </c>
      <c r="DQ6" s="849" t="s">
        <v>1690</v>
      </c>
      <c r="DR6" s="849" t="s">
        <v>1691</v>
      </c>
      <c r="DS6" s="509" t="s">
        <v>287</v>
      </c>
      <c r="DT6" s="508" t="s">
        <v>636</v>
      </c>
      <c r="DU6" s="508" t="s">
        <v>562</v>
      </c>
      <c r="DV6" s="508" t="s">
        <v>563</v>
      </c>
      <c r="DW6" s="508" t="s">
        <v>564</v>
      </c>
      <c r="DX6" s="508" t="s">
        <v>632</v>
      </c>
      <c r="DY6" s="509" t="s">
        <v>288</v>
      </c>
      <c r="DZ6" s="508" t="s">
        <v>565</v>
      </c>
      <c r="EA6" s="508" t="s">
        <v>566</v>
      </c>
      <c r="EB6" s="508" t="s">
        <v>567</v>
      </c>
      <c r="EC6" s="508" t="s">
        <v>568</v>
      </c>
      <c r="ED6" s="509" t="s">
        <v>406</v>
      </c>
      <c r="EE6" s="508" t="s">
        <v>569</v>
      </c>
      <c r="EF6" s="508" t="s">
        <v>570</v>
      </c>
      <c r="EG6" s="508" t="s">
        <v>571</v>
      </c>
      <c r="EH6" s="509" t="s">
        <v>400</v>
      </c>
      <c r="EI6" s="508" t="s">
        <v>572</v>
      </c>
      <c r="EJ6" s="508" t="s">
        <v>573</v>
      </c>
      <c r="EK6" s="508" t="s">
        <v>574</v>
      </c>
      <c r="EL6" s="509" t="s">
        <v>283</v>
      </c>
      <c r="EM6" s="508" t="s">
        <v>575</v>
      </c>
      <c r="EN6" s="508" t="s">
        <v>576</v>
      </c>
      <c r="EO6" s="508" t="s">
        <v>577</v>
      </c>
      <c r="EP6" s="509" t="s">
        <v>1693</v>
      </c>
      <c r="EQ6" s="508" t="s">
        <v>1694</v>
      </c>
      <c r="ER6" s="508" t="s">
        <v>1695</v>
      </c>
      <c r="ES6" s="508" t="s">
        <v>1696</v>
      </c>
      <c r="ET6" s="508" t="s">
        <v>1697</v>
      </c>
      <c r="EU6" s="509" t="s">
        <v>1698</v>
      </c>
      <c r="EV6" s="508" t="s">
        <v>1699</v>
      </c>
      <c r="EW6" s="508" t="s">
        <v>1700</v>
      </c>
      <c r="EX6" s="508" t="s">
        <v>1701</v>
      </c>
      <c r="EY6" s="508" t="s">
        <v>1702</v>
      </c>
      <c r="EZ6" s="509" t="s">
        <v>1704</v>
      </c>
      <c r="FA6" s="508" t="s">
        <v>1705</v>
      </c>
      <c r="FB6" s="508" t="s">
        <v>1706</v>
      </c>
      <c r="FC6" s="508" t="s">
        <v>1707</v>
      </c>
      <c r="FD6" s="508" t="s">
        <v>1708</v>
      </c>
      <c r="FE6" s="625" t="s">
        <v>1709</v>
      </c>
      <c r="FF6" s="626" t="s">
        <v>1710</v>
      </c>
      <c r="FG6" s="626" t="s">
        <v>1711</v>
      </c>
      <c r="FH6" s="626" t="s">
        <v>1712</v>
      </c>
      <c r="FI6" s="626" t="s">
        <v>1713</v>
      </c>
      <c r="FJ6" s="626" t="s">
        <v>3336</v>
      </c>
      <c r="FK6" s="626" t="s">
        <v>3337</v>
      </c>
      <c r="FL6" s="626" t="s">
        <v>3338</v>
      </c>
      <c r="FM6" s="626" t="s">
        <v>3339</v>
      </c>
      <c r="FN6" s="626" t="s">
        <v>3340</v>
      </c>
      <c r="FO6" s="625" t="s">
        <v>1804</v>
      </c>
      <c r="FP6" s="626" t="s">
        <v>3341</v>
      </c>
      <c r="FQ6" s="626" t="s">
        <v>3344</v>
      </c>
      <c r="FR6" s="626" t="s">
        <v>3342</v>
      </c>
      <c r="FS6" s="626" t="s">
        <v>3343</v>
      </c>
      <c r="FT6" s="509" t="s">
        <v>284</v>
      </c>
      <c r="FU6" s="508" t="s">
        <v>578</v>
      </c>
      <c r="FV6" s="508" t="s">
        <v>579</v>
      </c>
      <c r="FW6" s="508" t="s">
        <v>580</v>
      </c>
      <c r="FX6" s="508" t="s">
        <v>637</v>
      </c>
      <c r="FY6" s="509" t="s">
        <v>265</v>
      </c>
      <c r="FZ6" s="508" t="s">
        <v>581</v>
      </c>
      <c r="GA6" s="508" t="s">
        <v>582</v>
      </c>
      <c r="GB6" s="508" t="s">
        <v>638</v>
      </c>
      <c r="GC6" s="509" t="s">
        <v>466</v>
      </c>
      <c r="GD6" s="626" t="s">
        <v>1434</v>
      </c>
      <c r="GE6" s="508" t="s">
        <v>583</v>
      </c>
      <c r="GF6" s="508" t="s">
        <v>584</v>
      </c>
      <c r="GG6" s="509" t="s">
        <v>407</v>
      </c>
      <c r="GH6" s="508" t="s">
        <v>585</v>
      </c>
      <c r="GI6" s="508" t="s">
        <v>586</v>
      </c>
      <c r="GJ6" s="625" t="s">
        <v>3345</v>
      </c>
      <c r="GK6" s="626" t="s">
        <v>1342</v>
      </c>
      <c r="GL6" s="626" t="s">
        <v>1338</v>
      </c>
      <c r="GM6" s="626" t="s">
        <v>1339</v>
      </c>
      <c r="GN6" s="625" t="s">
        <v>1340</v>
      </c>
      <c r="GO6" s="626" t="s">
        <v>1341</v>
      </c>
      <c r="GP6" s="626" t="s">
        <v>1343</v>
      </c>
      <c r="GQ6" s="626" t="s">
        <v>1344</v>
      </c>
      <c r="GR6" s="509" t="s">
        <v>1436</v>
      </c>
      <c r="GS6" s="508" t="s">
        <v>1437</v>
      </c>
      <c r="GT6" s="508" t="s">
        <v>1438</v>
      </c>
      <c r="GU6" s="508" t="s">
        <v>1439</v>
      </c>
      <c r="GV6" s="508" t="s">
        <v>1440</v>
      </c>
      <c r="GW6" s="508" t="s">
        <v>1737</v>
      </c>
      <c r="GX6" s="508" t="s">
        <v>1738</v>
      </c>
      <c r="GY6" s="508" t="s">
        <v>1739</v>
      </c>
      <c r="GZ6" s="508" t="s">
        <v>1740</v>
      </c>
      <c r="HA6" s="508" t="s">
        <v>1741</v>
      </c>
      <c r="HB6" s="509" t="s">
        <v>410</v>
      </c>
      <c r="HC6" s="509" t="s">
        <v>516</v>
      </c>
      <c r="HD6" s="509" t="s">
        <v>603</v>
      </c>
      <c r="HE6" s="508" t="s">
        <v>609</v>
      </c>
      <c r="HF6" s="508" t="s">
        <v>639</v>
      </c>
      <c r="HG6" s="626" t="s">
        <v>3347</v>
      </c>
      <c r="HH6" s="626" t="s">
        <v>3348</v>
      </c>
      <c r="HI6" s="626" t="s">
        <v>3349</v>
      </c>
      <c r="HJ6" s="626" t="s">
        <v>3350</v>
      </c>
      <c r="HK6" s="626" t="s">
        <v>3351</v>
      </c>
      <c r="HL6" s="508" t="s">
        <v>1747</v>
      </c>
      <c r="HM6" s="508" t="s">
        <v>1748</v>
      </c>
      <c r="HN6" s="508" t="s">
        <v>1749</v>
      </c>
      <c r="HO6" s="508" t="s">
        <v>1750</v>
      </c>
      <c r="HP6" s="508" t="s">
        <v>1751</v>
      </c>
      <c r="HQ6" s="508" t="s">
        <v>1766</v>
      </c>
      <c r="HR6" s="508" t="s">
        <v>1752</v>
      </c>
      <c r="HS6" s="508" t="s">
        <v>1753</v>
      </c>
      <c r="HT6" s="508" t="s">
        <v>1754</v>
      </c>
      <c r="HU6" s="508" t="s">
        <v>1755</v>
      </c>
      <c r="HV6" s="508" t="s">
        <v>1765</v>
      </c>
      <c r="HW6" s="508" t="s">
        <v>1756</v>
      </c>
      <c r="HX6" s="508" t="s">
        <v>1757</v>
      </c>
      <c r="HY6" s="508" t="s">
        <v>1758</v>
      </c>
      <c r="HZ6" s="508" t="s">
        <v>1759</v>
      </c>
      <c r="IA6" s="508" t="s">
        <v>1764</v>
      </c>
      <c r="IB6" s="508" t="s">
        <v>1760</v>
      </c>
      <c r="IC6" s="508" t="s">
        <v>1761</v>
      </c>
      <c r="ID6" s="508" t="s">
        <v>1762</v>
      </c>
      <c r="IE6" s="508" t="s">
        <v>1763</v>
      </c>
      <c r="IF6" s="508" t="s">
        <v>1767</v>
      </c>
      <c r="IG6" s="508" t="s">
        <v>1771</v>
      </c>
      <c r="IH6" s="508" t="s">
        <v>1772</v>
      </c>
      <c r="II6" s="508" t="s">
        <v>1768</v>
      </c>
      <c r="IJ6" s="508" t="s">
        <v>1769</v>
      </c>
      <c r="IK6" s="508" t="s">
        <v>1770</v>
      </c>
      <c r="IL6" s="508" t="s">
        <v>1773</v>
      </c>
      <c r="IM6" s="508" t="s">
        <v>1774</v>
      </c>
      <c r="IN6" s="508" t="s">
        <v>1775</v>
      </c>
      <c r="IO6" s="508" t="s">
        <v>1776</v>
      </c>
      <c r="IP6" s="508" t="s">
        <v>1777</v>
      </c>
      <c r="IQ6" s="508" t="s">
        <v>1778</v>
      </c>
      <c r="IR6" s="508" t="s">
        <v>1779</v>
      </c>
      <c r="IS6" s="508" t="s">
        <v>1780</v>
      </c>
      <c r="IT6" s="508" t="s">
        <v>1781</v>
      </c>
      <c r="IU6" s="508" t="s">
        <v>1782</v>
      </c>
      <c r="IV6" s="625" t="s">
        <v>3354</v>
      </c>
      <c r="IW6" s="625" t="s">
        <v>3355</v>
      </c>
      <c r="IX6" s="625" t="s">
        <v>608</v>
      </c>
      <c r="IY6" s="626" t="s">
        <v>612</v>
      </c>
      <c r="IZ6" s="626" t="s">
        <v>642</v>
      </c>
      <c r="JA6" s="508" t="s">
        <v>1789</v>
      </c>
      <c r="JB6" s="508" t="s">
        <v>1783</v>
      </c>
      <c r="JC6" s="508" t="s">
        <v>1784</v>
      </c>
      <c r="JD6" s="508" t="s">
        <v>1785</v>
      </c>
      <c r="JE6" s="508" t="s">
        <v>1786</v>
      </c>
      <c r="JF6" s="509" t="s">
        <v>1790</v>
      </c>
      <c r="JG6" s="508" t="s">
        <v>1791</v>
      </c>
      <c r="JH6" s="508" t="s">
        <v>1792</v>
      </c>
      <c r="JI6" s="508" t="s">
        <v>1793</v>
      </c>
      <c r="JJ6" s="508" t="s">
        <v>1794</v>
      </c>
      <c r="JK6" s="509" t="s">
        <v>1795</v>
      </c>
      <c r="JL6" s="508" t="s">
        <v>1796</v>
      </c>
      <c r="JM6" s="508" t="s">
        <v>1797</v>
      </c>
      <c r="JN6" s="508" t="s">
        <v>1798</v>
      </c>
      <c r="JO6" s="508" t="s">
        <v>1799</v>
      </c>
      <c r="JP6" s="626" t="s">
        <v>1787</v>
      </c>
      <c r="JQ6" s="626" t="s">
        <v>1788</v>
      </c>
      <c r="JR6" s="626" t="s">
        <v>606</v>
      </c>
      <c r="JS6" s="626" t="s">
        <v>614</v>
      </c>
      <c r="JT6" s="626" t="s">
        <v>644</v>
      </c>
      <c r="JU6" s="509" t="s">
        <v>1461</v>
      </c>
      <c r="JV6" s="508" t="s">
        <v>1462</v>
      </c>
      <c r="JW6" s="508" t="s">
        <v>1463</v>
      </c>
      <c r="JX6" s="508" t="s">
        <v>1464</v>
      </c>
      <c r="JY6" s="508" t="s">
        <v>1465</v>
      </c>
      <c r="JZ6" s="509" t="s">
        <v>1466</v>
      </c>
      <c r="KA6" s="508" t="s">
        <v>1467</v>
      </c>
      <c r="KB6" s="508" t="s">
        <v>1468</v>
      </c>
      <c r="KC6" s="508" t="s">
        <v>1469</v>
      </c>
      <c r="KD6" s="508" t="s">
        <v>1470</v>
      </c>
      <c r="KE6" s="509" t="s">
        <v>1471</v>
      </c>
      <c r="KF6" s="508" t="s">
        <v>1472</v>
      </c>
      <c r="KG6" s="508" t="s">
        <v>1473</v>
      </c>
      <c r="KH6" s="508" t="s">
        <v>1474</v>
      </c>
      <c r="KI6" s="508" t="s">
        <v>1475</v>
      </c>
      <c r="KJ6" s="509" t="s">
        <v>1476</v>
      </c>
      <c r="KK6" s="508" t="s">
        <v>1477</v>
      </c>
      <c r="KL6" s="508" t="s">
        <v>1478</v>
      </c>
      <c r="KM6" s="508" t="s">
        <v>1479</v>
      </c>
      <c r="KN6" s="508" t="s">
        <v>1480</v>
      </c>
      <c r="KO6" s="509" t="s">
        <v>2611</v>
      </c>
      <c r="KP6" s="508" t="s">
        <v>2612</v>
      </c>
      <c r="KQ6" s="508" t="s">
        <v>2613</v>
      </c>
      <c r="KR6" s="508" t="s">
        <v>2614</v>
      </c>
      <c r="KS6" s="508" t="s">
        <v>2615</v>
      </c>
      <c r="KT6" s="508" t="s">
        <v>262</v>
      </c>
      <c r="KU6" s="508" t="s">
        <v>587</v>
      </c>
      <c r="KV6" s="508" t="s">
        <v>588</v>
      </c>
      <c r="KW6" s="509" t="s">
        <v>434</v>
      </c>
      <c r="KX6" s="509" t="s">
        <v>663</v>
      </c>
      <c r="KY6" s="509" t="s">
        <v>664</v>
      </c>
      <c r="KZ6" s="509" t="s">
        <v>665</v>
      </c>
      <c r="LA6" s="509" t="s">
        <v>666</v>
      </c>
      <c r="LB6" s="509" t="s">
        <v>667</v>
      </c>
      <c r="LC6" s="509" t="s">
        <v>668</v>
      </c>
      <c r="LD6" s="509" t="s">
        <v>2627</v>
      </c>
      <c r="LE6" s="509" t="s">
        <v>3105</v>
      </c>
      <c r="LF6" s="509" t="s">
        <v>2628</v>
      </c>
      <c r="LG6" s="509" t="s">
        <v>3106</v>
      </c>
      <c r="LH6" s="509" t="s">
        <v>3162</v>
      </c>
      <c r="LI6" s="509" t="s">
        <v>3163</v>
      </c>
      <c r="LJ6" s="509" t="s">
        <v>2660</v>
      </c>
      <c r="LK6" s="509" t="s">
        <v>3164</v>
      </c>
      <c r="LL6" s="509" t="s">
        <v>3165</v>
      </c>
      <c r="LM6" s="509" t="s">
        <v>2662</v>
      </c>
      <c r="LN6" s="509" t="s">
        <v>2649</v>
      </c>
      <c r="LO6" s="509" t="s">
        <v>676</v>
      </c>
      <c r="LP6" s="509" t="s">
        <v>677</v>
      </c>
      <c r="LQ6" s="509" t="s">
        <v>678</v>
      </c>
      <c r="LR6" s="509" t="s">
        <v>679</v>
      </c>
      <c r="LS6" s="509" t="s">
        <v>680</v>
      </c>
      <c r="LT6" s="509" t="s">
        <v>681</v>
      </c>
      <c r="LU6" s="509" t="s">
        <v>682</v>
      </c>
      <c r="LV6" s="509" t="s">
        <v>683</v>
      </c>
      <c r="LW6" s="509" t="s">
        <v>2668</v>
      </c>
      <c r="LX6" s="509" t="s">
        <v>3107</v>
      </c>
      <c r="LY6" s="509" t="s">
        <v>2650</v>
      </c>
      <c r="LZ6" s="509" t="s">
        <v>3108</v>
      </c>
      <c r="MA6" s="509" t="s">
        <v>3166</v>
      </c>
      <c r="MB6" s="509" t="s">
        <v>3167</v>
      </c>
      <c r="MC6" s="509" t="s">
        <v>2669</v>
      </c>
      <c r="MD6" s="509" t="s">
        <v>3168</v>
      </c>
      <c r="ME6" s="509" t="s">
        <v>3169</v>
      </c>
      <c r="MF6" s="509" t="s">
        <v>2670</v>
      </c>
      <c r="MG6" s="509" t="s">
        <v>2651</v>
      </c>
      <c r="MH6" s="509" t="s">
        <v>691</v>
      </c>
      <c r="MI6" s="509" t="s">
        <v>692</v>
      </c>
      <c r="MJ6" s="509" t="s">
        <v>693</v>
      </c>
      <c r="MK6" s="509" t="s">
        <v>694</v>
      </c>
      <c r="ML6" s="509" t="s">
        <v>695</v>
      </c>
      <c r="MM6" s="509" t="s">
        <v>696</v>
      </c>
      <c r="MN6" s="509" t="s">
        <v>697</v>
      </c>
      <c r="MO6" s="509" t="s">
        <v>698</v>
      </c>
      <c r="MP6" s="509" t="s">
        <v>2671</v>
      </c>
      <c r="MQ6" s="509" t="s">
        <v>3109</v>
      </c>
      <c r="MR6" s="509" t="s">
        <v>2672</v>
      </c>
      <c r="MS6" s="509" t="s">
        <v>3110</v>
      </c>
      <c r="MT6" s="509" t="s">
        <v>3170</v>
      </c>
      <c r="MU6" s="509" t="s">
        <v>3171</v>
      </c>
      <c r="MV6" s="509" t="s">
        <v>2673</v>
      </c>
      <c r="MW6" s="509" t="s">
        <v>3172</v>
      </c>
      <c r="MX6" s="509" t="s">
        <v>3173</v>
      </c>
      <c r="MY6" s="509" t="s">
        <v>2674</v>
      </c>
      <c r="MZ6" s="509" t="s">
        <v>2675</v>
      </c>
      <c r="NA6" s="509" t="s">
        <v>706</v>
      </c>
      <c r="NB6" s="509" t="s">
        <v>707</v>
      </c>
      <c r="NC6" s="509" t="s">
        <v>708</v>
      </c>
      <c r="ND6" s="509" t="s">
        <v>709</v>
      </c>
      <c r="NE6" s="509" t="s">
        <v>710</v>
      </c>
      <c r="NF6" s="509" t="s">
        <v>711</v>
      </c>
      <c r="NG6" s="509" t="s">
        <v>712</v>
      </c>
      <c r="NH6" s="509" t="s">
        <v>713</v>
      </c>
      <c r="NI6" s="509" t="s">
        <v>2676</v>
      </c>
      <c r="NJ6" s="509" t="s">
        <v>3111</v>
      </c>
      <c r="NK6" s="509" t="s">
        <v>2677</v>
      </c>
      <c r="NL6" s="509" t="s">
        <v>3112</v>
      </c>
      <c r="NM6" s="509" t="s">
        <v>3174</v>
      </c>
      <c r="NN6" s="509" t="s">
        <v>3175</v>
      </c>
      <c r="NO6" s="509" t="s">
        <v>2678</v>
      </c>
      <c r="NP6" s="509" t="s">
        <v>3176</v>
      </c>
      <c r="NQ6" s="509" t="s">
        <v>3177</v>
      </c>
      <c r="NR6" s="509" t="s">
        <v>2679</v>
      </c>
      <c r="NS6" s="509" t="s">
        <v>2680</v>
      </c>
      <c r="NT6" s="509" t="s">
        <v>721</v>
      </c>
      <c r="NU6" s="509" t="s">
        <v>722</v>
      </c>
      <c r="NV6" s="509" t="s">
        <v>723</v>
      </c>
      <c r="NW6" s="509" t="s">
        <v>724</v>
      </c>
      <c r="NX6" s="509" t="s">
        <v>725</v>
      </c>
      <c r="NY6" s="509" t="s">
        <v>726</v>
      </c>
      <c r="NZ6" s="509" t="s">
        <v>727</v>
      </c>
      <c r="OA6" s="509" t="s">
        <v>728</v>
      </c>
      <c r="OB6" s="509" t="s">
        <v>2681</v>
      </c>
      <c r="OC6" s="509" t="s">
        <v>3113</v>
      </c>
      <c r="OD6" s="509" t="s">
        <v>2682</v>
      </c>
      <c r="OE6" s="509" t="s">
        <v>3114</v>
      </c>
      <c r="OF6" s="509" t="s">
        <v>3178</v>
      </c>
      <c r="OG6" s="509" t="s">
        <v>3179</v>
      </c>
      <c r="OH6" s="509" t="s">
        <v>2683</v>
      </c>
      <c r="OI6" s="509" t="s">
        <v>3180</v>
      </c>
      <c r="OJ6" s="509" t="s">
        <v>3181</v>
      </c>
      <c r="OK6" s="509" t="s">
        <v>2684</v>
      </c>
      <c r="OL6" s="509" t="s">
        <v>2685</v>
      </c>
      <c r="OM6" s="509" t="s">
        <v>736</v>
      </c>
      <c r="ON6" s="509" t="s">
        <v>737</v>
      </c>
      <c r="OO6" s="509" t="s">
        <v>738</v>
      </c>
      <c r="OP6" s="509" t="s">
        <v>739</v>
      </c>
      <c r="OQ6" s="509" t="s">
        <v>740</v>
      </c>
      <c r="OR6" s="509" t="s">
        <v>741</v>
      </c>
      <c r="OS6" s="509" t="s">
        <v>742</v>
      </c>
      <c r="OT6" s="509" t="s">
        <v>743</v>
      </c>
      <c r="OU6" s="509" t="s">
        <v>2686</v>
      </c>
      <c r="OV6" s="509" t="s">
        <v>3115</v>
      </c>
      <c r="OW6" s="509" t="s">
        <v>2687</v>
      </c>
      <c r="OX6" s="509" t="s">
        <v>3116</v>
      </c>
      <c r="OY6" s="509" t="s">
        <v>3182</v>
      </c>
      <c r="OZ6" s="509" t="s">
        <v>3183</v>
      </c>
      <c r="PA6" s="509" t="s">
        <v>2688</v>
      </c>
      <c r="PB6" s="509" t="s">
        <v>3184</v>
      </c>
      <c r="PC6" s="509" t="s">
        <v>3185</v>
      </c>
      <c r="PD6" s="509" t="s">
        <v>2689</v>
      </c>
      <c r="PE6" s="509" t="s">
        <v>2690</v>
      </c>
      <c r="PF6" s="509" t="s">
        <v>751</v>
      </c>
      <c r="PG6" s="509" t="s">
        <v>752</v>
      </c>
      <c r="PH6" s="509" t="s">
        <v>753</v>
      </c>
      <c r="PI6" s="509" t="s">
        <v>754</v>
      </c>
      <c r="PJ6" s="509" t="s">
        <v>755</v>
      </c>
      <c r="PK6" s="509" t="s">
        <v>756</v>
      </c>
      <c r="PL6" s="509" t="s">
        <v>757</v>
      </c>
      <c r="PM6" s="509" t="s">
        <v>758</v>
      </c>
      <c r="PN6" s="509" t="s">
        <v>2691</v>
      </c>
      <c r="PO6" s="509" t="s">
        <v>3117</v>
      </c>
      <c r="PP6" s="509" t="s">
        <v>2692</v>
      </c>
      <c r="PQ6" s="509" t="s">
        <v>3118</v>
      </c>
      <c r="PR6" s="509" t="s">
        <v>3186</v>
      </c>
      <c r="PS6" s="509" t="s">
        <v>3187</v>
      </c>
      <c r="PT6" s="509" t="s">
        <v>2693</v>
      </c>
      <c r="PU6" s="509" t="s">
        <v>3188</v>
      </c>
      <c r="PV6" s="509" t="s">
        <v>3189</v>
      </c>
      <c r="PW6" s="509" t="s">
        <v>2694</v>
      </c>
      <c r="PX6" s="509" t="s">
        <v>2695</v>
      </c>
      <c r="PY6" s="509" t="s">
        <v>766</v>
      </c>
      <c r="PZ6" s="509" t="s">
        <v>767</v>
      </c>
      <c r="QA6" s="509" t="s">
        <v>768</v>
      </c>
      <c r="QB6" s="509" t="s">
        <v>769</v>
      </c>
      <c r="QC6" s="509" t="s">
        <v>770</v>
      </c>
      <c r="QD6" s="509" t="s">
        <v>771</v>
      </c>
      <c r="QE6" s="509" t="s">
        <v>772</v>
      </c>
      <c r="QF6" s="509" t="s">
        <v>773</v>
      </c>
      <c r="QG6" s="509" t="s">
        <v>2696</v>
      </c>
      <c r="QH6" s="509" t="s">
        <v>3119</v>
      </c>
      <c r="QI6" s="509" t="s">
        <v>2697</v>
      </c>
      <c r="QJ6" s="509" t="s">
        <v>3120</v>
      </c>
      <c r="QK6" s="509" t="s">
        <v>3190</v>
      </c>
      <c r="QL6" s="509" t="s">
        <v>3191</v>
      </c>
      <c r="QM6" s="509" t="s">
        <v>2698</v>
      </c>
      <c r="QN6" s="509" t="s">
        <v>3192</v>
      </c>
      <c r="QO6" s="509" t="s">
        <v>3193</v>
      </c>
      <c r="QP6" s="509" t="s">
        <v>2699</v>
      </c>
      <c r="QQ6" s="509" t="s">
        <v>2700</v>
      </c>
      <c r="QR6" s="509" t="s">
        <v>781</v>
      </c>
      <c r="QS6" s="509" t="s">
        <v>782</v>
      </c>
      <c r="QT6" s="509" t="s">
        <v>783</v>
      </c>
      <c r="QU6" s="509" t="s">
        <v>784</v>
      </c>
      <c r="QV6" s="509" t="s">
        <v>785</v>
      </c>
      <c r="QW6" s="509" t="s">
        <v>786</v>
      </c>
      <c r="QX6" s="509" t="s">
        <v>787</v>
      </c>
      <c r="QY6" s="509" t="s">
        <v>788</v>
      </c>
      <c r="QZ6" s="509" t="s">
        <v>2701</v>
      </c>
      <c r="RA6" s="509" t="s">
        <v>3121</v>
      </c>
      <c r="RB6" s="509" t="s">
        <v>2702</v>
      </c>
      <c r="RC6" s="509" t="s">
        <v>3122</v>
      </c>
      <c r="RD6" s="509" t="s">
        <v>3194</v>
      </c>
      <c r="RE6" s="509" t="s">
        <v>3195</v>
      </c>
      <c r="RF6" s="509" t="s">
        <v>2703</v>
      </c>
      <c r="RG6" s="509" t="s">
        <v>3196</v>
      </c>
      <c r="RH6" s="509" t="s">
        <v>3197</v>
      </c>
      <c r="RI6" s="509" t="s">
        <v>2704</v>
      </c>
      <c r="RJ6" s="509" t="s">
        <v>2705</v>
      </c>
      <c r="RK6" s="509" t="s">
        <v>796</v>
      </c>
      <c r="RL6" s="509" t="s">
        <v>797</v>
      </c>
      <c r="RM6" s="509" t="s">
        <v>798</v>
      </c>
      <c r="RN6" s="509" t="s">
        <v>799</v>
      </c>
      <c r="RO6" s="509" t="s">
        <v>800</v>
      </c>
      <c r="RP6" s="509" t="s">
        <v>801</v>
      </c>
      <c r="RQ6" s="509" t="s">
        <v>802</v>
      </c>
      <c r="RR6" s="509" t="s">
        <v>803</v>
      </c>
      <c r="RS6" s="509" t="s">
        <v>2706</v>
      </c>
      <c r="RT6" s="509" t="s">
        <v>3123</v>
      </c>
      <c r="RU6" s="509" t="s">
        <v>2707</v>
      </c>
      <c r="RV6" s="509" t="s">
        <v>3124</v>
      </c>
      <c r="RW6" s="509" t="s">
        <v>3198</v>
      </c>
      <c r="RX6" s="509" t="s">
        <v>3199</v>
      </c>
      <c r="RY6" s="509" t="s">
        <v>2708</v>
      </c>
      <c r="RZ6" s="509" t="s">
        <v>3200</v>
      </c>
      <c r="SA6" s="509" t="s">
        <v>3201</v>
      </c>
      <c r="SB6" s="509" t="s">
        <v>2709</v>
      </c>
      <c r="SC6" s="509" t="s">
        <v>2710</v>
      </c>
      <c r="SD6" s="509" t="s">
        <v>811</v>
      </c>
      <c r="SE6" s="509" t="s">
        <v>812</v>
      </c>
      <c r="SF6" s="509" t="s">
        <v>813</v>
      </c>
      <c r="SG6" s="509" t="s">
        <v>814</v>
      </c>
      <c r="SH6" s="509" t="s">
        <v>815</v>
      </c>
      <c r="SI6" s="509" t="s">
        <v>816</v>
      </c>
      <c r="SJ6" s="509" t="s">
        <v>817</v>
      </c>
      <c r="SK6" s="509" t="s">
        <v>818</v>
      </c>
      <c r="SL6" s="509" t="s">
        <v>2711</v>
      </c>
      <c r="SM6" s="509" t="s">
        <v>3125</v>
      </c>
      <c r="SN6" s="509" t="s">
        <v>2712</v>
      </c>
      <c r="SO6" s="509" t="s">
        <v>3126</v>
      </c>
      <c r="SP6" s="509" t="s">
        <v>3202</v>
      </c>
      <c r="SQ6" s="509" t="s">
        <v>3203</v>
      </c>
      <c r="SR6" s="509" t="s">
        <v>2713</v>
      </c>
      <c r="SS6" s="509" t="s">
        <v>3204</v>
      </c>
      <c r="ST6" s="509" t="s">
        <v>3205</v>
      </c>
      <c r="SU6" s="509" t="s">
        <v>2714</v>
      </c>
      <c r="SV6" s="509" t="s">
        <v>2715</v>
      </c>
      <c r="SW6" s="509" t="s">
        <v>826</v>
      </c>
      <c r="SX6" s="509" t="s">
        <v>827</v>
      </c>
      <c r="SY6" s="509" t="s">
        <v>828</v>
      </c>
      <c r="SZ6" s="509" t="s">
        <v>829</v>
      </c>
      <c r="TA6" s="509" t="s">
        <v>830</v>
      </c>
      <c r="TB6" s="509" t="s">
        <v>831</v>
      </c>
      <c r="TC6" s="509" t="s">
        <v>832</v>
      </c>
      <c r="TD6" s="509" t="s">
        <v>833</v>
      </c>
      <c r="TE6" s="509" t="s">
        <v>2716</v>
      </c>
      <c r="TF6" s="509" t="s">
        <v>3127</v>
      </c>
      <c r="TG6" s="509" t="s">
        <v>2717</v>
      </c>
      <c r="TH6" s="509" t="s">
        <v>3128</v>
      </c>
      <c r="TI6" s="509" t="s">
        <v>3206</v>
      </c>
      <c r="TJ6" s="509" t="s">
        <v>3207</v>
      </c>
      <c r="TK6" s="509" t="s">
        <v>2718</v>
      </c>
      <c r="TL6" s="509" t="s">
        <v>3208</v>
      </c>
      <c r="TM6" s="509" t="s">
        <v>3209</v>
      </c>
      <c r="TN6" s="509" t="s">
        <v>2719</v>
      </c>
      <c r="TO6" s="509" t="s">
        <v>2720</v>
      </c>
      <c r="TP6" s="509" t="s">
        <v>841</v>
      </c>
      <c r="TQ6" s="509" t="s">
        <v>842</v>
      </c>
      <c r="TR6" s="509" t="s">
        <v>843</v>
      </c>
      <c r="TS6" s="509" t="s">
        <v>844</v>
      </c>
      <c r="TT6" s="509" t="s">
        <v>845</v>
      </c>
      <c r="TU6" s="509" t="s">
        <v>846</v>
      </c>
      <c r="TV6" s="509" t="s">
        <v>847</v>
      </c>
      <c r="TW6" s="509" t="s">
        <v>848</v>
      </c>
      <c r="TX6" s="509" t="s">
        <v>2721</v>
      </c>
      <c r="TY6" s="509" t="s">
        <v>3129</v>
      </c>
      <c r="TZ6" s="509" t="s">
        <v>2722</v>
      </c>
      <c r="UA6" s="509" t="s">
        <v>3130</v>
      </c>
      <c r="UB6" s="509" t="s">
        <v>3210</v>
      </c>
      <c r="UC6" s="509" t="s">
        <v>3211</v>
      </c>
      <c r="UD6" s="509" t="s">
        <v>2723</v>
      </c>
      <c r="UE6" s="509" t="s">
        <v>3212</v>
      </c>
      <c r="UF6" s="509" t="s">
        <v>3213</v>
      </c>
      <c r="UG6" s="509" t="s">
        <v>2724</v>
      </c>
      <c r="UH6" s="509" t="s">
        <v>2725</v>
      </c>
      <c r="UI6" s="509" t="s">
        <v>856</v>
      </c>
      <c r="UJ6" s="509" t="s">
        <v>857</v>
      </c>
      <c r="UK6" s="509" t="s">
        <v>858</v>
      </c>
      <c r="UL6" s="509" t="s">
        <v>859</v>
      </c>
      <c r="UM6" s="509" t="s">
        <v>860</v>
      </c>
      <c r="UN6" s="509" t="s">
        <v>861</v>
      </c>
      <c r="UO6" s="509" t="s">
        <v>862</v>
      </c>
      <c r="UP6" s="509" t="s">
        <v>863</v>
      </c>
      <c r="UQ6" s="509" t="s">
        <v>2726</v>
      </c>
      <c r="UR6" s="509" t="s">
        <v>3131</v>
      </c>
      <c r="US6" s="509" t="s">
        <v>2727</v>
      </c>
      <c r="UT6" s="509" t="s">
        <v>3132</v>
      </c>
      <c r="UU6" s="509" t="s">
        <v>3214</v>
      </c>
      <c r="UV6" s="509" t="s">
        <v>3215</v>
      </c>
      <c r="UW6" s="509" t="s">
        <v>2728</v>
      </c>
      <c r="UX6" s="509" t="s">
        <v>3216</v>
      </c>
      <c r="UY6" s="509" t="s">
        <v>3217</v>
      </c>
      <c r="UZ6" s="509" t="s">
        <v>2729</v>
      </c>
      <c r="VA6" s="509" t="s">
        <v>2730</v>
      </c>
      <c r="VB6" s="509" t="s">
        <v>871</v>
      </c>
      <c r="VC6" s="509" t="s">
        <v>872</v>
      </c>
      <c r="VD6" s="509" t="s">
        <v>873</v>
      </c>
      <c r="VE6" s="509" t="s">
        <v>874</v>
      </c>
      <c r="VF6" s="509" t="s">
        <v>875</v>
      </c>
      <c r="VG6" s="509" t="s">
        <v>876</v>
      </c>
      <c r="VH6" s="509" t="s">
        <v>877</v>
      </c>
      <c r="VI6" s="509" t="s">
        <v>878</v>
      </c>
      <c r="VJ6" s="509" t="s">
        <v>2731</v>
      </c>
      <c r="VK6" s="509" t="s">
        <v>3133</v>
      </c>
      <c r="VL6" s="509" t="s">
        <v>2732</v>
      </c>
      <c r="VM6" s="509" t="s">
        <v>3134</v>
      </c>
      <c r="VN6" s="509" t="s">
        <v>3218</v>
      </c>
      <c r="VO6" s="509" t="s">
        <v>3219</v>
      </c>
      <c r="VP6" s="509" t="s">
        <v>2733</v>
      </c>
      <c r="VQ6" s="509" t="s">
        <v>3220</v>
      </c>
      <c r="VR6" s="509" t="s">
        <v>3221</v>
      </c>
      <c r="VS6" s="509" t="s">
        <v>2734</v>
      </c>
      <c r="VT6" s="509" t="s">
        <v>2735</v>
      </c>
      <c r="VU6" s="509" t="s">
        <v>886</v>
      </c>
      <c r="VV6" s="509" t="s">
        <v>887</v>
      </c>
      <c r="VW6" s="509" t="s">
        <v>663</v>
      </c>
      <c r="VX6" s="509" t="s">
        <v>664</v>
      </c>
      <c r="VY6" s="509" t="s">
        <v>665</v>
      </c>
      <c r="VZ6" s="509" t="s">
        <v>666</v>
      </c>
      <c r="WA6" s="509" t="s">
        <v>667</v>
      </c>
      <c r="WB6" s="509" t="s">
        <v>668</v>
      </c>
      <c r="WC6" s="509" t="s">
        <v>2627</v>
      </c>
      <c r="WD6" s="509" t="s">
        <v>3105</v>
      </c>
      <c r="WE6" s="509" t="s">
        <v>2628</v>
      </c>
      <c r="WF6" s="509" t="s">
        <v>3106</v>
      </c>
      <c r="WG6" s="509" t="s">
        <v>3162</v>
      </c>
      <c r="WH6" s="509" t="s">
        <v>3163</v>
      </c>
      <c r="WI6" s="509" t="s">
        <v>2660</v>
      </c>
      <c r="WJ6" s="509" t="s">
        <v>2649</v>
      </c>
      <c r="WK6" s="509" t="s">
        <v>676</v>
      </c>
      <c r="WL6" s="509" t="s">
        <v>677</v>
      </c>
      <c r="WM6" s="509" t="s">
        <v>678</v>
      </c>
      <c r="WN6" s="509" t="s">
        <v>679</v>
      </c>
      <c r="WO6" s="509" t="s">
        <v>680</v>
      </c>
      <c r="WP6" s="509" t="s">
        <v>681</v>
      </c>
      <c r="WQ6" s="509" t="s">
        <v>682</v>
      </c>
      <c r="WR6" s="509" t="s">
        <v>683</v>
      </c>
      <c r="WS6" s="509" t="s">
        <v>2668</v>
      </c>
      <c r="WT6" s="509" t="s">
        <v>3107</v>
      </c>
      <c r="WU6" s="509" t="s">
        <v>2650</v>
      </c>
      <c r="WV6" s="509" t="s">
        <v>3108</v>
      </c>
      <c r="WW6" s="509" t="s">
        <v>3166</v>
      </c>
      <c r="WX6" s="509" t="s">
        <v>3167</v>
      </c>
      <c r="WY6" s="509" t="s">
        <v>2669</v>
      </c>
      <c r="WZ6" s="509" t="s">
        <v>2651</v>
      </c>
      <c r="XA6" s="509" t="s">
        <v>691</v>
      </c>
      <c r="XB6" s="509" t="s">
        <v>692</v>
      </c>
      <c r="XC6" s="509" t="s">
        <v>693</v>
      </c>
      <c r="XD6" s="509" t="s">
        <v>694</v>
      </c>
      <c r="XE6" s="509" t="s">
        <v>695</v>
      </c>
      <c r="XF6" s="509" t="s">
        <v>696</v>
      </c>
      <c r="XG6" s="509" t="s">
        <v>697</v>
      </c>
      <c r="XH6" s="509" t="s">
        <v>698</v>
      </c>
      <c r="XI6" s="509" t="s">
        <v>2671</v>
      </c>
      <c r="XJ6" s="509" t="s">
        <v>3109</v>
      </c>
      <c r="XK6" s="509" t="s">
        <v>2672</v>
      </c>
      <c r="XL6" s="509" t="s">
        <v>3110</v>
      </c>
      <c r="XM6" s="509" t="s">
        <v>3170</v>
      </c>
      <c r="XN6" s="509" t="s">
        <v>3171</v>
      </c>
      <c r="XO6" s="509" t="s">
        <v>2673</v>
      </c>
      <c r="XP6" s="509" t="s">
        <v>2675</v>
      </c>
      <c r="XQ6" s="509" t="s">
        <v>706</v>
      </c>
      <c r="XR6" s="509" t="s">
        <v>707</v>
      </c>
      <c r="XS6" s="509" t="s">
        <v>708</v>
      </c>
      <c r="XT6" s="509" t="s">
        <v>709</v>
      </c>
      <c r="XU6" s="509" t="s">
        <v>710</v>
      </c>
      <c r="XV6" s="509" t="s">
        <v>711</v>
      </c>
      <c r="XW6" s="509" t="s">
        <v>712</v>
      </c>
      <c r="XX6" s="509" t="s">
        <v>713</v>
      </c>
      <c r="XY6" s="509" t="s">
        <v>2676</v>
      </c>
      <c r="XZ6" s="509" t="s">
        <v>3111</v>
      </c>
      <c r="YA6" s="509" t="s">
        <v>2677</v>
      </c>
      <c r="YB6" s="509" t="s">
        <v>3112</v>
      </c>
      <c r="YC6" s="509" t="s">
        <v>3174</v>
      </c>
      <c r="YD6" s="509" t="s">
        <v>3175</v>
      </c>
      <c r="YE6" s="509" t="s">
        <v>2678</v>
      </c>
      <c r="YF6" s="509" t="s">
        <v>2680</v>
      </c>
      <c r="YG6" s="509" t="s">
        <v>721</v>
      </c>
      <c r="YH6" s="509" t="s">
        <v>722</v>
      </c>
      <c r="YI6" s="509" t="s">
        <v>723</v>
      </c>
      <c r="YJ6" s="509" t="s">
        <v>724</v>
      </c>
      <c r="YK6" s="509" t="s">
        <v>725</v>
      </c>
      <c r="YL6" s="509" t="s">
        <v>726</v>
      </c>
      <c r="YM6" s="509" t="s">
        <v>727</v>
      </c>
      <c r="YN6" s="509" t="s">
        <v>728</v>
      </c>
      <c r="YO6" s="509" t="s">
        <v>2681</v>
      </c>
      <c r="YP6" s="509" t="s">
        <v>3113</v>
      </c>
      <c r="YQ6" s="509" t="s">
        <v>2682</v>
      </c>
      <c r="YR6" s="509" t="s">
        <v>3114</v>
      </c>
      <c r="YS6" s="509" t="s">
        <v>3178</v>
      </c>
      <c r="YT6" s="509" t="s">
        <v>3179</v>
      </c>
      <c r="YU6" s="509" t="s">
        <v>2683</v>
      </c>
      <c r="YV6" s="509" t="s">
        <v>2685</v>
      </c>
      <c r="YW6" s="509" t="s">
        <v>736</v>
      </c>
      <c r="YX6" s="509" t="s">
        <v>737</v>
      </c>
      <c r="YY6" s="509" t="s">
        <v>738</v>
      </c>
      <c r="YZ6" s="509" t="s">
        <v>739</v>
      </c>
      <c r="ZA6" s="509" t="s">
        <v>740</v>
      </c>
      <c r="ZB6" s="509" t="s">
        <v>741</v>
      </c>
      <c r="ZC6" s="509" t="s">
        <v>742</v>
      </c>
      <c r="ZD6" s="509" t="s">
        <v>743</v>
      </c>
      <c r="ZE6" s="509" t="s">
        <v>2686</v>
      </c>
      <c r="ZF6" s="509" t="s">
        <v>3115</v>
      </c>
      <c r="ZG6" s="509" t="s">
        <v>2687</v>
      </c>
      <c r="ZH6" s="509" t="s">
        <v>3116</v>
      </c>
      <c r="ZI6" s="509" t="s">
        <v>3182</v>
      </c>
      <c r="ZJ6" s="509" t="s">
        <v>3183</v>
      </c>
      <c r="ZK6" s="509" t="s">
        <v>2688</v>
      </c>
      <c r="ZL6" s="509" t="s">
        <v>2690</v>
      </c>
      <c r="ZM6" s="509" t="s">
        <v>751</v>
      </c>
      <c r="ZN6" s="509" t="s">
        <v>752</v>
      </c>
      <c r="ZO6" s="509" t="s">
        <v>753</v>
      </c>
      <c r="ZP6" s="509" t="s">
        <v>754</v>
      </c>
      <c r="ZQ6" s="509" t="s">
        <v>755</v>
      </c>
      <c r="ZR6" s="509" t="s">
        <v>756</v>
      </c>
      <c r="ZS6" s="509" t="s">
        <v>757</v>
      </c>
      <c r="ZT6" s="509" t="s">
        <v>758</v>
      </c>
      <c r="ZU6" s="509" t="s">
        <v>2691</v>
      </c>
      <c r="ZV6" s="509" t="s">
        <v>3117</v>
      </c>
      <c r="ZW6" s="509" t="s">
        <v>2692</v>
      </c>
      <c r="ZX6" s="509" t="s">
        <v>3118</v>
      </c>
      <c r="ZY6" s="509" t="s">
        <v>3186</v>
      </c>
      <c r="ZZ6" s="509" t="s">
        <v>3187</v>
      </c>
      <c r="AAA6" s="509" t="s">
        <v>2693</v>
      </c>
      <c r="AAB6" s="509" t="s">
        <v>2695</v>
      </c>
      <c r="AAC6" s="509" t="s">
        <v>766</v>
      </c>
      <c r="AAD6" s="509" t="s">
        <v>767</v>
      </c>
      <c r="AAE6" s="509" t="s">
        <v>768</v>
      </c>
      <c r="AAF6" s="509" t="s">
        <v>769</v>
      </c>
      <c r="AAG6" s="509" t="s">
        <v>770</v>
      </c>
      <c r="AAH6" s="509" t="s">
        <v>771</v>
      </c>
      <c r="AAI6" s="509" t="s">
        <v>772</v>
      </c>
      <c r="AAJ6" s="509" t="s">
        <v>773</v>
      </c>
      <c r="AAK6" s="509" t="s">
        <v>2696</v>
      </c>
      <c r="AAL6" s="509" t="s">
        <v>3119</v>
      </c>
      <c r="AAM6" s="509" t="s">
        <v>2697</v>
      </c>
      <c r="AAN6" s="509" t="s">
        <v>3120</v>
      </c>
      <c r="AAO6" s="509" t="s">
        <v>3190</v>
      </c>
      <c r="AAP6" s="509" t="s">
        <v>3191</v>
      </c>
      <c r="AAQ6" s="509" t="s">
        <v>2698</v>
      </c>
      <c r="AAR6" s="509" t="s">
        <v>2700</v>
      </c>
      <c r="AAS6" s="509" t="s">
        <v>781</v>
      </c>
      <c r="AAT6" s="509" t="s">
        <v>782</v>
      </c>
      <c r="AAU6" s="509" t="s">
        <v>783</v>
      </c>
      <c r="AAV6" s="509" t="s">
        <v>784</v>
      </c>
      <c r="AAW6" s="509" t="s">
        <v>785</v>
      </c>
      <c r="AAX6" s="509" t="s">
        <v>786</v>
      </c>
      <c r="AAY6" s="509" t="s">
        <v>787</v>
      </c>
      <c r="AAZ6" s="509" t="s">
        <v>788</v>
      </c>
      <c r="ABA6" s="509" t="s">
        <v>2701</v>
      </c>
      <c r="ABB6" s="509" t="s">
        <v>3121</v>
      </c>
      <c r="ABC6" s="509" t="s">
        <v>2702</v>
      </c>
      <c r="ABD6" s="509" t="s">
        <v>3122</v>
      </c>
      <c r="ABE6" s="509" t="s">
        <v>3194</v>
      </c>
      <c r="ABF6" s="509" t="s">
        <v>3195</v>
      </c>
      <c r="ABG6" s="509" t="s">
        <v>2703</v>
      </c>
      <c r="ABH6" s="509" t="s">
        <v>2705</v>
      </c>
      <c r="ABI6" s="509" t="s">
        <v>796</v>
      </c>
      <c r="ABJ6" s="509" t="s">
        <v>797</v>
      </c>
      <c r="ABK6" s="509" t="s">
        <v>798</v>
      </c>
      <c r="ABL6" s="509" t="s">
        <v>799</v>
      </c>
      <c r="ABM6" s="509" t="s">
        <v>800</v>
      </c>
      <c r="ABN6" s="509" t="s">
        <v>801</v>
      </c>
      <c r="ABO6" s="509" t="s">
        <v>802</v>
      </c>
      <c r="ABP6" s="509" t="s">
        <v>803</v>
      </c>
      <c r="ABQ6" s="509" t="s">
        <v>2706</v>
      </c>
      <c r="ABR6" s="509" t="s">
        <v>3123</v>
      </c>
      <c r="ABS6" s="509" t="s">
        <v>2707</v>
      </c>
      <c r="ABT6" s="509" t="s">
        <v>3124</v>
      </c>
      <c r="ABU6" s="509" t="s">
        <v>3198</v>
      </c>
      <c r="ABV6" s="509" t="s">
        <v>3199</v>
      </c>
      <c r="ABW6" s="509" t="s">
        <v>2708</v>
      </c>
      <c r="ABX6" s="509" t="s">
        <v>2710</v>
      </c>
      <c r="ABY6" s="509" t="s">
        <v>811</v>
      </c>
      <c r="ABZ6" s="509" t="s">
        <v>812</v>
      </c>
      <c r="ACA6" s="509" t="s">
        <v>888</v>
      </c>
      <c r="ACB6" s="509" t="s">
        <v>889</v>
      </c>
      <c r="ACC6" s="509" t="s">
        <v>890</v>
      </c>
      <c r="ACD6" s="509" t="s">
        <v>891</v>
      </c>
      <c r="ACE6" s="509" t="s">
        <v>892</v>
      </c>
      <c r="ACF6" s="509" t="s">
        <v>893</v>
      </c>
      <c r="ACG6" s="509" t="s">
        <v>2740</v>
      </c>
      <c r="ACH6" s="509" t="s">
        <v>3135</v>
      </c>
      <c r="ACI6" s="509" t="s">
        <v>2741</v>
      </c>
      <c r="ACJ6" s="509" t="s">
        <v>3136</v>
      </c>
      <c r="ACK6" s="509" t="s">
        <v>3222</v>
      </c>
      <c r="ACL6" s="509" t="s">
        <v>3223</v>
      </c>
      <c r="ACM6" s="509" t="s">
        <v>2742</v>
      </c>
      <c r="ACN6" s="509" t="s">
        <v>3224</v>
      </c>
      <c r="ACO6" s="509" t="s">
        <v>3225</v>
      </c>
      <c r="ACP6" s="509" t="s">
        <v>2743</v>
      </c>
      <c r="ACQ6" s="509" t="s">
        <v>2744</v>
      </c>
      <c r="ACR6" s="509" t="s">
        <v>896</v>
      </c>
      <c r="ACS6" s="509" t="s">
        <v>897</v>
      </c>
      <c r="ACT6" s="509" t="s">
        <v>898</v>
      </c>
      <c r="ACU6" s="509" t="s">
        <v>899</v>
      </c>
      <c r="ACV6" s="509" t="s">
        <v>900</v>
      </c>
      <c r="ACW6" s="509" t="s">
        <v>901</v>
      </c>
      <c r="ACX6" s="509" t="s">
        <v>902</v>
      </c>
      <c r="ACY6" s="509" t="s">
        <v>903</v>
      </c>
      <c r="ACZ6" s="509" t="s">
        <v>2745</v>
      </c>
      <c r="ADA6" s="509" t="s">
        <v>3137</v>
      </c>
      <c r="ADB6" s="509" t="s">
        <v>2746</v>
      </c>
      <c r="ADC6" s="509" t="s">
        <v>3138</v>
      </c>
      <c r="ADD6" s="509" t="s">
        <v>3226</v>
      </c>
      <c r="ADE6" s="509" t="s">
        <v>3227</v>
      </c>
      <c r="ADF6" s="509" t="s">
        <v>2747</v>
      </c>
      <c r="ADG6" s="509" t="s">
        <v>3228</v>
      </c>
      <c r="ADH6" s="509" t="s">
        <v>3229</v>
      </c>
      <c r="ADI6" s="509" t="s">
        <v>2748</v>
      </c>
      <c r="ADJ6" s="509" t="s">
        <v>2749</v>
      </c>
      <c r="ADK6" s="509" t="s">
        <v>906</v>
      </c>
      <c r="ADL6" s="509" t="s">
        <v>907</v>
      </c>
      <c r="ADM6" s="509" t="s">
        <v>908</v>
      </c>
      <c r="ADN6" s="509" t="s">
        <v>909</v>
      </c>
      <c r="ADO6" s="509" t="s">
        <v>910</v>
      </c>
      <c r="ADP6" s="509" t="s">
        <v>911</v>
      </c>
      <c r="ADQ6" s="509" t="s">
        <v>912</v>
      </c>
      <c r="ADR6" s="509" t="s">
        <v>913</v>
      </c>
      <c r="ADS6" s="509" t="s">
        <v>2750</v>
      </c>
      <c r="ADT6" s="509" t="s">
        <v>3139</v>
      </c>
      <c r="ADU6" s="509" t="s">
        <v>2751</v>
      </c>
      <c r="ADV6" s="509" t="s">
        <v>3140</v>
      </c>
      <c r="ADW6" s="509" t="s">
        <v>3230</v>
      </c>
      <c r="ADX6" s="509" t="s">
        <v>3231</v>
      </c>
      <c r="ADY6" s="509" t="s">
        <v>2752</v>
      </c>
      <c r="ADZ6" s="509" t="s">
        <v>3232</v>
      </c>
      <c r="AEA6" s="509" t="s">
        <v>3233</v>
      </c>
      <c r="AEB6" s="509" t="s">
        <v>2753</v>
      </c>
      <c r="AEC6" s="509" t="s">
        <v>2754</v>
      </c>
      <c r="AED6" s="509" t="s">
        <v>916</v>
      </c>
      <c r="AEE6" s="509" t="s">
        <v>917</v>
      </c>
      <c r="AEF6" s="509" t="s">
        <v>918</v>
      </c>
      <c r="AEG6" s="509" t="s">
        <v>919</v>
      </c>
      <c r="AEH6" s="509" t="s">
        <v>920</v>
      </c>
      <c r="AEI6" s="509" t="s">
        <v>921</v>
      </c>
      <c r="AEJ6" s="509" t="s">
        <v>922</v>
      </c>
      <c r="AEK6" s="509" t="s">
        <v>923</v>
      </c>
      <c r="AEL6" s="509" t="s">
        <v>2755</v>
      </c>
      <c r="AEM6" s="509" t="s">
        <v>3141</v>
      </c>
      <c r="AEN6" s="509" t="s">
        <v>2756</v>
      </c>
      <c r="AEO6" s="509" t="s">
        <v>3142</v>
      </c>
      <c r="AEP6" s="509" t="s">
        <v>3234</v>
      </c>
      <c r="AEQ6" s="509" t="s">
        <v>3235</v>
      </c>
      <c r="AER6" s="509" t="s">
        <v>2757</v>
      </c>
      <c r="AES6" s="509" t="s">
        <v>3236</v>
      </c>
      <c r="AET6" s="509" t="s">
        <v>3237</v>
      </c>
      <c r="AEU6" s="509" t="s">
        <v>2758</v>
      </c>
      <c r="AEV6" s="509" t="s">
        <v>2759</v>
      </c>
      <c r="AEW6" s="509" t="s">
        <v>926</v>
      </c>
      <c r="AEX6" s="509" t="s">
        <v>927</v>
      </c>
      <c r="AEY6" s="509" t="s">
        <v>928</v>
      </c>
      <c r="AEZ6" s="509" t="s">
        <v>929</v>
      </c>
      <c r="AFA6" s="509" t="s">
        <v>930</v>
      </c>
      <c r="AFB6" s="509" t="s">
        <v>931</v>
      </c>
      <c r="AFC6" s="509" t="s">
        <v>932</v>
      </c>
      <c r="AFD6" s="509" t="s">
        <v>933</v>
      </c>
      <c r="AFE6" s="509" t="s">
        <v>2760</v>
      </c>
      <c r="AFF6" s="509" t="s">
        <v>3143</v>
      </c>
      <c r="AFG6" s="509" t="s">
        <v>2761</v>
      </c>
      <c r="AFH6" s="509" t="s">
        <v>3144</v>
      </c>
      <c r="AFI6" s="509" t="s">
        <v>3238</v>
      </c>
      <c r="AFJ6" s="509" t="s">
        <v>3239</v>
      </c>
      <c r="AFK6" s="509" t="s">
        <v>2762</v>
      </c>
      <c r="AFL6" s="509" t="s">
        <v>3240</v>
      </c>
      <c r="AFM6" s="509" t="s">
        <v>3241</v>
      </c>
      <c r="AFN6" s="509" t="s">
        <v>2763</v>
      </c>
      <c r="AFO6" s="509" t="s">
        <v>2764</v>
      </c>
      <c r="AFP6" s="509" t="s">
        <v>936</v>
      </c>
      <c r="AFQ6" s="509" t="s">
        <v>937</v>
      </c>
      <c r="AFR6" s="509" t="s">
        <v>938</v>
      </c>
      <c r="AFS6" s="509" t="s">
        <v>939</v>
      </c>
      <c r="AFT6" s="509" t="s">
        <v>2771</v>
      </c>
      <c r="AFU6" s="509" t="s">
        <v>941</v>
      </c>
      <c r="AFV6" s="509" t="s">
        <v>3147</v>
      </c>
      <c r="AFW6" s="509" t="s">
        <v>3148</v>
      </c>
      <c r="AFX6" s="509" t="s">
        <v>2772</v>
      </c>
      <c r="AFY6" s="509" t="s">
        <v>3244</v>
      </c>
      <c r="AFZ6" s="509" t="s">
        <v>2773</v>
      </c>
      <c r="AGA6" s="509" t="s">
        <v>3245</v>
      </c>
      <c r="AGB6" s="509" t="s">
        <v>2774</v>
      </c>
      <c r="AGC6" s="509" t="s">
        <v>949</v>
      </c>
      <c r="AGD6" s="509" t="s">
        <v>950</v>
      </c>
      <c r="AGE6" s="509" t="s">
        <v>951</v>
      </c>
      <c r="AGF6" s="509" t="s">
        <v>952</v>
      </c>
      <c r="AGG6" s="509" t="s">
        <v>2775</v>
      </c>
      <c r="AGH6" s="509" t="s">
        <v>954</v>
      </c>
      <c r="AGI6" s="509" t="s">
        <v>3149</v>
      </c>
      <c r="AGJ6" s="509" t="s">
        <v>3150</v>
      </c>
      <c r="AGK6" s="509" t="s">
        <v>2776</v>
      </c>
      <c r="AGL6" s="509" t="s">
        <v>3246</v>
      </c>
      <c r="AGM6" s="509" t="s">
        <v>2777</v>
      </c>
      <c r="AGN6" s="509" t="s">
        <v>3247</v>
      </c>
      <c r="AGO6" s="509" t="s">
        <v>2778</v>
      </c>
      <c r="AGP6" s="509" t="s">
        <v>962</v>
      </c>
      <c r="AGQ6" s="509" t="s">
        <v>963</v>
      </c>
      <c r="AGR6" s="509" t="s">
        <v>964</v>
      </c>
      <c r="AGS6" s="509" t="s">
        <v>965</v>
      </c>
      <c r="AGT6" s="509" t="s">
        <v>2779</v>
      </c>
      <c r="AGU6" s="509" t="s">
        <v>967</v>
      </c>
      <c r="AGV6" s="509" t="s">
        <v>3151</v>
      </c>
      <c r="AGW6" s="509" t="s">
        <v>3152</v>
      </c>
      <c r="AGX6" s="509" t="s">
        <v>2780</v>
      </c>
      <c r="AGY6" s="509" t="s">
        <v>3248</v>
      </c>
      <c r="AGZ6" s="509" t="s">
        <v>2781</v>
      </c>
      <c r="AHA6" s="509" t="s">
        <v>3249</v>
      </c>
      <c r="AHB6" s="509" t="s">
        <v>2782</v>
      </c>
      <c r="AHC6" s="509" t="s">
        <v>975</v>
      </c>
      <c r="AHD6" s="509" t="s">
        <v>976</v>
      </c>
      <c r="AHE6" s="509" t="s">
        <v>977</v>
      </c>
      <c r="AHF6" s="509" t="s">
        <v>978</v>
      </c>
      <c r="AHG6" s="509" t="s">
        <v>2783</v>
      </c>
      <c r="AHH6" s="509" t="s">
        <v>980</v>
      </c>
      <c r="AHI6" s="509" t="s">
        <v>3153</v>
      </c>
      <c r="AHJ6" s="509" t="s">
        <v>3154</v>
      </c>
      <c r="AHK6" s="509" t="s">
        <v>2784</v>
      </c>
      <c r="AHL6" s="509" t="s">
        <v>3250</v>
      </c>
      <c r="AHM6" s="509" t="s">
        <v>2785</v>
      </c>
      <c r="AHN6" s="509" t="s">
        <v>3251</v>
      </c>
      <c r="AHO6" s="509" t="s">
        <v>2786</v>
      </c>
      <c r="AHP6" s="509" t="s">
        <v>988</v>
      </c>
      <c r="AHQ6" s="509" t="s">
        <v>989</v>
      </c>
      <c r="AHR6" s="509" t="s">
        <v>990</v>
      </c>
      <c r="AHS6" s="509" t="s">
        <v>991</v>
      </c>
      <c r="AHT6" s="509" t="s">
        <v>2787</v>
      </c>
      <c r="AHU6" s="509" t="s">
        <v>993</v>
      </c>
      <c r="AHV6" s="509" t="s">
        <v>3155</v>
      </c>
      <c r="AHW6" s="509" t="s">
        <v>3156</v>
      </c>
      <c r="AHX6" s="509" t="s">
        <v>2788</v>
      </c>
      <c r="AHY6" s="509" t="s">
        <v>3252</v>
      </c>
      <c r="AHZ6" s="509" t="s">
        <v>2789</v>
      </c>
      <c r="AIA6" s="509" t="s">
        <v>3253</v>
      </c>
      <c r="AIB6" s="509" t="s">
        <v>2790</v>
      </c>
      <c r="AIC6" s="509" t="s">
        <v>1001</v>
      </c>
      <c r="AID6" s="509" t="s">
        <v>1002</v>
      </c>
      <c r="AIE6" s="509" t="s">
        <v>1123</v>
      </c>
      <c r="AIF6" s="509" t="s">
        <v>1124</v>
      </c>
      <c r="AIG6" s="509" t="s">
        <v>1125</v>
      </c>
      <c r="AIH6" s="509" t="s">
        <v>1527</v>
      </c>
      <c r="AII6" s="509" t="s">
        <v>1126</v>
      </c>
      <c r="AIJ6" s="509" t="s">
        <v>1127</v>
      </c>
      <c r="AIK6" s="509" t="s">
        <v>2791</v>
      </c>
      <c r="AIL6" s="509" t="s">
        <v>1128</v>
      </c>
      <c r="AIM6" s="509" t="s">
        <v>1129</v>
      </c>
      <c r="AIN6" s="509" t="s">
        <v>1130</v>
      </c>
      <c r="AIO6" s="509" t="s">
        <v>1131</v>
      </c>
      <c r="AIP6" s="509" t="s">
        <v>1132</v>
      </c>
      <c r="AIQ6" s="509" t="s">
        <v>1133</v>
      </c>
      <c r="AIR6" s="509" t="s">
        <v>1134</v>
      </c>
      <c r="AIS6" s="509" t="s">
        <v>1529</v>
      </c>
      <c r="AIT6" s="509" t="s">
        <v>1135</v>
      </c>
      <c r="AIU6" s="509" t="s">
        <v>1136</v>
      </c>
      <c r="AIV6" s="509" t="s">
        <v>2803</v>
      </c>
      <c r="AIW6" s="509" t="s">
        <v>1137</v>
      </c>
      <c r="AIX6" s="509" t="s">
        <v>1138</v>
      </c>
      <c r="AIY6" s="509" t="s">
        <v>1139</v>
      </c>
      <c r="AIZ6" s="509" t="s">
        <v>1140</v>
      </c>
      <c r="AJA6" s="509" t="s">
        <v>1141</v>
      </c>
      <c r="AJB6" s="509" t="s">
        <v>1142</v>
      </c>
      <c r="AJC6" s="509" t="s">
        <v>1143</v>
      </c>
      <c r="AJD6" s="509" t="s">
        <v>1531</v>
      </c>
      <c r="AJE6" s="509" t="s">
        <v>1144</v>
      </c>
      <c r="AJF6" s="509" t="s">
        <v>1145</v>
      </c>
      <c r="AJG6" s="509" t="s">
        <v>2804</v>
      </c>
      <c r="AJH6" s="509" t="s">
        <v>1146</v>
      </c>
      <c r="AJI6" s="509" t="s">
        <v>1147</v>
      </c>
      <c r="AJJ6" s="509" t="s">
        <v>1148</v>
      </c>
      <c r="AJK6" s="509" t="s">
        <v>1149</v>
      </c>
      <c r="AJL6" s="509" t="s">
        <v>1150</v>
      </c>
      <c r="AJM6" s="509" t="s">
        <v>1151</v>
      </c>
      <c r="AJN6" s="509" t="s">
        <v>1152</v>
      </c>
      <c r="AJO6" s="509" t="s">
        <v>1533</v>
      </c>
      <c r="AJP6" s="509" t="s">
        <v>1153</v>
      </c>
      <c r="AJQ6" s="509" t="s">
        <v>1154</v>
      </c>
      <c r="AJR6" s="509" t="s">
        <v>2805</v>
      </c>
      <c r="AJS6" s="509" t="s">
        <v>1155</v>
      </c>
      <c r="AJT6" s="509" t="s">
        <v>1156</v>
      </c>
      <c r="AJU6" s="509" t="s">
        <v>1157</v>
      </c>
      <c r="AJV6" s="509" t="s">
        <v>1158</v>
      </c>
      <c r="AJW6" s="509" t="s">
        <v>1159</v>
      </c>
      <c r="AJX6" s="509" t="s">
        <v>1160</v>
      </c>
      <c r="AJY6" s="509" t="s">
        <v>1161</v>
      </c>
      <c r="AJZ6" s="509" t="s">
        <v>1535</v>
      </c>
      <c r="AKA6" s="509" t="s">
        <v>1162</v>
      </c>
      <c r="AKB6" s="509" t="s">
        <v>1163</v>
      </c>
      <c r="AKC6" s="509" t="s">
        <v>2806</v>
      </c>
      <c r="AKD6" s="509" t="s">
        <v>1164</v>
      </c>
      <c r="AKE6" s="509" t="s">
        <v>1165</v>
      </c>
      <c r="AKF6" s="509" t="s">
        <v>1166</v>
      </c>
      <c r="AKG6" s="509" t="s">
        <v>1167</v>
      </c>
      <c r="AKH6" s="509" t="s">
        <v>1168</v>
      </c>
      <c r="AKI6" s="509" t="s">
        <v>1169</v>
      </c>
      <c r="AKJ6" s="509" t="s">
        <v>1170</v>
      </c>
      <c r="AKK6" s="509" t="s">
        <v>1537</v>
      </c>
      <c r="AKL6" s="509" t="s">
        <v>1171</v>
      </c>
      <c r="AKM6" s="509" t="s">
        <v>1172</v>
      </c>
      <c r="AKN6" s="509" t="s">
        <v>2807</v>
      </c>
      <c r="AKO6" s="509" t="s">
        <v>1173</v>
      </c>
      <c r="AKP6" s="509" t="s">
        <v>1174</v>
      </c>
      <c r="AKQ6" s="509" t="s">
        <v>1175</v>
      </c>
      <c r="AKR6" s="509" t="s">
        <v>1176</v>
      </c>
      <c r="AKS6" s="509" t="s">
        <v>1003</v>
      </c>
      <c r="AKT6" s="509" t="s">
        <v>1004</v>
      </c>
      <c r="AKU6" s="509" t="s">
        <v>1005</v>
      </c>
      <c r="AKV6" s="509" t="s">
        <v>1006</v>
      </c>
      <c r="AKW6" s="509" t="s">
        <v>1007</v>
      </c>
      <c r="AKX6" s="509" t="s">
        <v>1008</v>
      </c>
      <c r="AKY6" s="509" t="s">
        <v>1009</v>
      </c>
      <c r="AKZ6" s="509" t="s">
        <v>1010</v>
      </c>
      <c r="ALA6" s="509" t="s">
        <v>1011</v>
      </c>
      <c r="ALB6" s="509" t="s">
        <v>1012</v>
      </c>
      <c r="ALC6" s="509" t="s">
        <v>1013</v>
      </c>
      <c r="ALD6" s="509" t="s">
        <v>1014</v>
      </c>
      <c r="ALE6" s="509" t="s">
        <v>1015</v>
      </c>
      <c r="ALF6" s="509" t="s">
        <v>1016</v>
      </c>
      <c r="ALG6" s="509" t="s">
        <v>1017</v>
      </c>
      <c r="ALH6" s="509" t="s">
        <v>1018</v>
      </c>
      <c r="ALI6" s="509" t="s">
        <v>1019</v>
      </c>
      <c r="ALJ6" s="509" t="s">
        <v>1020</v>
      </c>
      <c r="ALK6" s="509" t="s">
        <v>1021</v>
      </c>
      <c r="ALL6" s="509" t="s">
        <v>1022</v>
      </c>
      <c r="ALM6" s="509" t="s">
        <v>1023</v>
      </c>
      <c r="ALN6" s="509" t="s">
        <v>1024</v>
      </c>
      <c r="ALO6" s="509" t="s">
        <v>1025</v>
      </c>
      <c r="ALP6" s="509" t="s">
        <v>1026</v>
      </c>
      <c r="ALQ6" s="509" t="s">
        <v>1027</v>
      </c>
      <c r="ALR6" s="509" t="s">
        <v>1028</v>
      </c>
      <c r="ALS6" s="509" t="s">
        <v>1029</v>
      </c>
      <c r="ALT6" s="509" t="s">
        <v>1030</v>
      </c>
      <c r="ALU6" s="509" t="s">
        <v>1031</v>
      </c>
      <c r="ALV6" s="509" t="s">
        <v>1032</v>
      </c>
      <c r="ALW6" s="509" t="s">
        <v>1033</v>
      </c>
      <c r="ALX6" s="509" t="s">
        <v>1034</v>
      </c>
      <c r="ALY6" s="509" t="s">
        <v>1035</v>
      </c>
      <c r="ALZ6" s="509" t="s">
        <v>1036</v>
      </c>
      <c r="AMA6" s="509" t="s">
        <v>1037</v>
      </c>
      <c r="AMB6" s="509" t="s">
        <v>1038</v>
      </c>
      <c r="AMC6" s="509" t="s">
        <v>1039</v>
      </c>
      <c r="AMD6" s="509" t="s">
        <v>1040</v>
      </c>
      <c r="AME6" s="509" t="s">
        <v>1041</v>
      </c>
      <c r="AMF6" s="509" t="s">
        <v>1042</v>
      </c>
      <c r="AMG6" s="509" t="s">
        <v>1043</v>
      </c>
      <c r="AMH6" s="509" t="s">
        <v>1044</v>
      </c>
      <c r="AMI6" s="509" t="s">
        <v>1045</v>
      </c>
      <c r="AMJ6" s="509" t="s">
        <v>1046</v>
      </c>
      <c r="AMK6" s="509" t="s">
        <v>1047</v>
      </c>
      <c r="AML6" s="509" t="s">
        <v>1048</v>
      </c>
      <c r="AMM6" s="509" t="s">
        <v>1049</v>
      </c>
      <c r="AMN6" s="509" t="s">
        <v>1050</v>
      </c>
      <c r="AMO6" s="509" t="s">
        <v>1051</v>
      </c>
      <c r="AMP6" s="509" t="s">
        <v>1052</v>
      </c>
      <c r="AMQ6" s="509" t="s">
        <v>1053</v>
      </c>
      <c r="AMR6" s="509" t="s">
        <v>1054</v>
      </c>
      <c r="AMS6" s="509" t="s">
        <v>1055</v>
      </c>
      <c r="AMT6" s="509" t="s">
        <v>1056</v>
      </c>
      <c r="AMU6" s="509" t="s">
        <v>1057</v>
      </c>
      <c r="AMV6" s="509" t="s">
        <v>1058</v>
      </c>
      <c r="AMW6" s="509" t="s">
        <v>1059</v>
      </c>
      <c r="AMX6" s="509" t="s">
        <v>1060</v>
      </c>
      <c r="AMY6" s="509" t="s">
        <v>1061</v>
      </c>
      <c r="AMZ6" s="509" t="s">
        <v>1062</v>
      </c>
      <c r="ANA6" s="509" t="s">
        <v>1063</v>
      </c>
      <c r="ANB6" s="509" t="s">
        <v>1064</v>
      </c>
      <c r="ANC6" s="509" t="s">
        <v>1065</v>
      </c>
      <c r="AND6" s="509" t="s">
        <v>1066</v>
      </c>
      <c r="ANE6" s="509" t="s">
        <v>1067</v>
      </c>
      <c r="ANF6" s="509" t="s">
        <v>1068</v>
      </c>
      <c r="ANG6" s="509" t="s">
        <v>1069</v>
      </c>
      <c r="ANH6" s="509" t="s">
        <v>1070</v>
      </c>
      <c r="ANI6" s="509" t="s">
        <v>1071</v>
      </c>
      <c r="ANJ6" s="509" t="s">
        <v>1072</v>
      </c>
      <c r="ANK6" s="509" t="s">
        <v>1073</v>
      </c>
      <c r="ANL6" s="509" t="s">
        <v>1074</v>
      </c>
      <c r="ANM6" s="509" t="s">
        <v>1075</v>
      </c>
      <c r="ANN6" s="509" t="s">
        <v>1076</v>
      </c>
      <c r="ANO6" s="509" t="s">
        <v>1077</v>
      </c>
      <c r="ANP6" s="509" t="s">
        <v>1078</v>
      </c>
      <c r="ANQ6" s="509" t="s">
        <v>1079</v>
      </c>
      <c r="ANR6" s="509" t="s">
        <v>1080</v>
      </c>
      <c r="ANS6" s="509" t="s">
        <v>1081</v>
      </c>
      <c r="ANT6" s="509" t="s">
        <v>1082</v>
      </c>
      <c r="ANU6" s="509" t="s">
        <v>1083</v>
      </c>
      <c r="ANV6" s="509" t="s">
        <v>1084</v>
      </c>
      <c r="ANW6" s="509" t="s">
        <v>1085</v>
      </c>
      <c r="ANX6" s="509" t="s">
        <v>1086</v>
      </c>
      <c r="ANY6" s="509" t="s">
        <v>1087</v>
      </c>
      <c r="ANZ6" s="509" t="s">
        <v>1088</v>
      </c>
      <c r="AOA6" s="509" t="s">
        <v>1089</v>
      </c>
      <c r="AOB6" s="509" t="s">
        <v>1090</v>
      </c>
      <c r="AOC6" s="509" t="s">
        <v>1091</v>
      </c>
      <c r="AOD6" s="509" t="s">
        <v>1092</v>
      </c>
      <c r="AOE6" s="509" t="s">
        <v>1093</v>
      </c>
      <c r="AOF6" s="509" t="s">
        <v>1094</v>
      </c>
      <c r="AOG6" s="509" t="s">
        <v>1095</v>
      </c>
      <c r="AOH6" s="509" t="s">
        <v>1096</v>
      </c>
      <c r="AOI6" s="509" t="s">
        <v>1097</v>
      </c>
      <c r="AOJ6" s="509" t="s">
        <v>1098</v>
      </c>
      <c r="AOK6" s="509" t="s">
        <v>1099</v>
      </c>
      <c r="AOL6" s="509" t="s">
        <v>1100</v>
      </c>
      <c r="AOM6" s="509" t="s">
        <v>1101</v>
      </c>
      <c r="AON6" s="509" t="s">
        <v>1102</v>
      </c>
      <c r="AOO6" s="509" t="s">
        <v>1103</v>
      </c>
      <c r="AOP6" s="509" t="s">
        <v>1104</v>
      </c>
      <c r="AOQ6" s="509" t="s">
        <v>1105</v>
      </c>
      <c r="AOR6" s="509" t="s">
        <v>1106</v>
      </c>
      <c r="AOS6" s="509" t="s">
        <v>1107</v>
      </c>
      <c r="AOT6" s="509" t="s">
        <v>1108</v>
      </c>
      <c r="AOU6" s="509" t="s">
        <v>1109</v>
      </c>
      <c r="AOV6" s="509" t="s">
        <v>1110</v>
      </c>
      <c r="AOW6" s="509" t="s">
        <v>1111</v>
      </c>
      <c r="AOX6" s="509" t="s">
        <v>1112</v>
      </c>
      <c r="AOY6" s="509" t="s">
        <v>1113</v>
      </c>
      <c r="AOZ6" s="509" t="s">
        <v>1114</v>
      </c>
      <c r="APA6" s="509" t="s">
        <v>1115</v>
      </c>
      <c r="APB6" s="509" t="s">
        <v>1116</v>
      </c>
      <c r="APC6" s="509" t="s">
        <v>1117</v>
      </c>
      <c r="APD6" s="509" t="s">
        <v>1118</v>
      </c>
      <c r="APE6" s="509" t="s">
        <v>1119</v>
      </c>
      <c r="APF6" s="509" t="s">
        <v>1120</v>
      </c>
      <c r="APG6" s="509" t="s">
        <v>1121</v>
      </c>
      <c r="APH6" s="509" t="s">
        <v>1122</v>
      </c>
      <c r="API6" s="509" t="s">
        <v>3293</v>
      </c>
      <c r="APJ6" s="508" t="s">
        <v>3294</v>
      </c>
      <c r="APK6" s="508" t="s">
        <v>3295</v>
      </c>
      <c r="APL6" s="508" t="s">
        <v>3296</v>
      </c>
      <c r="APM6" s="508" t="s">
        <v>3297</v>
      </c>
      <c r="APN6" s="508" t="s">
        <v>3298</v>
      </c>
      <c r="APO6" s="508" t="s">
        <v>3299</v>
      </c>
    </row>
    <row r="7" spans="1:1107" s="353" customFormat="1" ht="13.5" thickBot="1">
      <c r="A7" s="505"/>
      <c r="B7" s="356"/>
      <c r="C7" s="506"/>
      <c r="D7" s="355"/>
      <c r="E7" s="507" t="str">
        <f>IFERROR(VLOOKUP('Final Application'!AF11,RegionLookUp,4,FALSE),"")</f>
        <v/>
      </c>
      <c r="F7" s="356" t="s">
        <v>1566</v>
      </c>
      <c r="G7" s="537"/>
      <c r="H7" s="478"/>
      <c r="I7" s="522"/>
      <c r="J7" s="538"/>
      <c r="K7" s="478"/>
      <c r="L7" s="521"/>
      <c r="M7" s="510" t="str">
        <f>IF('Final Application'!B7="","",LEFT('Final Application'!B7,50))</f>
        <v/>
      </c>
      <c r="N7" s="511" t="str">
        <f>IF('Final Application'!T7="","",'Final Application'!T7)</f>
        <v/>
      </c>
      <c r="O7" s="512" t="str">
        <f>IF(('Final Application'!AF7=0),"",'Final Application'!AF7)</f>
        <v/>
      </c>
      <c r="P7" s="511" t="str">
        <f>IF('Final Application'!B9="","",'Final Application'!B9)</f>
        <v/>
      </c>
      <c r="Q7" s="511" t="str">
        <f>IF('Final Application'!B19="","",'Final Application'!B19)</f>
        <v/>
      </c>
      <c r="R7" s="511" t="str">
        <f>IF('Final Application'!B11="","",'Final Application'!B11)</f>
        <v/>
      </c>
      <c r="S7" s="511" t="str">
        <f>IF('Final Application'!T11="","",'Final Application'!T11)</f>
        <v/>
      </c>
      <c r="T7" s="511" t="str">
        <f>IF('Final Application'!AD11="","",'Final Application'!AD11)</f>
        <v/>
      </c>
      <c r="U7" s="513" t="str">
        <f>IF('Final Application'!AF11="","",'Final Application'!AF11)</f>
        <v/>
      </c>
      <c r="V7" s="511">
        <f>IF('Final Application'!B13="",'Final Application'!B11,'Final Application'!B13)</f>
        <v>0</v>
      </c>
      <c r="W7" s="511">
        <f>IF('Final Application'!T13="",'Final Application'!T11,'Final Application'!T13)</f>
        <v>0</v>
      </c>
      <c r="X7" s="511">
        <f>IF('Final Application'!AD13="",'Final Application'!AD11,'Final Application'!AD13)</f>
        <v>0</v>
      </c>
      <c r="Y7" s="513">
        <f>IF('Final Application'!AF13="",'Final Application'!AF11,'Final Application'!AF13)</f>
        <v>0</v>
      </c>
      <c r="Z7" s="511" t="str">
        <f>IF('Final Application'!B15="","",'Final Application'!B15)</f>
        <v/>
      </c>
      <c r="AA7" s="511" t="str">
        <f>IF('Final Application'!M15="","",'Final Application'!M15)</f>
        <v/>
      </c>
      <c r="AB7" s="514" t="str">
        <f>IF('Final Application'!T15="","",'Final Application'!T15)</f>
        <v/>
      </c>
      <c r="AC7" s="511" t="str">
        <f>IF('Final Application'!Z15="","",'Final Application'!Z15)</f>
        <v/>
      </c>
      <c r="AD7" s="511" t="str">
        <f>IF('Final Application'!B17="","",'Final Application'!B17)</f>
        <v/>
      </c>
      <c r="AE7" s="511" t="str">
        <f>IF('Final Application'!M17="","",'Final Application'!M17)</f>
        <v/>
      </c>
      <c r="AF7" s="514" t="str">
        <f>IF('Final Application'!T17="","",'Final Application'!T17)</f>
        <v/>
      </c>
      <c r="AG7" s="511" t="str">
        <f>IF('Final Application'!Z17="","",'Final Application'!Z17)</f>
        <v/>
      </c>
      <c r="AH7" s="511" t="str">
        <f>IF('Final Application'!T9="","",PROPER('Final Application'!T9))</f>
        <v/>
      </c>
      <c r="AI7" s="511"/>
      <c r="AJ7" s="512" t="str">
        <f>IF('Final Application'!T19="","",'Final Application'!T19)</f>
        <v/>
      </c>
      <c r="AK7" s="512" t="str">
        <f>IF('Final Application'!B21=0,"",'Final Application'!B21)</f>
        <v/>
      </c>
      <c r="AL7" s="512" t="str">
        <f>IF('Final Application'!M21=0,"",'Final Application'!M21)</f>
        <v/>
      </c>
      <c r="AM7" s="515" t="str">
        <f>IF('Final Application'!T21="","",'Final Application'!T21)</f>
        <v/>
      </c>
      <c r="AN7" s="511" t="str">
        <f>IF('Final Application'!Z21="","",PROPER('Final Application'!Z21))</f>
        <v/>
      </c>
      <c r="AO7" s="511" t="str">
        <f>IF('Final Application'!B25="","",'Final Application'!B25)</f>
        <v/>
      </c>
      <c r="AP7" s="511" t="str">
        <f>IF('Final Application'!M25="","",'Final Application'!M25)</f>
        <v/>
      </c>
      <c r="AQ7" s="514" t="str">
        <f>IF('Final Application'!T25="","",'Final Application'!T25)</f>
        <v/>
      </c>
      <c r="AR7" s="511" t="str">
        <f>IF('Final Application'!Z25="","",'Final Application'!Z25)</f>
        <v/>
      </c>
      <c r="AS7" s="511" t="str">
        <f>IF('Final Application'!B27="","",'Final Application'!B27)</f>
        <v/>
      </c>
      <c r="AT7" s="511" t="str">
        <f>IF('Final Application'!M27="","",'Final Application'!M27)</f>
        <v/>
      </c>
      <c r="AU7" s="514" t="str">
        <f>IF('Final Application'!T27="","",'Final Application'!T27)</f>
        <v/>
      </c>
      <c r="AV7" s="511" t="str">
        <f>IF('Final Application'!Z27="","",'Final Application'!Z27)</f>
        <v/>
      </c>
      <c r="AW7" s="511" t="str">
        <f>IF('Final Application'!B29="","",'Final Application'!B29)</f>
        <v/>
      </c>
      <c r="AX7" s="511" t="str">
        <f>IF('Final Application'!M29="","",'Final Application'!M29)</f>
        <v/>
      </c>
      <c r="AY7" s="514" t="str">
        <f>IF('Final Application'!T29="","",'Final Application'!T29)</f>
        <v/>
      </c>
      <c r="AZ7" s="511" t="str">
        <f>IF('Final Application'!Z29="","",'Final Application'!Z29)</f>
        <v/>
      </c>
      <c r="BA7" s="511" t="str">
        <f>IF('Final Application'!B31="","",'Final Application'!B31)</f>
        <v/>
      </c>
      <c r="BB7" s="511" t="str">
        <f>IF('Final Application'!M31="","",'Final Application'!M31)</f>
        <v/>
      </c>
      <c r="BC7" s="514" t="str">
        <f>IF('Final Application'!T31="","",'Final Application'!T31)</f>
        <v/>
      </c>
      <c r="BD7" s="511" t="str">
        <f>IF('Final Application'!Z31="","",'Final Application'!Z31)</f>
        <v/>
      </c>
      <c r="BE7" s="511" t="b">
        <f>IF('Final Application'!T33="Customer",TRUE,FALSE)</f>
        <v>0</v>
      </c>
      <c r="BF7" s="511" t="b">
        <f>IF('Final Application'!T33="Third Party",TRUE,FALSE)</f>
        <v>0</v>
      </c>
      <c r="BG7" s="511" t="b">
        <f>IF('Final Application'!AD33="Customer",TRUE,FALSE)</f>
        <v>0</v>
      </c>
      <c r="BH7" s="511" t="b">
        <f>IF('Final Application'!AD33="Third Party",TRUE,FALSE)</f>
        <v>0</v>
      </c>
      <c r="BI7" s="511" t="str">
        <f>IF('Final Application'!B35="","",'Final Application'!B35)</f>
        <v/>
      </c>
      <c r="BJ7" s="511" t="str">
        <f>IF('Final Application'!T35="","",'Final Application'!T35)</f>
        <v/>
      </c>
      <c r="BK7" s="511">
        <f>IF(OR('Final Application'!B37="Same",'Final Application'!B37=""),'Data Extraction'!V7,'Final Application'!B37)</f>
        <v>0</v>
      </c>
      <c r="BL7" s="511">
        <f>IF(OR('Final Application'!B37="Same",'Final Application'!B37=""),'Data Extraction'!W7,'Final Application'!T37)</f>
        <v>0</v>
      </c>
      <c r="BM7" s="511">
        <f>IF(OR('Final Application'!B37="Same",'Final Application'!B37=""),'Data Extraction'!X7,'Final Application'!AD37)</f>
        <v>0</v>
      </c>
      <c r="BN7" s="513">
        <f>IF(OR('Final Application'!B37="Same",'Final Application'!B37=""),'Data Extraction'!Y7,'Final Application'!AF37)</f>
        <v>0</v>
      </c>
      <c r="BO7" s="511" t="str">
        <f>IF('Final Application'!B39="","",'Final Application'!B39)</f>
        <v/>
      </c>
      <c r="BP7" s="511" t="str">
        <f>IF('Final Application'!M39="","",'Final Application'!M39)</f>
        <v/>
      </c>
      <c r="BQ7" s="514" t="str">
        <f>IF('Final Application'!T39="","",'Final Application'!T39)</f>
        <v/>
      </c>
      <c r="BR7" s="511" t="str">
        <f>IF('Final Application'!Z39="","",'Final Application'!Z39)</f>
        <v/>
      </c>
      <c r="BS7" s="511" t="str">
        <f>IF('Final Application'!B41="","",'Final Application'!B41)</f>
        <v/>
      </c>
      <c r="BT7" s="511" t="str">
        <f>IF('Final Application'!T41="","",'Final Application'!T41)</f>
        <v/>
      </c>
      <c r="BU7" s="511" t="b">
        <f>IF('Final Application'!AD44="Yes",TRUE,FALSE)</f>
        <v>0</v>
      </c>
      <c r="BV7" s="511" t="b">
        <f>IF('Final Application'!AD44="No",TRUE,FALSE)</f>
        <v>1</v>
      </c>
      <c r="BW7" s="511" t="str">
        <f>IF('Final Application'!B48="","",'Final Application'!B48)</f>
        <v/>
      </c>
      <c r="BX7" s="511" t="str">
        <f>IF('Final Application'!T48="","",'Final Application'!T48)</f>
        <v/>
      </c>
      <c r="BY7" s="511" t="str">
        <f>IF('Final Application'!B50="","",'Final Application'!B50)</f>
        <v/>
      </c>
      <c r="BZ7" s="511" t="str">
        <f>IF('Final Application'!T50="","",'Final Application'!T50)</f>
        <v/>
      </c>
      <c r="CA7" s="511" t="str">
        <f>IF('Final Application'!AD50="","",'Final Application'!AD50)</f>
        <v/>
      </c>
      <c r="CB7" s="513" t="str">
        <f>IF('Final Application'!AF50="","",'Final Application'!AF50)</f>
        <v/>
      </c>
      <c r="CC7" s="511" t="str">
        <f>IF('Final Application'!B52="","",'Final Application'!B52)</f>
        <v/>
      </c>
      <c r="CD7" s="511" t="str">
        <f>IF('Final Application'!M52="","",'Final Application'!M52)</f>
        <v/>
      </c>
      <c r="CE7" s="514" t="str">
        <f>IF('Final Application'!T52="","",'Final Application'!T52)</f>
        <v/>
      </c>
      <c r="CF7" s="511" t="str">
        <f>IF('Final Application'!Z52="","",'Final Application'!Z52)</f>
        <v/>
      </c>
      <c r="CG7" s="511" t="str">
        <f>IF('Final Application'!B54="","",'Final Application'!B54)</f>
        <v/>
      </c>
      <c r="CH7" s="511" t="str">
        <f>IF('Final Application'!T54="","",'Final Application'!T54)</f>
        <v/>
      </c>
      <c r="CI7" s="511" t="str">
        <f>IF('Final Application'!C62="","",'Final Application'!C62)</f>
        <v/>
      </c>
      <c r="CJ7" s="512" t="str">
        <f>IF('Final Application'!AD62=0,"",'Final Application'!AD62)</f>
        <v/>
      </c>
      <c r="CK7" s="511" t="b">
        <f>IF('Final Application'!AK68="","",'Final Application'!AK68)</f>
        <v>0</v>
      </c>
      <c r="CL7" s="516" t="str">
        <f>IF('Final Application'!J68="","",'Final Application'!J68)</f>
        <v/>
      </c>
      <c r="CM7" s="516" t="str">
        <f>IF('Final Application'!M68="","",'Final Application'!M68)</f>
        <v/>
      </c>
      <c r="CN7" s="516" t="str">
        <f>IF(OR(CL7="",CM7="",CM7=0),"",((CM7-CL7)/CM7*100))</f>
        <v/>
      </c>
      <c r="CO7" s="511" t="str">
        <f>IF('Final Application'!S68="","",'Final Application'!S68)</f>
        <v/>
      </c>
      <c r="CP7" s="511" t="str">
        <f>IF('Final Application'!X68="","",'Final Application'!X68)</f>
        <v/>
      </c>
      <c r="CQ7" s="517" t="str">
        <f>IF('Final Application'!AF68="Chk Box",0,'Final Application'!AF68)</f>
        <v/>
      </c>
      <c r="CR7" s="516">
        <f>IF('Final Application'!AM68="","",'Final Application'!AM68)</f>
        <v>0</v>
      </c>
      <c r="CS7" s="516">
        <f>IF('Final Application'!AN68="","",'Final Application'!AN68)</f>
        <v>0</v>
      </c>
      <c r="CT7" s="511" t="b">
        <f>IF('Final Application'!AK69="","",'Final Application'!AK69)</f>
        <v>0</v>
      </c>
      <c r="CU7" s="516" t="str">
        <f>IF('Final Application'!J69="","",'Final Application'!J69)</f>
        <v/>
      </c>
      <c r="CV7" s="516" t="str">
        <f>IF('Final Application'!M69="","",'Final Application'!M69)</f>
        <v/>
      </c>
      <c r="CW7" s="516" t="str">
        <f>IF(OR(CU7="",CV7="",CV7=0),"",((CV7-CU7)/CV7)*100)</f>
        <v/>
      </c>
      <c r="CX7" s="511" t="str">
        <f>IF('Final Application'!S69="","",'Final Application'!S69)</f>
        <v/>
      </c>
      <c r="CY7" s="516" t="str">
        <f>IF('Final Application'!X69="","",'Final Application'!X69)</f>
        <v/>
      </c>
      <c r="CZ7" s="517" t="str">
        <f>IF('Final Application'!AF69="Chk Box",0,'Final Application'!AF69)</f>
        <v/>
      </c>
      <c r="DA7" s="516">
        <f>IF('Final Application'!AM69="","",'Final Application'!AM69)</f>
        <v>0</v>
      </c>
      <c r="DB7" s="516">
        <f>IF('Final Application'!AN69="","",'Final Application'!AN69)</f>
        <v>0</v>
      </c>
      <c r="DC7" s="511" t="b">
        <f>IF('Final Application'!AK70="","",'Final Application'!AK70)</f>
        <v>0</v>
      </c>
      <c r="DD7" s="511" t="str">
        <f>IF('Final Application'!S70="","",'Final Application'!S70)</f>
        <v/>
      </c>
      <c r="DE7" s="516" t="str">
        <f>IF('Final Application'!X70="","",'Final Application'!X70)</f>
        <v/>
      </c>
      <c r="DF7" s="516" t="str">
        <f>IF('Final Application'!G71="","",'Final Application'!G71)</f>
        <v/>
      </c>
      <c r="DG7" s="516" t="str">
        <f>IF('Final Application'!W71="","",'Final Application'!W71)</f>
        <v/>
      </c>
      <c r="DH7" s="517" t="str">
        <f>IF('Final Application'!AF70="Chk L3a Box",0,'Final Application'!AF70)</f>
        <v/>
      </c>
      <c r="DI7" s="516">
        <f>IF('Final Application'!AM70="","",'Final Application'!AM70)</f>
        <v>0</v>
      </c>
      <c r="DJ7" s="516">
        <f>IF('Final Application'!AN70="","",'Final Application'!AN70)</f>
        <v>0</v>
      </c>
      <c r="DK7" s="511" t="b">
        <f>IF('Final Application'!AK72="","",'Final Application'!AK72)</f>
        <v>0</v>
      </c>
      <c r="DL7" s="511" t="str">
        <f>IF('Final Application'!S72="","",'Final Application'!S72)</f>
        <v/>
      </c>
      <c r="DM7" s="516" t="str">
        <f>IF('Final Application'!X72="","",'Final Application'!X72)</f>
        <v/>
      </c>
      <c r="DN7" s="516" t="str">
        <f>IF('Final Application'!G73="","",'Final Application'!G73)</f>
        <v/>
      </c>
      <c r="DO7" s="516" t="str">
        <f>IF('Final Application'!W73="","",'Final Application'!W73)</f>
        <v/>
      </c>
      <c r="DP7" s="517" t="str">
        <f>IF('Final Application'!AF72="Chk L3b Box",0,'Final Application'!AF72)</f>
        <v/>
      </c>
      <c r="DQ7" s="516">
        <f>IF('Final Application'!AM72="","",'Final Application'!AM72)</f>
        <v>0</v>
      </c>
      <c r="DR7" s="516">
        <f>IF('Final Application'!AN72="","",'Final Application'!AN72)</f>
        <v>0</v>
      </c>
      <c r="DS7" s="511" t="b">
        <f>IF('Final Application'!AK74="","",'Final Application'!AK74)</f>
        <v>0</v>
      </c>
      <c r="DT7" s="511" t="str">
        <f>IF('Final Application'!S74="","",'Final Application'!S74)</f>
        <v/>
      </c>
      <c r="DU7" s="511" t="str">
        <f>IF('Final Application'!X74="","",'Final Application'!X74)</f>
        <v/>
      </c>
      <c r="DV7" s="517" t="str">
        <f>IF(OR('Final Application'!AF74="Chk Box",'Final Application'!AF74="ID Only"),0,'Final Application'!AF74)</f>
        <v/>
      </c>
      <c r="DW7" s="516">
        <f>IF('Final Application'!AM74="","",'Final Application'!AM74)</f>
        <v>0</v>
      </c>
      <c r="DX7" s="516">
        <f>IF('Final Application'!AN74="","",'Final Application'!AN74)</f>
        <v>0</v>
      </c>
      <c r="DY7" s="511" t="b">
        <f>IF('Final Application'!AK75="","",'Final Application'!AK75)</f>
        <v>0</v>
      </c>
      <c r="DZ7" s="511" t="str">
        <f>IF('Final Application'!X75="","",'Final Application'!X75)</f>
        <v/>
      </c>
      <c r="EA7" s="517" t="str">
        <f>IF('Final Application'!AF75="Chk Box",0,'Final Application'!AF75)</f>
        <v/>
      </c>
      <c r="EB7" s="516">
        <f>IF('Final Application'!AM75="","",'Final Application'!AM75)</f>
        <v>0</v>
      </c>
      <c r="EC7" s="516">
        <f>IF('Final Application'!AN75="","",'Final Application'!AN75)</f>
        <v>0</v>
      </c>
      <c r="ED7" s="511" t="b">
        <f>IF('Final Application'!AK83="","",'Final Application'!AK83)</f>
        <v>0</v>
      </c>
      <c r="EE7" s="517" t="str">
        <f>IF('Final Application'!AF83="Chk Box",0,'Final Application'!AF83)</f>
        <v/>
      </c>
      <c r="EF7" s="516">
        <f>IF('Final Application'!AM83="","",'Final Application'!AM83)</f>
        <v>0</v>
      </c>
      <c r="EG7" s="516">
        <f>IF('Final Application'!AN83="","",'Final Application'!AN83)</f>
        <v>0</v>
      </c>
      <c r="EH7" s="511" t="b">
        <f>IF('Final Application'!AK84="","",'Final Application'!AK84)</f>
        <v>0</v>
      </c>
      <c r="EI7" s="517" t="str">
        <f>IF('Final Application'!AF84="Chk Box",0,'Final Application'!AF84)</f>
        <v/>
      </c>
      <c r="EJ7" s="516">
        <f>IF('Final Application'!AM84="","",'Final Application'!AM84)</f>
        <v>0</v>
      </c>
      <c r="EK7" s="516">
        <f>IF('Final Application'!AN84="","",'Final Application'!AN84)</f>
        <v>0</v>
      </c>
      <c r="EL7" s="511" t="b">
        <f>IF('Final Application'!AK85="","",'Final Application'!AK85)</f>
        <v>0</v>
      </c>
      <c r="EM7" s="517" t="str">
        <f>IF(OR('Final Application'!AF85="Chk Box",'Final Application'!AF85="ID Only"),0,'Final Application'!AF85)</f>
        <v/>
      </c>
      <c r="EN7" s="516">
        <f>IF('Final Application'!AM85="","",'Final Application'!AM85)</f>
        <v>0</v>
      </c>
      <c r="EO7" s="516">
        <f>IF('Final Application'!AN85="","",'Final Application'!AN85)</f>
        <v>0</v>
      </c>
      <c r="EP7" s="511" t="b">
        <f>IF('Final Application'!AK86="","",'Final Application'!AK86)</f>
        <v>0</v>
      </c>
      <c r="EQ7" s="511" t="str">
        <f>IF('Final Application'!W86="","",'Final Application'!W86)</f>
        <v/>
      </c>
      <c r="ER7" s="517" t="str">
        <f>IF('Final Application'!AF86="Chk Box",0,'Final Application'!AF86)</f>
        <v/>
      </c>
      <c r="ES7" s="516">
        <f>IF('Final Application'!AM86="","",'Final Application'!AM86)</f>
        <v>0</v>
      </c>
      <c r="ET7" s="516">
        <f>IF('Final Application'!AN86="","",'Final Application'!AN86)</f>
        <v>0</v>
      </c>
      <c r="EU7" s="511" t="b">
        <f>IF('Final Application'!AK87="","",'Final Application'!AK87)</f>
        <v>0</v>
      </c>
      <c r="EV7" s="511" t="str">
        <f>IF('Final Application'!W87="","",'Final Application'!W87)</f>
        <v/>
      </c>
      <c r="EW7" s="517" t="str">
        <f>IF(OR('Final Application'!AF87="Chk Box",'Final Application'!AF87="ID Only"),0,'Final Application'!AF87)</f>
        <v/>
      </c>
      <c r="EX7" s="516">
        <f>IF('Final Application'!AM87="","",'Final Application'!AM87)</f>
        <v>0</v>
      </c>
      <c r="EY7" s="516">
        <f>IF('Final Application'!AN87="","",'Final Application'!AN87)</f>
        <v>0</v>
      </c>
      <c r="EZ7" s="516" t="b">
        <f>IF('Final Application'!AK88="","",'Final Application'!AK88)</f>
        <v>0</v>
      </c>
      <c r="FA7" s="516" t="str">
        <f>IF('Final Application'!W88="","",'Final Application'!W88)</f>
        <v/>
      </c>
      <c r="FB7" s="516" t="str">
        <f>IF(OR('Final Application'!AF88="Chk Box",'Final Application'!AF88="ID Only"),0,'Final Application'!AF88)</f>
        <v/>
      </c>
      <c r="FC7" s="516">
        <f>IF('Final Application'!AM88="","",'Final Application'!AM88)</f>
        <v>0</v>
      </c>
      <c r="FD7" s="516">
        <f>IF('Final Application'!AN88="","",'Final Application'!AN88)</f>
        <v>0</v>
      </c>
      <c r="FE7" s="516" t="b">
        <f>IF('Final Application'!AK89="","",'Final Application'!AK89)</f>
        <v>0</v>
      </c>
      <c r="FF7" s="516" t="str">
        <f>IF('Final Application'!W89="","",'Final Application'!W89)</f>
        <v/>
      </c>
      <c r="FG7" s="516" t="str">
        <f>IF(OR('Final Application'!AF89="Chk Box",'Final Application'!AF89="ID Only"),0,'Final Application'!AF89)</f>
        <v/>
      </c>
      <c r="FH7" s="516">
        <f>IF('Final Application'!AM89="","",'Final Application'!AM89)</f>
        <v>0</v>
      </c>
      <c r="FI7" s="516">
        <f>IF('Final Application'!AN89="","",'Final Application'!AN89)</f>
        <v>0</v>
      </c>
      <c r="FJ7" s="516" t="b">
        <f>IF('Final Application'!AK90="","",'Final Application'!AK90)</f>
        <v>0</v>
      </c>
      <c r="FK7" s="516" t="str">
        <f>IF('Final Application'!W90="","",'Final Application'!W90)</f>
        <v/>
      </c>
      <c r="FL7" s="516" t="str">
        <f>IF('Final Application'!AF90="Chk Box",0,'Final Application'!AF90)</f>
        <v/>
      </c>
      <c r="FM7" s="516">
        <f>IF('Final Application'!AM90="","",'Final Application'!AM90)</f>
        <v>0</v>
      </c>
      <c r="FN7" s="516">
        <f>IF('Final Application'!AN90="","",'Final Application'!AN90)</f>
        <v>0</v>
      </c>
      <c r="FO7" s="516" t="b">
        <f>IF('Final Application'!AK91="","",'Final Application'!AK91)</f>
        <v>0</v>
      </c>
      <c r="FP7" s="516" t="str">
        <f>IF('Final Application'!W91="","",'Final Application'!W91)</f>
        <v/>
      </c>
      <c r="FQ7" s="516" t="str">
        <f>IF(OR('Final Application'!AF91="Chk Box",'Final Application'!AF91="ID Only"),0,'Final Application'!AF91)</f>
        <v/>
      </c>
      <c r="FR7" s="516">
        <f>IF('Final Application'!AM91="","",'Final Application'!AM91)</f>
        <v>0</v>
      </c>
      <c r="FS7" s="516">
        <f>IF('Final Application'!AN91="","",'Final Application'!AN91)</f>
        <v>0</v>
      </c>
      <c r="FT7" s="511" t="b">
        <f>IF('Final Application'!AK96="","",'Final Application'!AK96)</f>
        <v>0</v>
      </c>
      <c r="FU7" s="511" t="str">
        <f>IF('Final Application'!W96="","",'Final Application'!W96)</f>
        <v/>
      </c>
      <c r="FV7" s="517" t="str">
        <f>IF('Final Application'!AF96="Chk Box",0,'Final Application'!AF96)</f>
        <v/>
      </c>
      <c r="FW7" s="516">
        <f>IF('Final Application'!AM96="","",'Final Application'!AM96)</f>
        <v>0</v>
      </c>
      <c r="FX7" s="516">
        <f>IF('Final Application'!AN96="","",'Final Application'!AN96)</f>
        <v>0</v>
      </c>
      <c r="FY7" s="511" t="b">
        <f>IF('Final Application'!AK101="","",'Final Application'!AK101)</f>
        <v>0</v>
      </c>
      <c r="FZ7" s="517" t="str">
        <f>IF('Final Application'!AF101="Chk Box",0,'Final Application'!AF101)</f>
        <v/>
      </c>
      <c r="GA7" s="516">
        <f>IF('Final Application'!AM101="","",'Final Application'!AM101)</f>
        <v>0</v>
      </c>
      <c r="GB7" s="516">
        <f>IF('Final Application'!AN101="","",'Final Application'!AN101)</f>
        <v>0</v>
      </c>
      <c r="GC7" s="511" t="b">
        <f>IF('Final Application'!AK102="","",'Final Application'!AK102)</f>
        <v>0</v>
      </c>
      <c r="GD7" s="511" t="str">
        <f>IF('Final Application'!W102="","",'Final Application'!W102)</f>
        <v/>
      </c>
      <c r="GE7" s="517" t="str">
        <f>IF('Final Application'!AF102="Chk Box",0,'Final Application'!AF102)</f>
        <v/>
      </c>
      <c r="GF7" s="516">
        <f>IF('Final Application'!AM102="","",'Final Application'!AM102)</f>
        <v>0</v>
      </c>
      <c r="GG7" s="511" t="b">
        <f>IF('Final Application'!AK103="","",'Final Application'!AK103)</f>
        <v>0</v>
      </c>
      <c r="GH7" s="517" t="str">
        <f>IF('Final Application'!AF103="Chk Box","",'Final Application'!AF103)</f>
        <v/>
      </c>
      <c r="GI7" s="516">
        <f>IF('Final Application'!AM103="","",'Final Application'!AM103)</f>
        <v>0</v>
      </c>
      <c r="GJ7" s="518" t="b">
        <f>IF('Final Application'!AK104="","",'Final Application'!AK104)</f>
        <v>0</v>
      </c>
      <c r="GK7" s="518" t="str">
        <f>IF('Final Application'!W104="","",'Final Application'!W104)</f>
        <v/>
      </c>
      <c r="GL7" s="518" t="str">
        <f>IF('Final Application'!AF104="Chk Box",0,'Final Application'!AF104)</f>
        <v/>
      </c>
      <c r="GM7" s="516">
        <f>IF('Final Application'!AM104="","",'Final Application'!AM104)</f>
        <v>0</v>
      </c>
      <c r="GN7" s="518" t="b">
        <f>IF('Final Application'!AK105="","",'Final Application'!AK105)</f>
        <v>0</v>
      </c>
      <c r="GO7" s="518" t="str">
        <f>IF('Final Application'!W105="","",'Final Application'!W105)</f>
        <v/>
      </c>
      <c r="GP7" s="518" t="str">
        <f>IF('Final Application'!AF105="Chk Box",0,'Final Application'!AF105)</f>
        <v/>
      </c>
      <c r="GQ7" s="516">
        <f>IF('Final Application'!AM105="","",'Final Application'!AM105)</f>
        <v>0</v>
      </c>
      <c r="GR7" s="518" t="b">
        <f>IF('Final Application'!AK106="","",'Final Application'!AK106)</f>
        <v>0</v>
      </c>
      <c r="GS7" s="518" t="str">
        <f>IF('Final Application'!W106="","",'Final Application'!W106)</f>
        <v/>
      </c>
      <c r="GT7" s="518" t="str">
        <f>IF(OR('Final Application'!AF106="Chk Box",'Final Application'!AF106="ID Only"),0,'Final Application'!AF106)</f>
        <v/>
      </c>
      <c r="GU7" s="516">
        <f>IF('Final Application'!AM106="","",'Final Application'!AM106)</f>
        <v>0</v>
      </c>
      <c r="GV7" s="516">
        <f>IF('Final Application'!AN106="","",'Final Application'!AN106)</f>
        <v>0</v>
      </c>
      <c r="GW7" s="516" t="b">
        <f>IF('Final Application'!AK107="","",'Final Application'!AK107)</f>
        <v>0</v>
      </c>
      <c r="GX7" s="516" t="str">
        <f>IF('Final Application'!W107="","",'Final Application'!W107)</f>
        <v/>
      </c>
      <c r="GY7" s="516" t="str">
        <f>IF('Final Application'!AF107="Chk Box",0,'Final Application'!AF107)</f>
        <v/>
      </c>
      <c r="GZ7" s="516">
        <f>IF('Final Application'!AM107="","",'Final Application'!AM107)</f>
        <v>0</v>
      </c>
      <c r="HA7" s="516">
        <f>IF('Final Application'!AN107="","",'Final Application'!AN107)</f>
        <v>0</v>
      </c>
      <c r="HB7" s="511" t="b">
        <f>IF('Final Application'!AK112="","",'Final Application'!AK112)</f>
        <v>0</v>
      </c>
      <c r="HC7" s="511" t="str">
        <f>IF('Final Application'!W112="","",'Final Application'!W112)</f>
        <v/>
      </c>
      <c r="HD7" s="517" t="str">
        <f>IF('Final Application'!AF112="Chk Box",0,'Final Application'!AF112)</f>
        <v/>
      </c>
      <c r="HE7" s="516">
        <f>IF('Final Application'!AM112="","",'Final Application'!AM112)</f>
        <v>0</v>
      </c>
      <c r="HF7" s="516">
        <f>IF('Final Application'!AN112="","",'Final Application'!AN112)</f>
        <v>0</v>
      </c>
      <c r="HG7" s="516" t="b">
        <f>IF('Final Application'!AK113="","",'Final Application'!AK113)</f>
        <v>0</v>
      </c>
      <c r="HH7" s="516" t="str">
        <f>IF('Final Application'!W113="","",'Final Application'!W113)</f>
        <v/>
      </c>
      <c r="HI7" s="516" t="str">
        <f>IF(OR('Final Application'!AF113="Chk Box",'Final Application'!AF113="ID Only"),0,'Final Application'!AF113)</f>
        <v/>
      </c>
      <c r="HJ7" s="516">
        <f>IF('Final Application'!AM113="","",'Final Application'!AM113)</f>
        <v>0</v>
      </c>
      <c r="HK7" s="516">
        <f>IF('Final Application'!AN113="","",'Final Application'!AN113)</f>
        <v>0</v>
      </c>
      <c r="HL7" s="516" t="b">
        <f>IF('Final Application'!AK114="","",'Final Application'!AK114)</f>
        <v>0</v>
      </c>
      <c r="HM7" s="516" t="str">
        <f>IF('Final Application'!W114="","",'Final Application'!W114)</f>
        <v/>
      </c>
      <c r="HN7" s="516" t="str">
        <f>IF('Final Application'!AF114="Chk Box",0,'Final Application'!AF114)</f>
        <v/>
      </c>
      <c r="HO7" s="516">
        <f>IF('Final Application'!AM114="","",'Final Application'!AM114)</f>
        <v>0</v>
      </c>
      <c r="HP7" s="516">
        <f>IF('Final Application'!AN114="","",'Final Application'!AN114)</f>
        <v>0</v>
      </c>
      <c r="HQ7" s="516" t="b">
        <f>IF('Final Application'!AK115="","",'Final Application'!AK115)</f>
        <v>0</v>
      </c>
      <c r="HR7" s="516" t="str">
        <f>IF('Final Application'!W115="","",'Final Application'!W115)</f>
        <v/>
      </c>
      <c r="HS7" s="516" t="str">
        <f>IF('Final Application'!AF115="Chk Box",0,'Final Application'!AF115)</f>
        <v/>
      </c>
      <c r="HT7" s="516">
        <f>IF('Final Application'!AM115="","",'Final Application'!AM115)</f>
        <v>0</v>
      </c>
      <c r="HU7" s="516">
        <f>IF('Final Application'!AN115="","",'Final Application'!AN115)</f>
        <v>0</v>
      </c>
      <c r="HV7" s="516" t="b">
        <f>IF('Final Application'!AK116="","",'Final Application'!AK116)</f>
        <v>0</v>
      </c>
      <c r="HW7" s="516" t="str">
        <f>IF('Final Application'!W116="","",'Final Application'!W116)</f>
        <v/>
      </c>
      <c r="HX7" s="516" t="str">
        <f>IF('Final Application'!AF116="Chk Box",0,'Final Application'!AF116)</f>
        <v/>
      </c>
      <c r="HY7" s="516">
        <f>IF('Final Application'!AM116="","",'Final Application'!AM116)</f>
        <v>0</v>
      </c>
      <c r="HZ7" s="516">
        <f>IF('Final Application'!AN116="","",'Final Application'!AN116)</f>
        <v>0</v>
      </c>
      <c r="IA7" s="516" t="b">
        <f>IF('Final Application'!AK117="","",'Final Application'!AK117)</f>
        <v>0</v>
      </c>
      <c r="IB7" s="516" t="str">
        <f>IF('Final Application'!W117="","",'Final Application'!W117)</f>
        <v/>
      </c>
      <c r="IC7" s="516" t="str">
        <f>IF('Final Application'!AF117="Chk Box",0,'Final Application'!AF117)</f>
        <v/>
      </c>
      <c r="ID7" s="516">
        <f>IF('Final Application'!AM117="","",'Final Application'!AM117)</f>
        <v>0</v>
      </c>
      <c r="IE7" s="516">
        <f>IF('Final Application'!AN117="","",'Final Application'!AN117)</f>
        <v>0</v>
      </c>
      <c r="IF7" s="516" t="b">
        <f>IF('Final Application'!AK118="","",'Final Application'!AK118)</f>
        <v>0</v>
      </c>
      <c r="IG7" s="516" t="str">
        <f>IF('Final Application'!Q118="","",'Final Application'!Q118)</f>
        <v/>
      </c>
      <c r="IH7" s="516" t="str">
        <f>IF('Final Application'!W118="","",'Final Application'!W118)</f>
        <v/>
      </c>
      <c r="II7" s="516" t="str">
        <f>IF('Final Application'!AF118="Chk Box",0,'Final Application'!AF118)</f>
        <v/>
      </c>
      <c r="IJ7" s="516">
        <f>IF('Final Application'!AM118="","",'Final Application'!AM118)</f>
        <v>0</v>
      </c>
      <c r="IK7" s="516">
        <f>IF('Final Application'!AN118="","",'Final Application'!AN118)</f>
        <v>0</v>
      </c>
      <c r="IL7" s="516" t="b">
        <f>IF('Final Application'!AK120="","",'Final Application'!AK120)</f>
        <v>0</v>
      </c>
      <c r="IM7" s="516" t="str">
        <f>IF('Final Application'!W120="","",'Final Application'!W120)</f>
        <v/>
      </c>
      <c r="IN7" s="516" t="str">
        <f>IF('Final Application'!AF120="Chk Box",0,'Final Application'!AF120)</f>
        <v/>
      </c>
      <c r="IO7" s="516">
        <f>IF('Final Application'!AM120="","",'Final Application'!AM120)</f>
        <v>0</v>
      </c>
      <c r="IP7" s="516">
        <f>IF('Final Application'!AN120="","",'Final Application'!AN120)</f>
        <v>0</v>
      </c>
      <c r="IQ7" s="516" t="b">
        <f>IF('Final Application'!AK121="","",'Final Application'!AK121)</f>
        <v>0</v>
      </c>
      <c r="IR7" s="516" t="str">
        <f>IF('Final Application'!W121="","",'Final Application'!W121)</f>
        <v/>
      </c>
      <c r="IS7" s="516" t="str">
        <f>IF('Final Application'!AF121="Chk Box",0,'Final Application'!AF121)</f>
        <v/>
      </c>
      <c r="IT7" s="516">
        <f>IF('Final Application'!AM121="","",'Final Application'!AM121)</f>
        <v>0</v>
      </c>
      <c r="IU7" s="516">
        <f>IF('Final Application'!AN121="","",'Final Application'!AN121)</f>
        <v>0</v>
      </c>
      <c r="IV7" s="511" t="b">
        <f>IF('Final Application'!AK126="","",'Final Application'!AK126)</f>
        <v>0</v>
      </c>
      <c r="IW7" s="511" t="str">
        <f>IF('Final Application'!W126="","",'Final Application'!W126)</f>
        <v/>
      </c>
      <c r="IX7" s="517" t="str">
        <f>IF(OR('Final Application'!AF126="Chk Box",'Final Application'!AF126="ID Only"),0,'Final Application'!AF126)</f>
        <v/>
      </c>
      <c r="IY7" s="516">
        <f>IF('Final Application'!AM126="","",'Final Application'!AM126)</f>
        <v>0</v>
      </c>
      <c r="IZ7" s="516">
        <f>IF('Final Application'!AN126="","",'Final Application'!AN126)</f>
        <v>0</v>
      </c>
      <c r="JA7" s="516" t="b">
        <f>IF('Final Application'!AK127="","",'Final Application'!AK127)</f>
        <v>0</v>
      </c>
      <c r="JB7" s="516" t="str">
        <f>IF('Final Application'!W127="","",'Final Application'!W127)</f>
        <v/>
      </c>
      <c r="JC7" s="516" t="str">
        <f>IF('Final Application'!AF127="Chk Box",0,'Final Application'!AF127)</f>
        <v/>
      </c>
      <c r="JD7" s="516">
        <f>IF('Final Application'!AM127="","",'Final Application'!AM127)</f>
        <v>0</v>
      </c>
      <c r="JE7" s="516">
        <f>IF('Final Application'!AN127="","",'Final Application'!AN127)</f>
        <v>0</v>
      </c>
      <c r="JF7" s="516" t="b">
        <f>IF('Final Application'!AK128="","",'Final Application'!AK128)</f>
        <v>0</v>
      </c>
      <c r="JG7" s="516" t="str">
        <f>IF('Final Application'!W128="","",'Final Application'!W128)</f>
        <v/>
      </c>
      <c r="JH7" s="516" t="str">
        <f>IF('Final Application'!AF128="Chk Box",0,'Final Application'!AF128)</f>
        <v/>
      </c>
      <c r="JI7" s="516">
        <f>IF('Final Application'!AM128="","",'Final Application'!AM128)</f>
        <v>0</v>
      </c>
      <c r="JJ7" s="516">
        <f>IF('Final Application'!AN128="","",'Final Application'!AN128)</f>
        <v>0</v>
      </c>
      <c r="JK7" s="516" t="b">
        <f>IF('Final Application'!AK129="","",'Final Application'!AK129)</f>
        <v>0</v>
      </c>
      <c r="JL7" s="516" t="str">
        <f>IF('Final Application'!W129="","",'Final Application'!W129)</f>
        <v/>
      </c>
      <c r="JM7" s="516" t="str">
        <f>IF('Final Application'!AF129="Chk Box",0,'Final Application'!AF129)</f>
        <v/>
      </c>
      <c r="JN7" s="516">
        <f>IF('Final Application'!AM129="","",'Final Application'!AM129)</f>
        <v>0</v>
      </c>
      <c r="JO7" s="516">
        <f>IF('Final Application'!AN129="","",'Final Application'!AN129)</f>
        <v>0</v>
      </c>
      <c r="JP7" s="516" t="b">
        <f>IF('Final Application'!AK130="","",'Final Application'!AK130)</f>
        <v>0</v>
      </c>
      <c r="JQ7" s="516" t="str">
        <f>IF('Final Application'!W130="","",'Final Application'!W130)</f>
        <v/>
      </c>
      <c r="JR7" s="516" t="str">
        <f>IF(OR('Final Application'!AF130="Chk Box",'Final Application'!AF130="ID Only"),0,'Final Application'!AF130)</f>
        <v/>
      </c>
      <c r="JS7" s="516">
        <f>IF('Final Application'!AM130="","",'Final Application'!AM130)</f>
        <v>0</v>
      </c>
      <c r="JT7" s="516">
        <f>IF('Final Application'!AN130="","",'Final Application'!AN130)</f>
        <v>0</v>
      </c>
      <c r="JU7" s="516" t="b">
        <f>IF('Final Application'!AK135="","",'Final Application'!AK135)</f>
        <v>0</v>
      </c>
      <c r="JV7" s="516" t="str">
        <f>IF('Final Application'!W135="","",'Final Application'!W135)</f>
        <v/>
      </c>
      <c r="JW7" s="516" t="str">
        <f>IF('Final Application'!AF135="Chk Box",0,'Final Application'!AF135)</f>
        <v/>
      </c>
      <c r="JX7" s="516">
        <f>IF('Final Application'!AM135="","",'Final Application'!AM135)</f>
        <v>0</v>
      </c>
      <c r="JY7" s="516">
        <f>IF('Final Application'!AN135="","",'Final Application'!AN135)</f>
        <v>0</v>
      </c>
      <c r="JZ7" s="516" t="b">
        <f>IF('Final Application'!AK136="","",'Final Application'!AK136)</f>
        <v>0</v>
      </c>
      <c r="KA7" s="516" t="str">
        <f>IF('Final Application'!W136="","",'Final Application'!W136)</f>
        <v/>
      </c>
      <c r="KB7" s="516" t="str">
        <f>IF('Final Application'!AF136="Chk Box",0,'Final Application'!AF136)</f>
        <v/>
      </c>
      <c r="KC7" s="516">
        <f>IF('Final Application'!AM136="","",'Final Application'!AM136)</f>
        <v>0</v>
      </c>
      <c r="KD7" s="516">
        <f>IF('Final Application'!AN136="","",'Final Application'!AN136)</f>
        <v>0</v>
      </c>
      <c r="KE7" s="516" t="b">
        <f>IF('Final Application'!AK137="","",'Final Application'!AK137)</f>
        <v>0</v>
      </c>
      <c r="KF7" s="516" t="str">
        <f>IF('Final Application'!W137="","",'Final Application'!W137)</f>
        <v/>
      </c>
      <c r="KG7" s="516" t="str">
        <f>IF('Final Application'!AF137="Chk Box",0,'Final Application'!AF137)</f>
        <v/>
      </c>
      <c r="KH7" s="516">
        <f>IF('Final Application'!AM137="","",'Final Application'!AM137)</f>
        <v>0</v>
      </c>
      <c r="KI7" s="516">
        <f>IF('Final Application'!AN137="","",'Final Application'!AN137)</f>
        <v>0</v>
      </c>
      <c r="KJ7" s="516" t="b">
        <f>IF('Final Application'!AK138="","",'Final Application'!AK138)</f>
        <v>0</v>
      </c>
      <c r="KK7" s="516" t="str">
        <f>IF('Final Application'!W138="","",'Final Application'!W138)</f>
        <v/>
      </c>
      <c r="KL7" s="516" t="str">
        <f>IF(OR('Final Application'!AF138="Chk Box",'Final Application'!AF138="ID Only"),0,'Final Application'!AF138)</f>
        <v/>
      </c>
      <c r="KM7" s="516">
        <f>IF('Final Application'!AM138="","",'Final Application'!AM138)</f>
        <v>0</v>
      </c>
      <c r="KN7" s="516">
        <f>IF('Final Application'!AN138="","",'Final Application'!AN138)</f>
        <v>0</v>
      </c>
      <c r="KO7" s="516" t="b">
        <f>IF('Final Application'!AK139="","",'Final Application'!AK139)</f>
        <v>0</v>
      </c>
      <c r="KP7" s="516" t="str">
        <f>IF('Final Application'!W139="","",'Final Application'!W139)</f>
        <v/>
      </c>
      <c r="KQ7" s="516" t="str">
        <f>IF('Final Application'!AF139="Chk Box",0,'Final Application'!AF139)</f>
        <v/>
      </c>
      <c r="KR7" s="516">
        <f>IF('Final Application'!AM139="","",'Final Application'!AM139)</f>
        <v>0</v>
      </c>
      <c r="KS7" s="516">
        <f>IF('Final Application'!AN139="","",'Final Application'!AN139)</f>
        <v>0</v>
      </c>
      <c r="KT7" s="517" t="str">
        <f>IF('Final Application'!AF148="","",'Final Application'!AF148)</f>
        <v/>
      </c>
      <c r="KU7" s="516">
        <f>IF('Final Application'!AM148="","",'Final Application'!AM148)</f>
        <v>0</v>
      </c>
      <c r="KV7" s="516">
        <f>IF('Final Application'!AN148="","",'Final Application'!AN148)</f>
        <v>0</v>
      </c>
      <c r="KW7" s="517" t="str">
        <f>IF('Final Application'!AF149="","",'Final Application'!AF149)</f>
        <v/>
      </c>
      <c r="KX7" s="519" t="str">
        <f>IF('HVAC Worksheet'!B10="","",'HVAC Worksheet'!B10)</f>
        <v/>
      </c>
      <c r="KY7" s="519" t="str">
        <f>IF('HVAC Worksheet'!D10="","",'HVAC Worksheet'!D10)</f>
        <v/>
      </c>
      <c r="KZ7" s="519" t="str">
        <f>IF('HVAC Worksheet'!F10="","",'HVAC Worksheet'!F10)</f>
        <v/>
      </c>
      <c r="LA7" s="519" t="str">
        <f>IF('HVAC Worksheet'!R10="","",'HVAC Worksheet'!R10)</f>
        <v/>
      </c>
      <c r="LB7" s="519" t="str">
        <f>IF('HVAC Worksheet'!W10="","",'HVAC Worksheet'!W10)</f>
        <v/>
      </c>
      <c r="LC7" s="519" t="str">
        <f>IF('HVAC Worksheet'!AD10="","",'HVAC Worksheet'!AD10)</f>
        <v/>
      </c>
      <c r="LD7" s="519" t="str">
        <f>IF('HVAC Worksheet'!AI10="","",'HVAC Worksheet'!AI10)</f>
        <v/>
      </c>
      <c r="LE7" s="519" t="str">
        <f>IF('HVAC Worksheet'!AJ10="","",'HVAC Worksheet'!AJ10)</f>
        <v/>
      </c>
      <c r="LF7" s="519" t="str">
        <f>IF('HVAC Worksheet'!AK10="","",'HVAC Worksheet'!AK10)</f>
        <v/>
      </c>
      <c r="LG7" s="519" t="str">
        <f>IF('HVAC Worksheet'!AL10="","",'HVAC Worksheet'!AL10)</f>
        <v/>
      </c>
      <c r="LH7" s="519" t="str">
        <f>IF('HVAC Worksheet'!AP10="","",'HVAC Worksheet'!AP10)</f>
        <v/>
      </c>
      <c r="LI7" s="519" t="str">
        <f>IF('HVAC Worksheet'!AR10="","",'HVAC Worksheet'!AR10)</f>
        <v/>
      </c>
      <c r="LJ7" s="519" t="str">
        <f>IF('HVAC Worksheet'!AW10="","",'HVAC Worksheet'!AW10)</f>
        <v/>
      </c>
      <c r="LK7" s="519" t="str">
        <f>IF('HVAC Worksheet'!AY10="","",'HVAC Worksheet'!AY10)</f>
        <v/>
      </c>
      <c r="LL7" s="519" t="str">
        <f>IF('HVAC Worksheet'!BA10="","",'HVAC Worksheet'!BA10)</f>
        <v/>
      </c>
      <c r="LM7" s="519" t="str">
        <f>IF('HVAC Worksheet'!BE10="","",'HVAC Worksheet'!BE10)</f>
        <v/>
      </c>
      <c r="LN7" s="520" t="str">
        <f>IF('HVAC Worksheet'!BH10="","",'HVAC Worksheet'!BH10)</f>
        <v/>
      </c>
      <c r="LO7" s="520">
        <f>IF('HVAC Worksheet'!BV10="","",'HVAC Worksheet'!BV10)</f>
        <v>0</v>
      </c>
      <c r="LP7" s="520" t="str">
        <f>IF('HVAC Worksheet'!BW10="","",'HVAC Worksheet'!BW10)</f>
        <v>Select Bldg Type</v>
      </c>
      <c r="LQ7" s="519" t="str">
        <f>IF('HVAC Worksheet'!B11="","",'HVAC Worksheet'!B11)</f>
        <v/>
      </c>
      <c r="LR7" s="519" t="str">
        <f>IF('HVAC Worksheet'!D11="","",'HVAC Worksheet'!D11)</f>
        <v/>
      </c>
      <c r="LS7" s="519" t="str">
        <f>IF('HVAC Worksheet'!F11="","",'HVAC Worksheet'!F11)</f>
        <v/>
      </c>
      <c r="LT7" s="519" t="str">
        <f>IF('HVAC Worksheet'!R11="","",'HVAC Worksheet'!R11)</f>
        <v/>
      </c>
      <c r="LU7" s="519" t="str">
        <f>IF('HVAC Worksheet'!W11="","",'HVAC Worksheet'!W11)</f>
        <v/>
      </c>
      <c r="LV7" s="519" t="str">
        <f>IF('HVAC Worksheet'!AD11="","",'HVAC Worksheet'!AD11)</f>
        <v/>
      </c>
      <c r="LW7" s="519" t="str">
        <f>IF('HVAC Worksheet'!AI11="","",'HVAC Worksheet'!AI11)</f>
        <v/>
      </c>
      <c r="LX7" s="519" t="str">
        <f>IF('HVAC Worksheet'!AJ11="","",'HVAC Worksheet'!AJ11)</f>
        <v/>
      </c>
      <c r="LY7" s="519" t="str">
        <f>IF('HVAC Worksheet'!AK11="","",'HVAC Worksheet'!AK11)</f>
        <v/>
      </c>
      <c r="LZ7" s="519" t="str">
        <f>IF('HVAC Worksheet'!AL11="","",'HVAC Worksheet'!AL11)</f>
        <v/>
      </c>
      <c r="MA7" s="519" t="str">
        <f>IF('HVAC Worksheet'!AP11="","",'HVAC Worksheet'!AP11)</f>
        <v/>
      </c>
      <c r="MB7" s="519" t="str">
        <f>IF('HVAC Worksheet'!AR11="","",'HVAC Worksheet'!AR11)</f>
        <v/>
      </c>
      <c r="MC7" s="519" t="str">
        <f>IF('HVAC Worksheet'!AW11="","",'HVAC Worksheet'!AW11)</f>
        <v/>
      </c>
      <c r="MD7" s="519" t="str">
        <f>IF('HVAC Worksheet'!AY11="","",'HVAC Worksheet'!AY11)</f>
        <v/>
      </c>
      <c r="ME7" s="519" t="str">
        <f>IF('HVAC Worksheet'!BA11="","",'HVAC Worksheet'!BA11)</f>
        <v/>
      </c>
      <c r="MF7" s="519" t="str">
        <f>IF('HVAC Worksheet'!BE11="","",'HVAC Worksheet'!BE11)</f>
        <v/>
      </c>
      <c r="MG7" s="520" t="str">
        <f>IF('HVAC Worksheet'!BH11="","",'HVAC Worksheet'!BH11)</f>
        <v/>
      </c>
      <c r="MH7" s="520">
        <f>IF('HVAC Worksheet'!BV11="","",'HVAC Worksheet'!BV11)</f>
        <v>0</v>
      </c>
      <c r="MI7" s="520" t="str">
        <f>IF('HVAC Worksheet'!BW11="","",'HVAC Worksheet'!BW11)</f>
        <v>Select Bldg Type</v>
      </c>
      <c r="MJ7" s="519" t="str">
        <f>IF('HVAC Worksheet'!B12="","",'HVAC Worksheet'!B12)</f>
        <v/>
      </c>
      <c r="MK7" s="519" t="str">
        <f>IF('HVAC Worksheet'!D12="","",'HVAC Worksheet'!D12)</f>
        <v/>
      </c>
      <c r="ML7" s="519" t="str">
        <f>IF('HVAC Worksheet'!F12="","",'HVAC Worksheet'!F12)</f>
        <v/>
      </c>
      <c r="MM7" s="519" t="str">
        <f>IF('HVAC Worksheet'!R12="","",'HVAC Worksheet'!R12)</f>
        <v/>
      </c>
      <c r="MN7" s="519" t="str">
        <f>IF('HVAC Worksheet'!W12="","",'HVAC Worksheet'!W12)</f>
        <v/>
      </c>
      <c r="MO7" s="519" t="str">
        <f>IF('HVAC Worksheet'!AD12="","",'HVAC Worksheet'!AD12)</f>
        <v/>
      </c>
      <c r="MP7" s="519" t="str">
        <f>IF('HVAC Worksheet'!AI12="","",'HVAC Worksheet'!AI12)</f>
        <v/>
      </c>
      <c r="MQ7" s="519" t="str">
        <f>IF('HVAC Worksheet'!AJ12="","",'HVAC Worksheet'!AJ12)</f>
        <v/>
      </c>
      <c r="MR7" s="519" t="str">
        <f>IF('HVAC Worksheet'!AK12="","",'HVAC Worksheet'!AK12)</f>
        <v/>
      </c>
      <c r="MS7" s="519" t="str">
        <f>IF('HVAC Worksheet'!AL12="","",'HVAC Worksheet'!AL12)</f>
        <v/>
      </c>
      <c r="MT7" s="519" t="str">
        <f>IF('HVAC Worksheet'!AP12="","",'HVAC Worksheet'!AP12)</f>
        <v/>
      </c>
      <c r="MU7" s="519" t="str">
        <f>IF('HVAC Worksheet'!AR12="","",'HVAC Worksheet'!AR12)</f>
        <v/>
      </c>
      <c r="MV7" s="519" t="str">
        <f>IF('HVAC Worksheet'!AW12="","",'HVAC Worksheet'!AW12)</f>
        <v/>
      </c>
      <c r="MW7" s="519" t="str">
        <f>IF('HVAC Worksheet'!AY12="","",'HVAC Worksheet'!AY12)</f>
        <v/>
      </c>
      <c r="MX7" s="519" t="str">
        <f>IF('HVAC Worksheet'!BA12="","",'HVAC Worksheet'!BA12)</f>
        <v/>
      </c>
      <c r="MY7" s="519" t="str">
        <f>IF('HVAC Worksheet'!BE12="","",'HVAC Worksheet'!BE12)</f>
        <v/>
      </c>
      <c r="MZ7" s="520" t="str">
        <f>IF('HVAC Worksheet'!BH12="","",'HVAC Worksheet'!BH12)</f>
        <v/>
      </c>
      <c r="NA7" s="520">
        <f>IF('HVAC Worksheet'!BV12="","",'HVAC Worksheet'!BV12)</f>
        <v>0</v>
      </c>
      <c r="NB7" s="520" t="str">
        <f>IF('HVAC Worksheet'!BW12="","",'HVAC Worksheet'!BW12)</f>
        <v>Select Bldg Type</v>
      </c>
      <c r="NC7" s="519" t="str">
        <f>IF('HVAC Worksheet'!B13="","",'HVAC Worksheet'!B13)</f>
        <v/>
      </c>
      <c r="ND7" s="519" t="str">
        <f>IF('HVAC Worksheet'!D13="","",'HVAC Worksheet'!D13)</f>
        <v/>
      </c>
      <c r="NE7" s="519" t="str">
        <f>IF('HVAC Worksheet'!F13="","",'HVAC Worksheet'!F13)</f>
        <v/>
      </c>
      <c r="NF7" s="519" t="str">
        <f>IF('HVAC Worksheet'!R13="","",'HVAC Worksheet'!R13)</f>
        <v/>
      </c>
      <c r="NG7" s="519" t="str">
        <f>IF('HVAC Worksheet'!W13="","",'HVAC Worksheet'!W13)</f>
        <v/>
      </c>
      <c r="NH7" s="519" t="str">
        <f>IF('HVAC Worksheet'!AD13="","",'HVAC Worksheet'!AD13)</f>
        <v/>
      </c>
      <c r="NI7" s="519" t="str">
        <f>IF('HVAC Worksheet'!AI13="","",'HVAC Worksheet'!AI13)</f>
        <v/>
      </c>
      <c r="NJ7" s="519" t="str">
        <f>IF('HVAC Worksheet'!AJ13="","",'HVAC Worksheet'!AJ13)</f>
        <v/>
      </c>
      <c r="NK7" s="519" t="str">
        <f>IF('HVAC Worksheet'!AK13="","",'HVAC Worksheet'!AK13)</f>
        <v/>
      </c>
      <c r="NL7" s="519" t="str">
        <f>IF('HVAC Worksheet'!AL13="","",'HVAC Worksheet'!AL13)</f>
        <v/>
      </c>
      <c r="NM7" s="519" t="str">
        <f>IF('HVAC Worksheet'!AP13="","",'HVAC Worksheet'!AP13)</f>
        <v/>
      </c>
      <c r="NN7" s="519" t="str">
        <f>IF('HVAC Worksheet'!AR13="","",'HVAC Worksheet'!AR13)</f>
        <v/>
      </c>
      <c r="NO7" s="519" t="str">
        <f>IF('HVAC Worksheet'!AW13="","",'HVAC Worksheet'!AW13)</f>
        <v/>
      </c>
      <c r="NP7" s="519" t="str">
        <f>IF('HVAC Worksheet'!AY13="","",'HVAC Worksheet'!AY13)</f>
        <v/>
      </c>
      <c r="NQ7" s="519" t="str">
        <f>IF('HVAC Worksheet'!BA13="","",'HVAC Worksheet'!BA13)</f>
        <v/>
      </c>
      <c r="NR7" s="519" t="str">
        <f>IF('HVAC Worksheet'!BE13="","",'HVAC Worksheet'!BE13)</f>
        <v/>
      </c>
      <c r="NS7" s="520" t="str">
        <f>IF('HVAC Worksheet'!BH13="","",'HVAC Worksheet'!BH13)</f>
        <v/>
      </c>
      <c r="NT7" s="520">
        <f>IF('HVAC Worksheet'!BV13="","",'HVAC Worksheet'!BV13)</f>
        <v>0</v>
      </c>
      <c r="NU7" s="520" t="str">
        <f>IF('HVAC Worksheet'!BW13="","",'HVAC Worksheet'!BW13)</f>
        <v>Select Bldg Type</v>
      </c>
      <c r="NV7" s="519" t="str">
        <f>IF('HVAC Worksheet'!B14="","",'HVAC Worksheet'!B14)</f>
        <v/>
      </c>
      <c r="NW7" s="519" t="str">
        <f>IF('HVAC Worksheet'!D14="","",'HVAC Worksheet'!D14)</f>
        <v/>
      </c>
      <c r="NX7" s="519" t="str">
        <f>IF('HVAC Worksheet'!F14="","",'HVAC Worksheet'!F14)</f>
        <v/>
      </c>
      <c r="NY7" s="519" t="str">
        <f>IF('HVAC Worksheet'!R14="","",'HVAC Worksheet'!R14)</f>
        <v/>
      </c>
      <c r="NZ7" s="519" t="str">
        <f>IF('HVAC Worksheet'!W14="","",'HVAC Worksheet'!W14)</f>
        <v/>
      </c>
      <c r="OA7" s="519" t="str">
        <f>IF('HVAC Worksheet'!AD14="","",'HVAC Worksheet'!AD14)</f>
        <v/>
      </c>
      <c r="OB7" s="519" t="str">
        <f>IF('HVAC Worksheet'!AI14="","",'HVAC Worksheet'!AI14)</f>
        <v/>
      </c>
      <c r="OC7" s="519" t="str">
        <f>IF('HVAC Worksheet'!AJ14="","",'HVAC Worksheet'!AJ14)</f>
        <v/>
      </c>
      <c r="OD7" s="519" t="str">
        <f>IF('HVAC Worksheet'!AK14="","",'HVAC Worksheet'!AK14)</f>
        <v/>
      </c>
      <c r="OE7" s="519" t="str">
        <f>IF('HVAC Worksheet'!AL14="","",'HVAC Worksheet'!AL14)</f>
        <v/>
      </c>
      <c r="OF7" s="519" t="str">
        <f>IF('HVAC Worksheet'!AP14="","",'HVAC Worksheet'!AP14)</f>
        <v/>
      </c>
      <c r="OG7" s="519" t="str">
        <f>IF('HVAC Worksheet'!AR14="","",'HVAC Worksheet'!AR14)</f>
        <v/>
      </c>
      <c r="OH7" s="519" t="str">
        <f>IF('HVAC Worksheet'!AW14="","",'HVAC Worksheet'!AW14)</f>
        <v/>
      </c>
      <c r="OI7" s="519" t="str">
        <f>IF('HVAC Worksheet'!AY14="","",'HVAC Worksheet'!AY14)</f>
        <v/>
      </c>
      <c r="OJ7" s="519" t="str">
        <f>IF('HVAC Worksheet'!BA14="","",'HVAC Worksheet'!BA14)</f>
        <v/>
      </c>
      <c r="OK7" s="519" t="str">
        <f>IF('HVAC Worksheet'!BE14="","",'HVAC Worksheet'!BE14)</f>
        <v/>
      </c>
      <c r="OL7" s="520" t="str">
        <f>IF('HVAC Worksheet'!BH14="","",'HVAC Worksheet'!BH14)</f>
        <v/>
      </c>
      <c r="OM7" s="520">
        <f>IF('HVAC Worksheet'!BV14="","",'HVAC Worksheet'!BV14)</f>
        <v>0</v>
      </c>
      <c r="ON7" s="520" t="str">
        <f>IF('HVAC Worksheet'!BW14="","",'HVAC Worksheet'!BW14)</f>
        <v>Select Bldg Type</v>
      </c>
      <c r="OO7" s="519" t="str">
        <f>IF('HVAC Worksheet'!B15="","",'HVAC Worksheet'!B15)</f>
        <v/>
      </c>
      <c r="OP7" s="519" t="str">
        <f>IF('HVAC Worksheet'!D15="","",'HVAC Worksheet'!D15)</f>
        <v/>
      </c>
      <c r="OQ7" s="519" t="str">
        <f>IF('HVAC Worksheet'!F15="","",'HVAC Worksheet'!F15)</f>
        <v/>
      </c>
      <c r="OR7" s="519" t="str">
        <f>IF('HVAC Worksheet'!R15="","",'HVAC Worksheet'!R15)</f>
        <v/>
      </c>
      <c r="OS7" s="519" t="str">
        <f>IF('HVAC Worksheet'!W15="","",'HVAC Worksheet'!W15)</f>
        <v/>
      </c>
      <c r="OT7" s="519" t="str">
        <f>IF('HVAC Worksheet'!AD15="","",'HVAC Worksheet'!AD15)</f>
        <v/>
      </c>
      <c r="OU7" s="519" t="str">
        <f>IF('HVAC Worksheet'!AI15="","",'HVAC Worksheet'!AI15)</f>
        <v/>
      </c>
      <c r="OV7" s="519" t="str">
        <f>IF('HVAC Worksheet'!AJ15="","",'HVAC Worksheet'!AJ15)</f>
        <v/>
      </c>
      <c r="OW7" s="519" t="str">
        <f>IF('HVAC Worksheet'!AK15="","",'HVAC Worksheet'!AK15)</f>
        <v/>
      </c>
      <c r="OX7" s="519" t="str">
        <f>IF('HVAC Worksheet'!AL15="","",'HVAC Worksheet'!AL15)</f>
        <v/>
      </c>
      <c r="OY7" s="519" t="str">
        <f>IF('HVAC Worksheet'!AP15="","",'HVAC Worksheet'!AP15)</f>
        <v/>
      </c>
      <c r="OZ7" s="519" t="str">
        <f>IF('HVAC Worksheet'!AR15="","",'HVAC Worksheet'!AR15)</f>
        <v/>
      </c>
      <c r="PA7" s="519" t="str">
        <f>IF('HVAC Worksheet'!AW15="","",'HVAC Worksheet'!AW15)</f>
        <v/>
      </c>
      <c r="PB7" s="519" t="str">
        <f>IF('HVAC Worksheet'!AY15="","",'HVAC Worksheet'!AY15)</f>
        <v/>
      </c>
      <c r="PC7" s="519" t="str">
        <f>IF('HVAC Worksheet'!BA15="","",'HVAC Worksheet'!BA15)</f>
        <v/>
      </c>
      <c r="PD7" s="519" t="str">
        <f>IF('HVAC Worksheet'!BE15="","",'HVAC Worksheet'!BE15)</f>
        <v/>
      </c>
      <c r="PE7" s="520" t="str">
        <f>IF('HVAC Worksheet'!BH15="","",'HVAC Worksheet'!BH15)</f>
        <v/>
      </c>
      <c r="PF7" s="520">
        <f>IF('HVAC Worksheet'!BV15="","",'HVAC Worksheet'!BV15)</f>
        <v>0</v>
      </c>
      <c r="PG7" s="520" t="str">
        <f>IF('HVAC Worksheet'!BW15="","",'HVAC Worksheet'!BW15)</f>
        <v>Select Bldg Type</v>
      </c>
      <c r="PH7" s="519" t="str">
        <f>IF('HVAC Worksheet'!B16="","",'HVAC Worksheet'!B16)</f>
        <v/>
      </c>
      <c r="PI7" s="519" t="str">
        <f>IF('HVAC Worksheet'!D16="","",'HVAC Worksheet'!D16)</f>
        <v/>
      </c>
      <c r="PJ7" s="519" t="str">
        <f>IF('HVAC Worksheet'!F16="","",'HVAC Worksheet'!F16)</f>
        <v/>
      </c>
      <c r="PK7" s="519" t="str">
        <f>IF('HVAC Worksheet'!R16="","",'HVAC Worksheet'!R16)</f>
        <v/>
      </c>
      <c r="PL7" s="519" t="str">
        <f>IF('HVAC Worksheet'!W16="","",'HVAC Worksheet'!W16)</f>
        <v/>
      </c>
      <c r="PM7" s="519" t="str">
        <f>IF('HVAC Worksheet'!AD16="","",'HVAC Worksheet'!AD16)</f>
        <v/>
      </c>
      <c r="PN7" s="519" t="str">
        <f>IF('HVAC Worksheet'!AI16="","",'HVAC Worksheet'!AI16)</f>
        <v/>
      </c>
      <c r="PO7" s="519" t="str">
        <f>IF('HVAC Worksheet'!AJ16="","",'HVAC Worksheet'!AJ16)</f>
        <v/>
      </c>
      <c r="PP7" s="519" t="str">
        <f>IF('HVAC Worksheet'!AK16="","",'HVAC Worksheet'!AK16)</f>
        <v/>
      </c>
      <c r="PQ7" s="519" t="str">
        <f>IF('HVAC Worksheet'!AL16="","",'HVAC Worksheet'!AL16)</f>
        <v/>
      </c>
      <c r="PR7" s="519" t="str">
        <f>IF('HVAC Worksheet'!AP16="","",'HVAC Worksheet'!AP16)</f>
        <v/>
      </c>
      <c r="PS7" s="519" t="str">
        <f>IF('HVAC Worksheet'!AR16="","",'HVAC Worksheet'!AR16)</f>
        <v/>
      </c>
      <c r="PT7" s="519" t="str">
        <f>IF('HVAC Worksheet'!AW16="","",'HVAC Worksheet'!AW16)</f>
        <v/>
      </c>
      <c r="PU7" s="519" t="str">
        <f>IF('HVAC Worksheet'!AY16="","",'HVAC Worksheet'!AY16)</f>
        <v/>
      </c>
      <c r="PV7" s="519" t="str">
        <f>IF('HVAC Worksheet'!BA16="","",'HVAC Worksheet'!BA16)</f>
        <v/>
      </c>
      <c r="PW7" s="519" t="str">
        <f>IF('HVAC Worksheet'!BE16="","",'HVAC Worksheet'!BE16)</f>
        <v/>
      </c>
      <c r="PX7" s="520" t="str">
        <f>IF('HVAC Worksheet'!BH16="","",'HVAC Worksheet'!BH16)</f>
        <v/>
      </c>
      <c r="PY7" s="520">
        <f>IF('HVAC Worksheet'!BV16="","",'HVAC Worksheet'!BV16)</f>
        <v>0</v>
      </c>
      <c r="PZ7" s="520" t="str">
        <f>IF('HVAC Worksheet'!BW16="","",'HVAC Worksheet'!BW16)</f>
        <v>Select Bldg Type</v>
      </c>
      <c r="QA7" s="519" t="str">
        <f>IF('HVAC Worksheet'!B17="","",'HVAC Worksheet'!B17)</f>
        <v/>
      </c>
      <c r="QB7" s="519" t="str">
        <f>IF('HVAC Worksheet'!D17="","",'HVAC Worksheet'!D17)</f>
        <v/>
      </c>
      <c r="QC7" s="519" t="str">
        <f>IF('HVAC Worksheet'!F17="","",'HVAC Worksheet'!F17)</f>
        <v/>
      </c>
      <c r="QD7" s="519" t="str">
        <f>IF('HVAC Worksheet'!R17="","",'HVAC Worksheet'!R17)</f>
        <v/>
      </c>
      <c r="QE7" s="519" t="str">
        <f>IF('HVAC Worksheet'!W17="","",'HVAC Worksheet'!W17)</f>
        <v/>
      </c>
      <c r="QF7" s="519" t="str">
        <f>IF('HVAC Worksheet'!AD17="","",'HVAC Worksheet'!AD17)</f>
        <v/>
      </c>
      <c r="QG7" s="519" t="str">
        <f>IF('HVAC Worksheet'!AI17="","",'HVAC Worksheet'!AI17)</f>
        <v/>
      </c>
      <c r="QH7" s="519" t="str">
        <f>IF('HVAC Worksheet'!AJ17="","",'HVAC Worksheet'!AJ17)</f>
        <v/>
      </c>
      <c r="QI7" s="519" t="str">
        <f>IF('HVAC Worksheet'!AK17="","",'HVAC Worksheet'!AK17)</f>
        <v/>
      </c>
      <c r="QJ7" s="519" t="str">
        <f>IF('HVAC Worksheet'!AL17="","",'HVAC Worksheet'!AL17)</f>
        <v/>
      </c>
      <c r="QK7" s="519" t="str">
        <f>IF('HVAC Worksheet'!AP17="","",'HVAC Worksheet'!AP17)</f>
        <v/>
      </c>
      <c r="QL7" s="519" t="str">
        <f>IF('HVAC Worksheet'!AR17="","",'HVAC Worksheet'!AR17)</f>
        <v/>
      </c>
      <c r="QM7" s="519" t="str">
        <f>IF('HVAC Worksheet'!AW17="","",'HVAC Worksheet'!AW17)</f>
        <v/>
      </c>
      <c r="QN7" s="519" t="str">
        <f>IF('HVAC Worksheet'!AY17="","",'HVAC Worksheet'!AY17)</f>
        <v/>
      </c>
      <c r="QO7" s="519" t="str">
        <f>IF('HVAC Worksheet'!BA17="","",'HVAC Worksheet'!BA17)</f>
        <v/>
      </c>
      <c r="QP7" s="519" t="str">
        <f>IF('HVAC Worksheet'!BE17="","",'HVAC Worksheet'!BE17)</f>
        <v/>
      </c>
      <c r="QQ7" s="520" t="str">
        <f>IF('HVAC Worksheet'!BH17="","",'HVAC Worksheet'!BH17)</f>
        <v/>
      </c>
      <c r="QR7" s="520">
        <f>IF('HVAC Worksheet'!BV17="","",'HVAC Worksheet'!BV17)</f>
        <v>0</v>
      </c>
      <c r="QS7" s="520" t="str">
        <f>IF('HVAC Worksheet'!BW17="","",'HVAC Worksheet'!BW17)</f>
        <v>Select Bldg Type</v>
      </c>
      <c r="QT7" s="519" t="str">
        <f>IF('HVAC Worksheet'!B18="","",'HVAC Worksheet'!B18)</f>
        <v/>
      </c>
      <c r="QU7" s="519" t="str">
        <f>IF('HVAC Worksheet'!D18="","",'HVAC Worksheet'!D18)</f>
        <v/>
      </c>
      <c r="QV7" s="519" t="str">
        <f>IF('HVAC Worksheet'!F18="","",'HVAC Worksheet'!F18)</f>
        <v/>
      </c>
      <c r="QW7" s="519" t="str">
        <f>IF('HVAC Worksheet'!R18="","",'HVAC Worksheet'!R18)</f>
        <v/>
      </c>
      <c r="QX7" s="519" t="str">
        <f>IF('HVAC Worksheet'!W18="","",'HVAC Worksheet'!W18)</f>
        <v/>
      </c>
      <c r="QY7" s="519" t="str">
        <f>IF('HVAC Worksheet'!AD18="","",'HVAC Worksheet'!AD18)</f>
        <v/>
      </c>
      <c r="QZ7" s="519" t="str">
        <f>IF('HVAC Worksheet'!AI18="","",'HVAC Worksheet'!AI18)</f>
        <v/>
      </c>
      <c r="RA7" s="519" t="str">
        <f>IF('HVAC Worksheet'!AJ18="","",'HVAC Worksheet'!AJ18)</f>
        <v/>
      </c>
      <c r="RB7" s="519" t="str">
        <f>IF('HVAC Worksheet'!AK18="","",'HVAC Worksheet'!AK18)</f>
        <v/>
      </c>
      <c r="RC7" s="519" t="str">
        <f>IF('HVAC Worksheet'!AL18="","",'HVAC Worksheet'!AL18)</f>
        <v/>
      </c>
      <c r="RD7" s="519" t="str">
        <f>IF('HVAC Worksheet'!AP18="","",'HVAC Worksheet'!AP18)</f>
        <v/>
      </c>
      <c r="RE7" s="519" t="str">
        <f>IF('HVAC Worksheet'!AR18="","",'HVAC Worksheet'!AR18)</f>
        <v/>
      </c>
      <c r="RF7" s="519" t="str">
        <f>IF('HVAC Worksheet'!AW18="","",'HVAC Worksheet'!AW18)</f>
        <v/>
      </c>
      <c r="RG7" s="519" t="str">
        <f>IF('HVAC Worksheet'!AY18="","",'HVAC Worksheet'!AY18)</f>
        <v/>
      </c>
      <c r="RH7" s="519" t="str">
        <f>IF('HVAC Worksheet'!BA18="","",'HVAC Worksheet'!BA18)</f>
        <v/>
      </c>
      <c r="RI7" s="519" t="str">
        <f>IF('HVAC Worksheet'!BE18="","",'HVAC Worksheet'!BE18)</f>
        <v/>
      </c>
      <c r="RJ7" s="520" t="str">
        <f>IF('HVAC Worksheet'!BH18="","",'HVAC Worksheet'!BH18)</f>
        <v/>
      </c>
      <c r="RK7" s="520">
        <f>IF('HVAC Worksheet'!BV18="","",'HVAC Worksheet'!BV18)</f>
        <v>0</v>
      </c>
      <c r="RL7" s="520" t="str">
        <f>IF('HVAC Worksheet'!BW18="","",'HVAC Worksheet'!BW18)</f>
        <v>Select Bldg Type</v>
      </c>
      <c r="RM7" s="519" t="str">
        <f>IF('HVAC Worksheet'!B19="","",'HVAC Worksheet'!B19)</f>
        <v/>
      </c>
      <c r="RN7" s="519" t="str">
        <f>IF('HVAC Worksheet'!D19="","",'HVAC Worksheet'!D19)</f>
        <v/>
      </c>
      <c r="RO7" s="519" t="str">
        <f>IF('HVAC Worksheet'!F19="","",'HVAC Worksheet'!F19)</f>
        <v/>
      </c>
      <c r="RP7" s="519" t="str">
        <f>IF('HVAC Worksheet'!R19="","",'HVAC Worksheet'!R19)</f>
        <v/>
      </c>
      <c r="RQ7" s="519" t="str">
        <f>IF('HVAC Worksheet'!W19="","",'HVAC Worksheet'!W19)</f>
        <v/>
      </c>
      <c r="RR7" s="519" t="str">
        <f>IF('HVAC Worksheet'!AD19="","",'HVAC Worksheet'!AD19)</f>
        <v/>
      </c>
      <c r="RS7" s="519" t="str">
        <f>IF('HVAC Worksheet'!AI19="","",'HVAC Worksheet'!AI19)</f>
        <v/>
      </c>
      <c r="RT7" s="519" t="str">
        <f>IF('HVAC Worksheet'!AJ19="","",'HVAC Worksheet'!AJ19)</f>
        <v/>
      </c>
      <c r="RU7" s="519" t="str">
        <f>IF('HVAC Worksheet'!AK19="","",'HVAC Worksheet'!AK19)</f>
        <v/>
      </c>
      <c r="RV7" s="519" t="str">
        <f>IF('HVAC Worksheet'!AL19="","",'HVAC Worksheet'!AL19)</f>
        <v/>
      </c>
      <c r="RW7" s="519" t="str">
        <f>IF('HVAC Worksheet'!AP19="","",'HVAC Worksheet'!AP19)</f>
        <v/>
      </c>
      <c r="RX7" s="519" t="str">
        <f>IF('HVAC Worksheet'!AR19="","",'HVAC Worksheet'!AR19)</f>
        <v/>
      </c>
      <c r="RY7" s="519" t="str">
        <f>IF('HVAC Worksheet'!AW19="","",'HVAC Worksheet'!AW19)</f>
        <v/>
      </c>
      <c r="RZ7" s="519" t="str">
        <f>IF('HVAC Worksheet'!AY19="","",'HVAC Worksheet'!AY19)</f>
        <v/>
      </c>
      <c r="SA7" s="519" t="str">
        <f>IF('HVAC Worksheet'!BA19="","",'HVAC Worksheet'!BA19)</f>
        <v/>
      </c>
      <c r="SB7" s="519" t="str">
        <f>IF('HVAC Worksheet'!BE19="","",'HVAC Worksheet'!BE19)</f>
        <v/>
      </c>
      <c r="SC7" s="520" t="str">
        <f>IF('HVAC Worksheet'!BH19="","",'HVAC Worksheet'!BH19)</f>
        <v/>
      </c>
      <c r="SD7" s="520">
        <f>IF('HVAC Worksheet'!BV19="","",'HVAC Worksheet'!BV19)</f>
        <v>0</v>
      </c>
      <c r="SE7" s="520" t="str">
        <f>IF('HVAC Worksheet'!BW19="","",'HVAC Worksheet'!BW19)</f>
        <v>Select Bldg Type</v>
      </c>
      <c r="SF7" s="519" t="str">
        <f>IF('HVAC Worksheet'!B20="","",'HVAC Worksheet'!B20)</f>
        <v/>
      </c>
      <c r="SG7" s="519" t="str">
        <f>IF('HVAC Worksheet'!D20="","",'HVAC Worksheet'!D20)</f>
        <v/>
      </c>
      <c r="SH7" s="519" t="str">
        <f>IF('HVAC Worksheet'!F20="","",'HVAC Worksheet'!F20)</f>
        <v/>
      </c>
      <c r="SI7" s="519" t="str">
        <f>IF('HVAC Worksheet'!R20="","",'HVAC Worksheet'!R20)</f>
        <v/>
      </c>
      <c r="SJ7" s="519" t="str">
        <f>IF('HVAC Worksheet'!W20="","",'HVAC Worksheet'!W20)</f>
        <v/>
      </c>
      <c r="SK7" s="519" t="str">
        <f>IF('HVAC Worksheet'!AD20="","",'HVAC Worksheet'!AD20)</f>
        <v/>
      </c>
      <c r="SL7" s="519" t="str">
        <f>IF('HVAC Worksheet'!AI20="","",'HVAC Worksheet'!AI20)</f>
        <v/>
      </c>
      <c r="SM7" s="519" t="str">
        <f>IF('HVAC Worksheet'!AJ20="","",'HVAC Worksheet'!AJ20)</f>
        <v/>
      </c>
      <c r="SN7" s="519" t="str">
        <f>IF('HVAC Worksheet'!AK20="","",'HVAC Worksheet'!AK20)</f>
        <v/>
      </c>
      <c r="SO7" s="519" t="str">
        <f>IF('HVAC Worksheet'!AL20="","",'HVAC Worksheet'!AL20)</f>
        <v/>
      </c>
      <c r="SP7" s="519" t="str">
        <f>IF('HVAC Worksheet'!AP20="","",'HVAC Worksheet'!AP20)</f>
        <v/>
      </c>
      <c r="SQ7" s="519" t="str">
        <f>IF('HVAC Worksheet'!AR20="","",'HVAC Worksheet'!AR20)</f>
        <v/>
      </c>
      <c r="SR7" s="519" t="str">
        <f>IF('HVAC Worksheet'!AW20="","",'HVAC Worksheet'!AW20)</f>
        <v/>
      </c>
      <c r="SS7" s="519" t="str">
        <f>IF('HVAC Worksheet'!AY20="","",'HVAC Worksheet'!AY20)</f>
        <v/>
      </c>
      <c r="ST7" s="519" t="str">
        <f>IF('HVAC Worksheet'!BA20="","",'HVAC Worksheet'!BA20)</f>
        <v/>
      </c>
      <c r="SU7" s="519" t="str">
        <f>IF('HVAC Worksheet'!BE20="","",'HVAC Worksheet'!BE20)</f>
        <v/>
      </c>
      <c r="SV7" s="520" t="str">
        <f>IF('HVAC Worksheet'!BH20="","",'HVAC Worksheet'!BH20)</f>
        <v/>
      </c>
      <c r="SW7" s="520">
        <f>IF('HVAC Worksheet'!BV20="","",'HVAC Worksheet'!BV20)</f>
        <v>0</v>
      </c>
      <c r="SX7" s="520" t="str">
        <f>IF('HVAC Worksheet'!BW20="","",'HVAC Worksheet'!BW20)</f>
        <v>Select Bldg Type</v>
      </c>
      <c r="SY7" s="519" t="str">
        <f>IF('HVAC Worksheet'!B21="","",'HVAC Worksheet'!B21)</f>
        <v/>
      </c>
      <c r="SZ7" s="519" t="str">
        <f>IF('HVAC Worksheet'!D21="","",'HVAC Worksheet'!D21)</f>
        <v/>
      </c>
      <c r="TA7" s="519" t="str">
        <f>IF('HVAC Worksheet'!F21="","",'HVAC Worksheet'!F21)</f>
        <v/>
      </c>
      <c r="TB7" s="519" t="str">
        <f>IF('HVAC Worksheet'!R21="","",'HVAC Worksheet'!R21)</f>
        <v/>
      </c>
      <c r="TC7" s="519" t="str">
        <f>IF('HVAC Worksheet'!W21="","",'HVAC Worksheet'!W21)</f>
        <v/>
      </c>
      <c r="TD7" s="519" t="str">
        <f>IF('HVAC Worksheet'!AD21="","",'HVAC Worksheet'!AD21)</f>
        <v/>
      </c>
      <c r="TE7" s="519" t="str">
        <f>IF('HVAC Worksheet'!AI21="","",'HVAC Worksheet'!AI21)</f>
        <v/>
      </c>
      <c r="TF7" s="519" t="str">
        <f>IF('HVAC Worksheet'!AJ21="","",'HVAC Worksheet'!AJ21)</f>
        <v/>
      </c>
      <c r="TG7" s="519" t="str">
        <f>IF('HVAC Worksheet'!AK21="","",'HVAC Worksheet'!AK21)</f>
        <v/>
      </c>
      <c r="TH7" s="519" t="str">
        <f>IF('HVAC Worksheet'!AL21="","",'HVAC Worksheet'!AL21)</f>
        <v/>
      </c>
      <c r="TI7" s="519" t="str">
        <f>IF('HVAC Worksheet'!AP21="","",'HVAC Worksheet'!AP21)</f>
        <v/>
      </c>
      <c r="TJ7" s="519" t="str">
        <f>IF('HVAC Worksheet'!AR21="","",'HVAC Worksheet'!AR21)</f>
        <v/>
      </c>
      <c r="TK7" s="519" t="str">
        <f>IF('HVAC Worksheet'!AW21="","",'HVAC Worksheet'!AW21)</f>
        <v/>
      </c>
      <c r="TL7" s="519" t="str">
        <f>IF('HVAC Worksheet'!AY21="","",'HVAC Worksheet'!AY21)</f>
        <v/>
      </c>
      <c r="TM7" s="519" t="str">
        <f>IF('HVAC Worksheet'!BA21="","",'HVAC Worksheet'!BA21)</f>
        <v/>
      </c>
      <c r="TN7" s="519" t="str">
        <f>IF('HVAC Worksheet'!BE21="","",'HVAC Worksheet'!BE21)</f>
        <v/>
      </c>
      <c r="TO7" s="520" t="str">
        <f>IF('HVAC Worksheet'!BH21="","",'HVAC Worksheet'!BH21)</f>
        <v/>
      </c>
      <c r="TP7" s="520">
        <f>IF('HVAC Worksheet'!BV21="","",'HVAC Worksheet'!BV21)</f>
        <v>0</v>
      </c>
      <c r="TQ7" s="520" t="str">
        <f>IF('HVAC Worksheet'!BW21="","",'HVAC Worksheet'!BW21)</f>
        <v>Select Bldg Type</v>
      </c>
      <c r="TR7" s="519" t="str">
        <f>IF('HVAC Worksheet'!B22="","",'HVAC Worksheet'!B22)</f>
        <v/>
      </c>
      <c r="TS7" s="519" t="str">
        <f>IF('HVAC Worksheet'!D22="","",'HVAC Worksheet'!D22)</f>
        <v/>
      </c>
      <c r="TT7" s="519" t="str">
        <f>IF('HVAC Worksheet'!F22="","",'HVAC Worksheet'!F22)</f>
        <v/>
      </c>
      <c r="TU7" s="519" t="str">
        <f>IF('HVAC Worksheet'!R22="","",'HVAC Worksheet'!R22)</f>
        <v/>
      </c>
      <c r="TV7" s="519" t="str">
        <f>IF('HVAC Worksheet'!W22="","",'HVAC Worksheet'!W22)</f>
        <v/>
      </c>
      <c r="TW7" s="519" t="str">
        <f>IF('HVAC Worksheet'!AD22="","",'HVAC Worksheet'!AD22)</f>
        <v/>
      </c>
      <c r="TX7" s="519" t="str">
        <f>IF('HVAC Worksheet'!AI22="","",'HVAC Worksheet'!AI22)</f>
        <v/>
      </c>
      <c r="TY7" s="519" t="str">
        <f>IF('HVAC Worksheet'!AJ22="","",'HVAC Worksheet'!AJ22)</f>
        <v/>
      </c>
      <c r="TZ7" s="519" t="str">
        <f>IF('HVAC Worksheet'!AK22="","",'HVAC Worksheet'!AK22)</f>
        <v/>
      </c>
      <c r="UA7" s="519" t="str">
        <f>IF('HVAC Worksheet'!AL22="","",'HVAC Worksheet'!AL22)</f>
        <v/>
      </c>
      <c r="UB7" s="519" t="str">
        <f>IF('HVAC Worksheet'!AP22="","",'HVAC Worksheet'!AP22)</f>
        <v/>
      </c>
      <c r="UC7" s="519" t="str">
        <f>IF('HVAC Worksheet'!AR22="","",'HVAC Worksheet'!AR22)</f>
        <v/>
      </c>
      <c r="UD7" s="519" t="str">
        <f>IF('HVAC Worksheet'!AW22="","",'HVAC Worksheet'!AW22)</f>
        <v/>
      </c>
      <c r="UE7" s="519" t="str">
        <f>IF('HVAC Worksheet'!AY22="","",'HVAC Worksheet'!AY22)</f>
        <v/>
      </c>
      <c r="UF7" s="519" t="str">
        <f>IF('HVAC Worksheet'!BA22="","",'HVAC Worksheet'!BA22)</f>
        <v/>
      </c>
      <c r="UG7" s="519" t="str">
        <f>IF('HVAC Worksheet'!BE22="","",'HVAC Worksheet'!BE22)</f>
        <v/>
      </c>
      <c r="UH7" s="520" t="str">
        <f>IF('HVAC Worksheet'!BH22="","",'HVAC Worksheet'!BH22)</f>
        <v/>
      </c>
      <c r="UI7" s="520">
        <f>IF('HVAC Worksheet'!BV22="","",'HVAC Worksheet'!BV22)</f>
        <v>0</v>
      </c>
      <c r="UJ7" s="520" t="str">
        <f>IF('HVAC Worksheet'!BW22="","",'HVAC Worksheet'!BW22)</f>
        <v>Select Bldg Type</v>
      </c>
      <c r="UK7" s="519" t="str">
        <f>IF('HVAC Worksheet'!B23="","",'HVAC Worksheet'!B23)</f>
        <v/>
      </c>
      <c r="UL7" s="519" t="str">
        <f>IF('HVAC Worksheet'!D23="","",'HVAC Worksheet'!D23)</f>
        <v/>
      </c>
      <c r="UM7" s="519" t="str">
        <f>IF('HVAC Worksheet'!F23="","",'HVAC Worksheet'!F23)</f>
        <v/>
      </c>
      <c r="UN7" s="519" t="str">
        <f>IF('HVAC Worksheet'!R23="","",'HVAC Worksheet'!R23)</f>
        <v/>
      </c>
      <c r="UO7" s="519" t="str">
        <f>IF('HVAC Worksheet'!W23="","",'HVAC Worksheet'!W23)</f>
        <v/>
      </c>
      <c r="UP7" s="519" t="str">
        <f>IF('HVAC Worksheet'!AD23="","",'HVAC Worksheet'!AD23)</f>
        <v/>
      </c>
      <c r="UQ7" s="519" t="str">
        <f>IF('HVAC Worksheet'!AI23="","",'HVAC Worksheet'!AI23)</f>
        <v/>
      </c>
      <c r="UR7" s="519" t="str">
        <f>IF('HVAC Worksheet'!AJ23="","",'HVAC Worksheet'!AJ23)</f>
        <v/>
      </c>
      <c r="US7" s="519" t="str">
        <f>IF('HVAC Worksheet'!AK23="","",'HVAC Worksheet'!AK23)</f>
        <v/>
      </c>
      <c r="UT7" s="519" t="str">
        <f>IF('HVAC Worksheet'!AL23="","",'HVAC Worksheet'!AL23)</f>
        <v/>
      </c>
      <c r="UU7" s="519" t="str">
        <f>IF('HVAC Worksheet'!AP23="","",'HVAC Worksheet'!AP23)</f>
        <v/>
      </c>
      <c r="UV7" s="519" t="str">
        <f>IF('HVAC Worksheet'!AR23="","",'HVAC Worksheet'!AR23)</f>
        <v/>
      </c>
      <c r="UW7" s="519" t="str">
        <f>IF('HVAC Worksheet'!AW23="","",'HVAC Worksheet'!AW23)</f>
        <v/>
      </c>
      <c r="UX7" s="519" t="str">
        <f>IF('HVAC Worksheet'!AY23="","",'HVAC Worksheet'!AY23)</f>
        <v/>
      </c>
      <c r="UY7" s="519" t="str">
        <f>IF('HVAC Worksheet'!BA23="","",'HVAC Worksheet'!BA23)</f>
        <v/>
      </c>
      <c r="UZ7" s="519" t="str">
        <f>IF('HVAC Worksheet'!BE23="","",'HVAC Worksheet'!BE23)</f>
        <v/>
      </c>
      <c r="VA7" s="520" t="str">
        <f>IF('HVAC Worksheet'!BH23="","",'HVAC Worksheet'!BH23)</f>
        <v/>
      </c>
      <c r="VB7" s="520">
        <f>IF('HVAC Worksheet'!BV23="","",'HVAC Worksheet'!BV23)</f>
        <v>0</v>
      </c>
      <c r="VC7" s="520" t="str">
        <f>IF('HVAC Worksheet'!BW23="","",'HVAC Worksheet'!BW23)</f>
        <v>Select Bldg Type</v>
      </c>
      <c r="VD7" s="519" t="str">
        <f>IF('HVAC Worksheet'!B24="","",'HVAC Worksheet'!B24)</f>
        <v/>
      </c>
      <c r="VE7" s="519" t="str">
        <f>IF('HVAC Worksheet'!D24="","",'HVAC Worksheet'!D24)</f>
        <v/>
      </c>
      <c r="VF7" s="519" t="str">
        <f>IF('HVAC Worksheet'!F24="","",'HVAC Worksheet'!F24)</f>
        <v/>
      </c>
      <c r="VG7" s="519" t="str">
        <f>IF('HVAC Worksheet'!R24="","",'HVAC Worksheet'!R24)</f>
        <v/>
      </c>
      <c r="VH7" s="519" t="str">
        <f>IF('HVAC Worksheet'!W24="","",'HVAC Worksheet'!W24)</f>
        <v/>
      </c>
      <c r="VI7" s="519" t="str">
        <f>IF('HVAC Worksheet'!AD24="","",'HVAC Worksheet'!AD24)</f>
        <v/>
      </c>
      <c r="VJ7" s="519" t="str">
        <f>IF('HVAC Worksheet'!AI24="","",'HVAC Worksheet'!AI24)</f>
        <v/>
      </c>
      <c r="VK7" s="519" t="str">
        <f>IF('HVAC Worksheet'!AJ24="","",'HVAC Worksheet'!AJ24)</f>
        <v/>
      </c>
      <c r="VL7" s="519" t="str">
        <f>IF('HVAC Worksheet'!AK24="","",'HVAC Worksheet'!AK24)</f>
        <v/>
      </c>
      <c r="VM7" s="519" t="str">
        <f>IF('HVAC Worksheet'!AL24="","",'HVAC Worksheet'!AL24)</f>
        <v/>
      </c>
      <c r="VN7" s="519" t="str">
        <f>IF('HVAC Worksheet'!AP24="","",'HVAC Worksheet'!AP24)</f>
        <v/>
      </c>
      <c r="VO7" s="519" t="str">
        <f>IF('HVAC Worksheet'!AR24="","",'HVAC Worksheet'!AR24)</f>
        <v/>
      </c>
      <c r="VP7" s="519" t="str">
        <f>IF('HVAC Worksheet'!AW24="","",'HVAC Worksheet'!AW24)</f>
        <v/>
      </c>
      <c r="VQ7" s="519" t="str">
        <f>IF('HVAC Worksheet'!AY24="","",'HVAC Worksheet'!AY24)</f>
        <v/>
      </c>
      <c r="VR7" s="519" t="str">
        <f>IF('HVAC Worksheet'!BA24="","",'HVAC Worksheet'!BA24)</f>
        <v/>
      </c>
      <c r="VS7" s="519" t="str">
        <f>IF('HVAC Worksheet'!BE24="","",'HVAC Worksheet'!BE24)</f>
        <v/>
      </c>
      <c r="VT7" s="520" t="str">
        <f>IF('HVAC Worksheet'!BH24="","",'HVAC Worksheet'!BH24)</f>
        <v/>
      </c>
      <c r="VU7" s="520">
        <f>IF('HVAC Worksheet'!BV24="","",'HVAC Worksheet'!BV24)</f>
        <v>0</v>
      </c>
      <c r="VV7" s="520" t="str">
        <f>IF('HVAC Worksheet'!BW24="","",'HVAC Worksheet'!BW24)</f>
        <v>Select Bldg Type</v>
      </c>
      <c r="VW7" s="519" t="str">
        <f>IF('HVAC Worksheet'!B29="","",'HVAC Worksheet'!B29)</f>
        <v/>
      </c>
      <c r="VX7" s="519" t="str">
        <f>IF('HVAC Worksheet'!D29="","",'HVAC Worksheet'!D29)</f>
        <v/>
      </c>
      <c r="VY7" s="519" t="str">
        <f>IF('HVAC Worksheet'!F29="","",'HVAC Worksheet'!F29)</f>
        <v/>
      </c>
      <c r="VZ7" s="519" t="str">
        <f>IF('HVAC Worksheet'!R29="","",'HVAC Worksheet'!R29)</f>
        <v/>
      </c>
      <c r="WA7" s="519" t="str">
        <f>IF('HVAC Worksheet'!W29="","",'HVAC Worksheet'!W29)</f>
        <v/>
      </c>
      <c r="WB7" s="519" t="str">
        <f>IF('HVAC Worksheet'!AD29="","",'HVAC Worksheet'!AD29)</f>
        <v/>
      </c>
      <c r="WC7" s="519" t="str">
        <f>IF('HVAC Worksheet'!AI29="","",'HVAC Worksheet'!AI29)</f>
        <v/>
      </c>
      <c r="WD7" s="519" t="str">
        <f>IF('HVAC Worksheet'!AJ29="","",'HVAC Worksheet'!AJ29)</f>
        <v/>
      </c>
      <c r="WE7" s="519" t="str">
        <f>IF('HVAC Worksheet'!AK29="","",'HVAC Worksheet'!AK29)</f>
        <v/>
      </c>
      <c r="WF7" s="519" t="str">
        <f>IF('HVAC Worksheet'!AL29="","",'HVAC Worksheet'!AL29)</f>
        <v/>
      </c>
      <c r="WG7" s="519" t="str">
        <f>IF('HVAC Worksheet'!AP29="","",'HVAC Worksheet'!AP29)</f>
        <v/>
      </c>
      <c r="WH7" s="519" t="str">
        <f>IF('HVAC Worksheet'!AR29="","",'HVAC Worksheet'!AR29)</f>
        <v/>
      </c>
      <c r="WI7" s="519" t="str">
        <f>IF('HVAC Worksheet'!AW29="","",'HVAC Worksheet'!AW29)</f>
        <v/>
      </c>
      <c r="WJ7" s="520" t="str">
        <f>IF('HVAC Worksheet'!BH29="","",'HVAC Worksheet'!BH29)</f>
        <v/>
      </c>
      <c r="WK7" s="520">
        <f>IF('HVAC Worksheet'!BV29="","",'HVAC Worksheet'!BV29)</f>
        <v>0</v>
      </c>
      <c r="WL7" s="520" t="str">
        <f>IF('HVAC Worksheet'!BW29="","",'HVAC Worksheet'!BW29)</f>
        <v>Select Bldg Type</v>
      </c>
      <c r="WM7" s="519" t="str">
        <f>IF('HVAC Worksheet'!B30="","",'HVAC Worksheet'!B30)</f>
        <v/>
      </c>
      <c r="WN7" s="519" t="str">
        <f>IF('HVAC Worksheet'!D30="","",'HVAC Worksheet'!D30)</f>
        <v/>
      </c>
      <c r="WO7" s="519" t="str">
        <f>IF('HVAC Worksheet'!F30="","",'HVAC Worksheet'!F30)</f>
        <v/>
      </c>
      <c r="WP7" s="519" t="str">
        <f>IF('HVAC Worksheet'!R30="","",'HVAC Worksheet'!R30)</f>
        <v/>
      </c>
      <c r="WQ7" s="519" t="str">
        <f>IF('HVAC Worksheet'!W30="","",'HVAC Worksheet'!W30)</f>
        <v/>
      </c>
      <c r="WR7" s="519" t="str">
        <f>IF('HVAC Worksheet'!AD30="","",'HVAC Worksheet'!AD30)</f>
        <v/>
      </c>
      <c r="WS7" s="519" t="str">
        <f>IF('HVAC Worksheet'!AI30="","",'HVAC Worksheet'!AI30)</f>
        <v/>
      </c>
      <c r="WT7" s="519" t="str">
        <f>IF('HVAC Worksheet'!AJ30="","",'HVAC Worksheet'!AJ30)</f>
        <v/>
      </c>
      <c r="WU7" s="519" t="str">
        <f>IF('HVAC Worksheet'!AK30="","",'HVAC Worksheet'!AK30)</f>
        <v/>
      </c>
      <c r="WV7" s="519" t="str">
        <f>IF('HVAC Worksheet'!AL30="","",'HVAC Worksheet'!AL30)</f>
        <v/>
      </c>
      <c r="WW7" s="519" t="str">
        <f>IF('HVAC Worksheet'!AP30="","",'HVAC Worksheet'!AP30)</f>
        <v/>
      </c>
      <c r="WX7" s="519" t="str">
        <f>IF('HVAC Worksheet'!AR30="","",'HVAC Worksheet'!AR30)</f>
        <v/>
      </c>
      <c r="WY7" s="519" t="str">
        <f>IF('HVAC Worksheet'!AW30="","",'HVAC Worksheet'!AW30)</f>
        <v/>
      </c>
      <c r="WZ7" s="520" t="str">
        <f>IF('HVAC Worksheet'!BH30="","",'HVAC Worksheet'!BH30)</f>
        <v/>
      </c>
      <c r="XA7" s="520">
        <f>IF('HVAC Worksheet'!BV30="","",'HVAC Worksheet'!BV30)</f>
        <v>0</v>
      </c>
      <c r="XB7" s="520" t="str">
        <f>IF('HVAC Worksheet'!BW30="","",'HVAC Worksheet'!BW30)</f>
        <v>Select Bldg Type</v>
      </c>
      <c r="XC7" s="519" t="str">
        <f>IF('HVAC Worksheet'!B31="","",'HVAC Worksheet'!B31)</f>
        <v/>
      </c>
      <c r="XD7" s="519" t="str">
        <f>IF('HVAC Worksheet'!D31="","",'HVAC Worksheet'!D31)</f>
        <v/>
      </c>
      <c r="XE7" s="519" t="str">
        <f>IF('HVAC Worksheet'!F31="","",'HVAC Worksheet'!F31)</f>
        <v/>
      </c>
      <c r="XF7" s="519" t="str">
        <f>IF('HVAC Worksheet'!R31="","",'HVAC Worksheet'!R31)</f>
        <v/>
      </c>
      <c r="XG7" s="519" t="str">
        <f>IF('HVAC Worksheet'!W31="","",'HVAC Worksheet'!W31)</f>
        <v/>
      </c>
      <c r="XH7" s="519" t="str">
        <f>IF('HVAC Worksheet'!AD31="","",'HVAC Worksheet'!AD31)</f>
        <v/>
      </c>
      <c r="XI7" s="519" t="str">
        <f>IF('HVAC Worksheet'!AI31="","",'HVAC Worksheet'!AI31)</f>
        <v/>
      </c>
      <c r="XJ7" s="519" t="str">
        <f>IF('HVAC Worksheet'!AJ31="","",'HVAC Worksheet'!AJ31)</f>
        <v/>
      </c>
      <c r="XK7" s="519" t="str">
        <f>IF('HVAC Worksheet'!AK31="","",'HVAC Worksheet'!AK31)</f>
        <v/>
      </c>
      <c r="XL7" s="519" t="str">
        <f>IF('HVAC Worksheet'!AL31="","",'HVAC Worksheet'!AL31)</f>
        <v/>
      </c>
      <c r="XM7" s="519" t="str">
        <f>IF('HVAC Worksheet'!AP31="","",'HVAC Worksheet'!AP31)</f>
        <v/>
      </c>
      <c r="XN7" s="519" t="str">
        <f>IF('HVAC Worksheet'!AR31="","",'HVAC Worksheet'!AR31)</f>
        <v/>
      </c>
      <c r="XO7" s="519" t="str">
        <f>IF('HVAC Worksheet'!AW31="","",'HVAC Worksheet'!AW31)</f>
        <v/>
      </c>
      <c r="XP7" s="520" t="str">
        <f>IF('HVAC Worksheet'!BH31="","",'HVAC Worksheet'!BH31)</f>
        <v/>
      </c>
      <c r="XQ7" s="520">
        <f>IF('HVAC Worksheet'!BV31="","",'HVAC Worksheet'!BV31)</f>
        <v>0</v>
      </c>
      <c r="XR7" s="520" t="str">
        <f>IF('HVAC Worksheet'!BW31="","",'HVAC Worksheet'!BW31)</f>
        <v>Select Bldg Type</v>
      </c>
      <c r="XS7" s="519" t="str">
        <f>IF('HVAC Worksheet'!B32="","",'HVAC Worksheet'!B32)</f>
        <v/>
      </c>
      <c r="XT7" s="519" t="str">
        <f>IF('HVAC Worksheet'!D32="","",'HVAC Worksheet'!D32)</f>
        <v/>
      </c>
      <c r="XU7" s="519" t="str">
        <f>IF('HVAC Worksheet'!F32="","",'HVAC Worksheet'!F32)</f>
        <v/>
      </c>
      <c r="XV7" s="519" t="str">
        <f>IF('HVAC Worksheet'!R32="","",'HVAC Worksheet'!R32)</f>
        <v/>
      </c>
      <c r="XW7" s="519" t="str">
        <f>IF('HVAC Worksheet'!W32="","",'HVAC Worksheet'!W32)</f>
        <v/>
      </c>
      <c r="XX7" s="519" t="str">
        <f>IF('HVAC Worksheet'!AD32="","",'HVAC Worksheet'!AD32)</f>
        <v/>
      </c>
      <c r="XY7" s="519" t="str">
        <f>IF('HVAC Worksheet'!AI32="","",'HVAC Worksheet'!AI32)</f>
        <v/>
      </c>
      <c r="XZ7" s="519" t="str">
        <f>IF('HVAC Worksheet'!AJ32="","",'HVAC Worksheet'!AJ32)</f>
        <v/>
      </c>
      <c r="YA7" s="519" t="str">
        <f>IF('HVAC Worksheet'!AK32="","",'HVAC Worksheet'!AK32)</f>
        <v/>
      </c>
      <c r="YB7" s="519" t="str">
        <f>IF('HVAC Worksheet'!AL32="","",'HVAC Worksheet'!AL32)</f>
        <v/>
      </c>
      <c r="YC7" s="519" t="str">
        <f>IF('HVAC Worksheet'!AP32="","",'HVAC Worksheet'!AP32)</f>
        <v/>
      </c>
      <c r="YD7" s="519" t="str">
        <f>IF('HVAC Worksheet'!AR32="","",'HVAC Worksheet'!AR32)</f>
        <v/>
      </c>
      <c r="YE7" s="519" t="str">
        <f>IF('HVAC Worksheet'!AW32="","",'HVAC Worksheet'!AW32)</f>
        <v/>
      </c>
      <c r="YF7" s="520" t="str">
        <f>IF('HVAC Worksheet'!BH32="","",'HVAC Worksheet'!BH32)</f>
        <v/>
      </c>
      <c r="YG7" s="520">
        <f>IF('HVAC Worksheet'!BV32="","",'HVAC Worksheet'!BV32)</f>
        <v>0</v>
      </c>
      <c r="YH7" s="520" t="str">
        <f>IF('HVAC Worksheet'!BW32="","",'HVAC Worksheet'!BW32)</f>
        <v>Select Bldg Type</v>
      </c>
      <c r="YI7" s="519" t="str">
        <f>IF('HVAC Worksheet'!B33="","",'HVAC Worksheet'!B33)</f>
        <v/>
      </c>
      <c r="YJ7" s="519" t="str">
        <f>IF('HVAC Worksheet'!D33="","",'HVAC Worksheet'!D33)</f>
        <v/>
      </c>
      <c r="YK7" s="519" t="str">
        <f>IF('HVAC Worksheet'!F33="","",'HVAC Worksheet'!F33)</f>
        <v/>
      </c>
      <c r="YL7" s="519" t="str">
        <f>IF('HVAC Worksheet'!R33="","",'HVAC Worksheet'!R33)</f>
        <v/>
      </c>
      <c r="YM7" s="519" t="str">
        <f>IF('HVAC Worksheet'!W33="","",'HVAC Worksheet'!W33)</f>
        <v/>
      </c>
      <c r="YN7" s="519" t="str">
        <f>IF('HVAC Worksheet'!AD33="","",'HVAC Worksheet'!AD33)</f>
        <v/>
      </c>
      <c r="YO7" s="519" t="str">
        <f>IF('HVAC Worksheet'!AI33="","",'HVAC Worksheet'!AI33)</f>
        <v/>
      </c>
      <c r="YP7" s="519" t="str">
        <f>IF('HVAC Worksheet'!AJ33="","",'HVAC Worksheet'!AJ33)</f>
        <v/>
      </c>
      <c r="YQ7" s="519" t="str">
        <f>IF('HVAC Worksheet'!AK33="","",'HVAC Worksheet'!AK33)</f>
        <v/>
      </c>
      <c r="YR7" s="519" t="str">
        <f>IF('HVAC Worksheet'!AL33="","",'HVAC Worksheet'!AL33)</f>
        <v/>
      </c>
      <c r="YS7" s="519" t="str">
        <f>IF('HVAC Worksheet'!AP33="","",'HVAC Worksheet'!AP33)</f>
        <v/>
      </c>
      <c r="YT7" s="519" t="str">
        <f>IF('HVAC Worksheet'!AR33="","",'HVAC Worksheet'!AR33)</f>
        <v/>
      </c>
      <c r="YU7" s="519" t="str">
        <f>IF('HVAC Worksheet'!AW33="","",'HVAC Worksheet'!AW33)</f>
        <v/>
      </c>
      <c r="YV7" s="520" t="str">
        <f>IF('HVAC Worksheet'!BH33="","",'HVAC Worksheet'!BH33)</f>
        <v/>
      </c>
      <c r="YW7" s="520">
        <f>IF('HVAC Worksheet'!BV33="","",'HVAC Worksheet'!BV33)</f>
        <v>0</v>
      </c>
      <c r="YX7" s="520" t="str">
        <f>IF('HVAC Worksheet'!BW33="","",'HVAC Worksheet'!BW33)</f>
        <v>Select Bldg Type</v>
      </c>
      <c r="YY7" s="519" t="str">
        <f>IF('HVAC Worksheet'!B34="","",'HVAC Worksheet'!B34)</f>
        <v/>
      </c>
      <c r="YZ7" s="519" t="str">
        <f>IF('HVAC Worksheet'!D34="","",'HVAC Worksheet'!D34)</f>
        <v/>
      </c>
      <c r="ZA7" s="519" t="str">
        <f>IF('HVAC Worksheet'!F34="","",'HVAC Worksheet'!F34)</f>
        <v/>
      </c>
      <c r="ZB7" s="519" t="str">
        <f>IF('HVAC Worksheet'!R34="","",'HVAC Worksheet'!R34)</f>
        <v/>
      </c>
      <c r="ZC7" s="519" t="str">
        <f>IF('HVAC Worksheet'!W34="","",'HVAC Worksheet'!W34)</f>
        <v/>
      </c>
      <c r="ZD7" s="519" t="str">
        <f>IF('HVAC Worksheet'!AD34="","",'HVAC Worksheet'!AD34)</f>
        <v/>
      </c>
      <c r="ZE7" s="519" t="str">
        <f>IF('HVAC Worksheet'!AI34="","",'HVAC Worksheet'!AI34)</f>
        <v/>
      </c>
      <c r="ZF7" s="519" t="str">
        <f>IF('HVAC Worksheet'!AJ34="","",'HVAC Worksheet'!AJ34)</f>
        <v/>
      </c>
      <c r="ZG7" s="519" t="str">
        <f>IF('HVAC Worksheet'!AK34="","",'HVAC Worksheet'!AK34)</f>
        <v/>
      </c>
      <c r="ZH7" s="519" t="str">
        <f>IF('HVAC Worksheet'!AL34="","",'HVAC Worksheet'!AL34)</f>
        <v/>
      </c>
      <c r="ZI7" s="519" t="str">
        <f>IF('HVAC Worksheet'!AP34="","",'HVAC Worksheet'!AP34)</f>
        <v/>
      </c>
      <c r="ZJ7" s="519" t="str">
        <f>IF('HVAC Worksheet'!AR34="","",'HVAC Worksheet'!AR34)</f>
        <v/>
      </c>
      <c r="ZK7" s="519" t="str">
        <f>IF('HVAC Worksheet'!AW34="","",'HVAC Worksheet'!AW34)</f>
        <v/>
      </c>
      <c r="ZL7" s="520" t="str">
        <f>IF('HVAC Worksheet'!BH34="","",'HVAC Worksheet'!BH34)</f>
        <v/>
      </c>
      <c r="ZM7" s="520">
        <f>IF('HVAC Worksheet'!BV34="","",'HVAC Worksheet'!BV34)</f>
        <v>0</v>
      </c>
      <c r="ZN7" s="520" t="str">
        <f>IF('HVAC Worksheet'!BW34="","",'HVAC Worksheet'!BW34)</f>
        <v>Select Bldg Type</v>
      </c>
      <c r="ZO7" s="519" t="str">
        <f>IF('HVAC Worksheet'!B35="","",'HVAC Worksheet'!B35)</f>
        <v/>
      </c>
      <c r="ZP7" s="519" t="str">
        <f>IF('HVAC Worksheet'!D35="","",'HVAC Worksheet'!D35)</f>
        <v/>
      </c>
      <c r="ZQ7" s="519" t="str">
        <f>IF('HVAC Worksheet'!F35="","",'HVAC Worksheet'!F35)</f>
        <v/>
      </c>
      <c r="ZR7" s="519" t="str">
        <f>IF('HVAC Worksheet'!R35="","",'HVAC Worksheet'!R35)</f>
        <v/>
      </c>
      <c r="ZS7" s="519" t="str">
        <f>IF('HVAC Worksheet'!W35="","",'HVAC Worksheet'!W35)</f>
        <v/>
      </c>
      <c r="ZT7" s="519" t="str">
        <f>IF('HVAC Worksheet'!AD35="","",'HVAC Worksheet'!AD35)</f>
        <v/>
      </c>
      <c r="ZU7" s="519" t="str">
        <f>IF('HVAC Worksheet'!AI35="","",'HVAC Worksheet'!AI35)</f>
        <v/>
      </c>
      <c r="ZV7" s="519" t="str">
        <f>IF('HVAC Worksheet'!AJ35="","",'HVAC Worksheet'!AJ35)</f>
        <v/>
      </c>
      <c r="ZW7" s="519" t="str">
        <f>IF('HVAC Worksheet'!AK35="","",'HVAC Worksheet'!AK35)</f>
        <v/>
      </c>
      <c r="ZX7" s="519" t="str">
        <f>IF('HVAC Worksheet'!AL35="","",'HVAC Worksheet'!AL35)</f>
        <v/>
      </c>
      <c r="ZY7" s="519" t="str">
        <f>IF('HVAC Worksheet'!AP35="","",'HVAC Worksheet'!AP35)</f>
        <v/>
      </c>
      <c r="ZZ7" s="519" t="str">
        <f>IF('HVAC Worksheet'!AR35="","",'HVAC Worksheet'!AR35)</f>
        <v/>
      </c>
      <c r="AAA7" s="519" t="str">
        <f>IF('HVAC Worksheet'!AW35="","",'HVAC Worksheet'!AW35)</f>
        <v/>
      </c>
      <c r="AAB7" s="520" t="str">
        <f>IF('HVAC Worksheet'!BH35="","",'HVAC Worksheet'!BH35)</f>
        <v/>
      </c>
      <c r="AAC7" s="520">
        <f>IF('HVAC Worksheet'!BV35="","",'HVAC Worksheet'!BV35)</f>
        <v>0</v>
      </c>
      <c r="AAD7" s="520" t="str">
        <f>IF('HVAC Worksheet'!BW35="","",'HVAC Worksheet'!BW35)</f>
        <v>Select Bldg Type</v>
      </c>
      <c r="AAE7" s="519" t="str">
        <f>IF('HVAC Worksheet'!B36="","",'HVAC Worksheet'!B36)</f>
        <v/>
      </c>
      <c r="AAF7" s="519" t="str">
        <f>IF('HVAC Worksheet'!D36="","",'HVAC Worksheet'!D36)</f>
        <v/>
      </c>
      <c r="AAG7" s="519" t="str">
        <f>IF('HVAC Worksheet'!F36="","",'HVAC Worksheet'!F36)</f>
        <v/>
      </c>
      <c r="AAH7" s="519" t="str">
        <f>IF('HVAC Worksheet'!R36="","",'HVAC Worksheet'!R36)</f>
        <v/>
      </c>
      <c r="AAI7" s="519" t="str">
        <f>IF('HVAC Worksheet'!W36="","",'HVAC Worksheet'!W36)</f>
        <v/>
      </c>
      <c r="AAJ7" s="519" t="str">
        <f>IF('HVAC Worksheet'!AD36="","",'HVAC Worksheet'!AD36)</f>
        <v/>
      </c>
      <c r="AAK7" s="519" t="str">
        <f>IF('HVAC Worksheet'!AI36="","",'HVAC Worksheet'!AI36)</f>
        <v/>
      </c>
      <c r="AAL7" s="519" t="str">
        <f>IF('HVAC Worksheet'!AJ36="","",'HVAC Worksheet'!AJ36)</f>
        <v/>
      </c>
      <c r="AAM7" s="519" t="str">
        <f>IF('HVAC Worksheet'!AK36="","",'HVAC Worksheet'!AK36)</f>
        <v/>
      </c>
      <c r="AAN7" s="519" t="str">
        <f>IF('HVAC Worksheet'!AL36="","",'HVAC Worksheet'!AL36)</f>
        <v/>
      </c>
      <c r="AAO7" s="519" t="str">
        <f>IF('HVAC Worksheet'!AP36="","",'HVAC Worksheet'!AP36)</f>
        <v/>
      </c>
      <c r="AAP7" s="519" t="str">
        <f>IF('HVAC Worksheet'!AR36="","",'HVAC Worksheet'!AR36)</f>
        <v/>
      </c>
      <c r="AAQ7" s="519" t="str">
        <f>IF('HVAC Worksheet'!AW36="","",'HVAC Worksheet'!AW36)</f>
        <v/>
      </c>
      <c r="AAR7" s="520" t="str">
        <f>IF('HVAC Worksheet'!BH36="","",'HVAC Worksheet'!BH36)</f>
        <v/>
      </c>
      <c r="AAS7" s="520">
        <f>IF('HVAC Worksheet'!BV36="","",'HVAC Worksheet'!BV36)</f>
        <v>0</v>
      </c>
      <c r="AAT7" s="520" t="str">
        <f>IF('HVAC Worksheet'!BW36="","",'HVAC Worksheet'!BW36)</f>
        <v>Select Bldg Type</v>
      </c>
      <c r="AAU7" s="519" t="str">
        <f>IF('HVAC Worksheet'!B37="","",'HVAC Worksheet'!B37)</f>
        <v/>
      </c>
      <c r="AAV7" s="519" t="str">
        <f>IF('HVAC Worksheet'!D37="","",'HVAC Worksheet'!D37)</f>
        <v/>
      </c>
      <c r="AAW7" s="519" t="str">
        <f>IF('HVAC Worksheet'!F37="","",'HVAC Worksheet'!F37)</f>
        <v/>
      </c>
      <c r="AAX7" s="519" t="str">
        <f>IF('HVAC Worksheet'!R37="","",'HVAC Worksheet'!R37)</f>
        <v/>
      </c>
      <c r="AAY7" s="519" t="str">
        <f>IF('HVAC Worksheet'!W37="","",'HVAC Worksheet'!W37)</f>
        <v/>
      </c>
      <c r="AAZ7" s="519" t="str">
        <f>IF('HVAC Worksheet'!AD37="","",'HVAC Worksheet'!AD37)</f>
        <v/>
      </c>
      <c r="ABA7" s="519" t="str">
        <f>IF('HVAC Worksheet'!AI37="","",'HVAC Worksheet'!AI37)</f>
        <v/>
      </c>
      <c r="ABB7" s="519" t="str">
        <f>IF('HVAC Worksheet'!AJ37="","",'HVAC Worksheet'!AJ37)</f>
        <v/>
      </c>
      <c r="ABC7" s="519" t="str">
        <f>IF('HVAC Worksheet'!AK37="","",'HVAC Worksheet'!AK37)</f>
        <v/>
      </c>
      <c r="ABD7" s="519" t="str">
        <f>IF('HVAC Worksheet'!AL37="","",'HVAC Worksheet'!AL37)</f>
        <v/>
      </c>
      <c r="ABE7" s="519" t="str">
        <f>IF('HVAC Worksheet'!AP37="","",'HVAC Worksheet'!AP37)</f>
        <v/>
      </c>
      <c r="ABF7" s="519" t="str">
        <f>IF('HVAC Worksheet'!AR37="","",'HVAC Worksheet'!AR37)</f>
        <v/>
      </c>
      <c r="ABG7" s="519" t="str">
        <f>IF('HVAC Worksheet'!AW37="","",'HVAC Worksheet'!AW37)</f>
        <v/>
      </c>
      <c r="ABH7" s="520" t="str">
        <f>IF('HVAC Worksheet'!BH37="","",'HVAC Worksheet'!BH37)</f>
        <v/>
      </c>
      <c r="ABI7" s="520">
        <f>IF('HVAC Worksheet'!BV37="","",'HVAC Worksheet'!BV37)</f>
        <v>0</v>
      </c>
      <c r="ABJ7" s="520" t="str">
        <f>IF('HVAC Worksheet'!BW37="","",'HVAC Worksheet'!BW37)</f>
        <v>Select Bldg Type</v>
      </c>
      <c r="ABK7" s="519" t="str">
        <f>IF('HVAC Worksheet'!B38="","",'HVAC Worksheet'!B38)</f>
        <v/>
      </c>
      <c r="ABL7" s="519" t="str">
        <f>IF('HVAC Worksheet'!D38="","",'HVAC Worksheet'!D38)</f>
        <v/>
      </c>
      <c r="ABM7" s="519" t="str">
        <f>IF('HVAC Worksheet'!F38="","",'HVAC Worksheet'!F38)</f>
        <v/>
      </c>
      <c r="ABN7" s="519" t="str">
        <f>IF('HVAC Worksheet'!R38="","",'HVAC Worksheet'!R38)</f>
        <v/>
      </c>
      <c r="ABO7" s="519" t="str">
        <f>IF('HVAC Worksheet'!W38="","",'HVAC Worksheet'!W38)</f>
        <v/>
      </c>
      <c r="ABP7" s="519" t="str">
        <f>IF('HVAC Worksheet'!AD38="","",'HVAC Worksheet'!AD38)</f>
        <v/>
      </c>
      <c r="ABQ7" s="519" t="str">
        <f>IF('HVAC Worksheet'!AI38="","",'HVAC Worksheet'!AI38)</f>
        <v/>
      </c>
      <c r="ABR7" s="519" t="str">
        <f>IF('HVAC Worksheet'!AJ38="","",'HVAC Worksheet'!AJ38)</f>
        <v/>
      </c>
      <c r="ABS7" s="519" t="str">
        <f>IF('HVAC Worksheet'!AK38="","",'HVAC Worksheet'!AK38)</f>
        <v/>
      </c>
      <c r="ABT7" s="519" t="str">
        <f>IF('HVAC Worksheet'!AL38="","",'HVAC Worksheet'!AL38)</f>
        <v/>
      </c>
      <c r="ABU7" s="519" t="str">
        <f>IF('HVAC Worksheet'!AP38="","",'HVAC Worksheet'!AP38)</f>
        <v/>
      </c>
      <c r="ABV7" s="519" t="str">
        <f>IF('HVAC Worksheet'!AR38="","",'HVAC Worksheet'!AR38)</f>
        <v/>
      </c>
      <c r="ABW7" s="519" t="str">
        <f>IF('HVAC Worksheet'!AW38="","",'HVAC Worksheet'!AW38)</f>
        <v/>
      </c>
      <c r="ABX7" s="520" t="str">
        <f>IF('HVAC Worksheet'!BH38="","",'HVAC Worksheet'!BH38)</f>
        <v/>
      </c>
      <c r="ABY7" s="520">
        <f>IF('HVAC Worksheet'!BV38="","",'HVAC Worksheet'!BV38)</f>
        <v>0</v>
      </c>
      <c r="ABZ7" s="520" t="str">
        <f>IF('HVAC Worksheet'!BW38="","",'HVAC Worksheet'!BW38)</f>
        <v>Select Bldg Type</v>
      </c>
      <c r="ACA7" s="519" t="str">
        <f>IF('HVAC Worksheet'!B45="","",'HVAC Worksheet'!B45)</f>
        <v/>
      </c>
      <c r="ACB7" s="519" t="str">
        <f>IF('HVAC Worksheet'!D45="","",'HVAC Worksheet'!D45)</f>
        <v/>
      </c>
      <c r="ACC7" s="519" t="str">
        <f>IF('HVAC Worksheet'!F45="","",'HVAC Worksheet'!F45)</f>
        <v/>
      </c>
      <c r="ACD7" s="519" t="str">
        <f>IF('HVAC Worksheet'!R45="","",'HVAC Worksheet'!R45)</f>
        <v/>
      </c>
      <c r="ACE7" s="519" t="str">
        <f>IF('HVAC Worksheet'!W45="","",'HVAC Worksheet'!W45)</f>
        <v/>
      </c>
      <c r="ACF7" s="519" t="str">
        <f>IF('HVAC Worksheet'!AD45="","",'HVAC Worksheet'!AD45)</f>
        <v/>
      </c>
      <c r="ACG7" s="519" t="str">
        <f>IF('HVAC Worksheet'!AI45="","",'HVAC Worksheet'!AI45)</f>
        <v/>
      </c>
      <c r="ACH7" s="519" t="str">
        <f>IF('HVAC Worksheet'!AJ45="","",'HVAC Worksheet'!AJ45)</f>
        <v/>
      </c>
      <c r="ACI7" s="519" t="str">
        <f>IF('HVAC Worksheet'!AK45="","",'HVAC Worksheet'!AK45)</f>
        <v/>
      </c>
      <c r="ACJ7" s="519" t="str">
        <f>IF('HVAC Worksheet'!AL45="","",'HVAC Worksheet'!AL45)</f>
        <v/>
      </c>
      <c r="ACK7" s="519" t="str">
        <f>IF('HVAC Worksheet'!AP45="","",'HVAC Worksheet'!AP45)</f>
        <v/>
      </c>
      <c r="ACL7" s="519" t="str">
        <f>IF('HVAC Worksheet'!AR45="","",'HVAC Worksheet'!AR45)</f>
        <v/>
      </c>
      <c r="ACM7" s="519" t="str">
        <f>IF('HVAC Worksheet'!AW45="","",'HVAC Worksheet'!AW45)</f>
        <v/>
      </c>
      <c r="ACN7" s="519" t="str">
        <f>IF('HVAC Worksheet'!AY45="","",'HVAC Worksheet'!AY45)</f>
        <v/>
      </c>
      <c r="ACO7" s="519" t="str">
        <f>IF('HVAC Worksheet'!BA45="","",'HVAC Worksheet'!BA45)</f>
        <v/>
      </c>
      <c r="ACP7" s="519" t="str">
        <f>IF('HVAC Worksheet'!BE45="","",'HVAC Worksheet'!BE45)</f>
        <v/>
      </c>
      <c r="ACQ7" s="520" t="str">
        <f>IF('HVAC Worksheet'!BH45="","",'HVAC Worksheet'!BH45)</f>
        <v/>
      </c>
      <c r="ACR7" s="520">
        <f>IF('HVAC Worksheet'!BV45="","",'HVAC Worksheet'!BV45)</f>
        <v>0</v>
      </c>
      <c r="ACS7" s="520" t="str">
        <f>IF('HVAC Worksheet'!BW45="","",'HVAC Worksheet'!BW45)</f>
        <v>Select Bldg Type</v>
      </c>
      <c r="ACT7" s="519" t="str">
        <f>IF('HVAC Worksheet'!B46="","",'HVAC Worksheet'!B46)</f>
        <v/>
      </c>
      <c r="ACU7" s="519" t="str">
        <f>IF('HVAC Worksheet'!D46="","",'HVAC Worksheet'!D46)</f>
        <v/>
      </c>
      <c r="ACV7" s="519" t="str">
        <f>IF('HVAC Worksheet'!F46="","",'HVAC Worksheet'!F46)</f>
        <v/>
      </c>
      <c r="ACW7" s="519" t="str">
        <f>IF('HVAC Worksheet'!R46="","",'HVAC Worksheet'!R46)</f>
        <v/>
      </c>
      <c r="ACX7" s="519" t="str">
        <f>IF('HVAC Worksheet'!W46="","",'HVAC Worksheet'!W46)</f>
        <v/>
      </c>
      <c r="ACY7" s="519" t="str">
        <f>IF('HVAC Worksheet'!AD46="","",'HVAC Worksheet'!AD46)</f>
        <v/>
      </c>
      <c r="ACZ7" s="519" t="str">
        <f>IF('HVAC Worksheet'!AI46="","",'HVAC Worksheet'!AI46)</f>
        <v/>
      </c>
      <c r="ADA7" s="519" t="str">
        <f>IF('HVAC Worksheet'!AJ46="","",'HVAC Worksheet'!AJ46)</f>
        <v/>
      </c>
      <c r="ADB7" s="519" t="str">
        <f>IF('HVAC Worksheet'!AK46="","",'HVAC Worksheet'!AK46)</f>
        <v/>
      </c>
      <c r="ADC7" s="519" t="str">
        <f>IF('HVAC Worksheet'!AL46="","",'HVAC Worksheet'!AL46)</f>
        <v/>
      </c>
      <c r="ADD7" s="519" t="str">
        <f>IF('HVAC Worksheet'!AP46="","",'HVAC Worksheet'!AP46)</f>
        <v/>
      </c>
      <c r="ADE7" s="519" t="str">
        <f>IF('HVAC Worksheet'!AR46="","",'HVAC Worksheet'!AR46)</f>
        <v/>
      </c>
      <c r="ADF7" s="519" t="str">
        <f>IF('HVAC Worksheet'!AW46="","",'HVAC Worksheet'!AW46)</f>
        <v/>
      </c>
      <c r="ADG7" s="519" t="str">
        <f>IF('HVAC Worksheet'!AY46="","",'HVAC Worksheet'!AY46)</f>
        <v/>
      </c>
      <c r="ADH7" s="519" t="str">
        <f>IF('HVAC Worksheet'!BA46="","",'HVAC Worksheet'!BA46)</f>
        <v/>
      </c>
      <c r="ADI7" s="519" t="str">
        <f>IF('HVAC Worksheet'!BE46="","",'HVAC Worksheet'!BE46)</f>
        <v/>
      </c>
      <c r="ADJ7" s="520" t="str">
        <f>IF('HVAC Worksheet'!BH46="","",'HVAC Worksheet'!BH46)</f>
        <v/>
      </c>
      <c r="ADK7" s="520">
        <f>IF('HVAC Worksheet'!BV46="","",'HVAC Worksheet'!BV46)</f>
        <v>0</v>
      </c>
      <c r="ADL7" s="520" t="str">
        <f>IF('HVAC Worksheet'!BW46="","",'HVAC Worksheet'!BW46)</f>
        <v>Select Bldg Type</v>
      </c>
      <c r="ADM7" s="519" t="str">
        <f>IF('HVAC Worksheet'!B47="","",'HVAC Worksheet'!B47)</f>
        <v/>
      </c>
      <c r="ADN7" s="519" t="str">
        <f>IF('HVAC Worksheet'!D47="","",'HVAC Worksheet'!D47)</f>
        <v/>
      </c>
      <c r="ADO7" s="519" t="str">
        <f>IF('HVAC Worksheet'!F47="","",'HVAC Worksheet'!F47)</f>
        <v/>
      </c>
      <c r="ADP7" s="519" t="str">
        <f>IF('HVAC Worksheet'!R47="","",'HVAC Worksheet'!R47)</f>
        <v/>
      </c>
      <c r="ADQ7" s="519" t="str">
        <f>IF('HVAC Worksheet'!W47="","",'HVAC Worksheet'!W47)</f>
        <v/>
      </c>
      <c r="ADR7" s="519" t="str">
        <f>IF('HVAC Worksheet'!AD47="","",'HVAC Worksheet'!AD47)</f>
        <v/>
      </c>
      <c r="ADS7" s="519" t="str">
        <f>IF('HVAC Worksheet'!AI47="","",'HVAC Worksheet'!AI47)</f>
        <v/>
      </c>
      <c r="ADT7" s="519" t="str">
        <f>IF('HVAC Worksheet'!AJ47="","",'HVAC Worksheet'!AJ47)</f>
        <v/>
      </c>
      <c r="ADU7" s="519" t="str">
        <f>IF('HVAC Worksheet'!AK47="","",'HVAC Worksheet'!AK47)</f>
        <v/>
      </c>
      <c r="ADV7" s="519" t="str">
        <f>IF('HVAC Worksheet'!AL47="","",'HVAC Worksheet'!AL47)</f>
        <v/>
      </c>
      <c r="ADW7" s="519" t="str">
        <f>IF('HVAC Worksheet'!AP47="","",'HVAC Worksheet'!AP47)</f>
        <v/>
      </c>
      <c r="ADX7" s="519" t="str">
        <f>IF('HVAC Worksheet'!AR47="","",'HVAC Worksheet'!AR47)</f>
        <v/>
      </c>
      <c r="ADY7" s="519" t="str">
        <f>IF('HVAC Worksheet'!AW47="","",'HVAC Worksheet'!AW47)</f>
        <v/>
      </c>
      <c r="ADZ7" s="519" t="str">
        <f>IF('HVAC Worksheet'!AY47="","",'HVAC Worksheet'!AY47)</f>
        <v/>
      </c>
      <c r="AEA7" s="519" t="str">
        <f>IF('HVAC Worksheet'!BA47="","",'HVAC Worksheet'!BA47)</f>
        <v/>
      </c>
      <c r="AEB7" s="519" t="str">
        <f>IF('HVAC Worksheet'!BE47="","",'HVAC Worksheet'!BE47)</f>
        <v/>
      </c>
      <c r="AEC7" s="520" t="str">
        <f>IF('HVAC Worksheet'!BH47="","",'HVAC Worksheet'!BH47)</f>
        <v/>
      </c>
      <c r="AED7" s="520">
        <f>IF('HVAC Worksheet'!BV47="","",'HVAC Worksheet'!BV47)</f>
        <v>0</v>
      </c>
      <c r="AEE7" s="520" t="str">
        <f>IF('HVAC Worksheet'!BW47="","",'HVAC Worksheet'!BW47)</f>
        <v>Select Bldg Type</v>
      </c>
      <c r="AEF7" s="519" t="str">
        <f>IF('HVAC Worksheet'!B48="","",'HVAC Worksheet'!B48)</f>
        <v/>
      </c>
      <c r="AEG7" s="519" t="str">
        <f>IF('HVAC Worksheet'!D48="","",'HVAC Worksheet'!D48)</f>
        <v/>
      </c>
      <c r="AEH7" s="519" t="str">
        <f>IF('HVAC Worksheet'!F48="","",'HVAC Worksheet'!F48)</f>
        <v/>
      </c>
      <c r="AEI7" s="519" t="str">
        <f>IF('HVAC Worksheet'!R48="","",'HVAC Worksheet'!R48)</f>
        <v/>
      </c>
      <c r="AEJ7" s="519" t="str">
        <f>IF('HVAC Worksheet'!W48="","",'HVAC Worksheet'!W48)</f>
        <v/>
      </c>
      <c r="AEK7" s="519" t="str">
        <f>IF('HVAC Worksheet'!AD48="","",'HVAC Worksheet'!AD48)</f>
        <v/>
      </c>
      <c r="AEL7" s="519" t="str">
        <f>IF('HVAC Worksheet'!AI48="","",'HVAC Worksheet'!AI48)</f>
        <v/>
      </c>
      <c r="AEM7" s="519" t="str">
        <f>IF('HVAC Worksheet'!AJ48="","",'HVAC Worksheet'!AJ48)</f>
        <v/>
      </c>
      <c r="AEN7" s="519" t="str">
        <f>IF('HVAC Worksheet'!AK48="","",'HVAC Worksheet'!AK48)</f>
        <v/>
      </c>
      <c r="AEO7" s="519" t="str">
        <f>IF('HVAC Worksheet'!AL48="","",'HVAC Worksheet'!AL48)</f>
        <v/>
      </c>
      <c r="AEP7" s="519" t="str">
        <f>IF('HVAC Worksheet'!AP48="","",'HVAC Worksheet'!AP48)</f>
        <v/>
      </c>
      <c r="AEQ7" s="519" t="str">
        <f>IF('HVAC Worksheet'!AR48="","",'HVAC Worksheet'!AR48)</f>
        <v/>
      </c>
      <c r="AER7" s="519" t="str">
        <f>IF('HVAC Worksheet'!AW48="","",'HVAC Worksheet'!AW48)</f>
        <v/>
      </c>
      <c r="AES7" s="519" t="str">
        <f>IF('HVAC Worksheet'!AY48="","",'HVAC Worksheet'!AY48)</f>
        <v/>
      </c>
      <c r="AET7" s="519" t="str">
        <f>IF('HVAC Worksheet'!BA48="","",'HVAC Worksheet'!BA48)</f>
        <v/>
      </c>
      <c r="AEU7" s="519" t="str">
        <f>IF('HVAC Worksheet'!BE48="","",'HVAC Worksheet'!BE48)</f>
        <v/>
      </c>
      <c r="AEV7" s="520" t="str">
        <f>IF('HVAC Worksheet'!BH48="","",'HVAC Worksheet'!BH48)</f>
        <v/>
      </c>
      <c r="AEW7" s="520">
        <f>IF('HVAC Worksheet'!BV48="","",'HVAC Worksheet'!BV48)</f>
        <v>0</v>
      </c>
      <c r="AEX7" s="520" t="str">
        <f>IF('HVAC Worksheet'!BW48="","",'HVAC Worksheet'!BW48)</f>
        <v>Select Bldg Type</v>
      </c>
      <c r="AEY7" s="519" t="str">
        <f>IF('HVAC Worksheet'!B49="","",'HVAC Worksheet'!B49)</f>
        <v/>
      </c>
      <c r="AEZ7" s="519" t="str">
        <f>IF('HVAC Worksheet'!D49="","",'HVAC Worksheet'!D49)</f>
        <v/>
      </c>
      <c r="AFA7" s="519" t="str">
        <f>IF('HVAC Worksheet'!F49="","",'HVAC Worksheet'!F49)</f>
        <v/>
      </c>
      <c r="AFB7" s="519" t="str">
        <f>IF('HVAC Worksheet'!R49="","",'HVAC Worksheet'!R49)</f>
        <v/>
      </c>
      <c r="AFC7" s="519" t="str">
        <f>IF('HVAC Worksheet'!W49="","",'HVAC Worksheet'!W49)</f>
        <v/>
      </c>
      <c r="AFD7" s="519" t="str">
        <f>IF('HVAC Worksheet'!AD49="","",'HVAC Worksheet'!AD49)</f>
        <v/>
      </c>
      <c r="AFE7" s="519" t="str">
        <f>IF('HVAC Worksheet'!AI49="","",'HVAC Worksheet'!AI49)</f>
        <v/>
      </c>
      <c r="AFF7" s="519" t="str">
        <f>IF('HVAC Worksheet'!AJ49="","",'HVAC Worksheet'!AJ49)</f>
        <v/>
      </c>
      <c r="AFG7" s="519" t="str">
        <f>IF('HVAC Worksheet'!AK49="","",'HVAC Worksheet'!AK49)</f>
        <v/>
      </c>
      <c r="AFH7" s="519" t="str">
        <f>IF('HVAC Worksheet'!AL49="","",'HVAC Worksheet'!AL49)</f>
        <v/>
      </c>
      <c r="AFI7" s="519" t="str">
        <f>IF('HVAC Worksheet'!AP49="","",'HVAC Worksheet'!AP49)</f>
        <v/>
      </c>
      <c r="AFJ7" s="519" t="str">
        <f>IF('HVAC Worksheet'!AR49="","",'HVAC Worksheet'!AR49)</f>
        <v/>
      </c>
      <c r="AFK7" s="519" t="str">
        <f>IF('HVAC Worksheet'!AW49="","",'HVAC Worksheet'!AW49)</f>
        <v/>
      </c>
      <c r="AFL7" s="519" t="str">
        <f>IF('HVAC Worksheet'!AY49="","",'HVAC Worksheet'!AY49)</f>
        <v/>
      </c>
      <c r="AFM7" s="519" t="str">
        <f>IF('HVAC Worksheet'!BA49="","",'HVAC Worksheet'!BA49)</f>
        <v/>
      </c>
      <c r="AFN7" s="519" t="str">
        <f>IF('HVAC Worksheet'!BE49="","",'HVAC Worksheet'!BE49)</f>
        <v/>
      </c>
      <c r="AFO7" s="520" t="str">
        <f>IF('HVAC Worksheet'!BH49="","",'HVAC Worksheet'!BH49)</f>
        <v/>
      </c>
      <c r="AFP7" s="520">
        <f>IF('HVAC Worksheet'!BV49="","",'HVAC Worksheet'!BV49)</f>
        <v>0</v>
      </c>
      <c r="AFQ7" s="520" t="str">
        <f>IF('HVAC Worksheet'!BW49="","",'HVAC Worksheet'!BW49)</f>
        <v>Select Bldg Type</v>
      </c>
      <c r="AFR7" s="519" t="str">
        <f>IF('HVAC Worksheet'!B58="","",'HVAC Worksheet'!B58)</f>
        <v/>
      </c>
      <c r="AFS7" s="519" t="str">
        <f>IF('HVAC Worksheet'!D58="","",'HVAC Worksheet'!D58)</f>
        <v/>
      </c>
      <c r="AFT7" s="519" t="str">
        <f>IF('HVAC Worksheet'!F58="","",'HVAC Worksheet'!F58)</f>
        <v/>
      </c>
      <c r="AFU7" s="519" t="str">
        <f>IF('HVAC Worksheet'!AD58="","",'HVAC Worksheet'!AD58)</f>
        <v/>
      </c>
      <c r="AFV7" s="519" t="str">
        <f>IF('HVAC Worksheet'!AI58="","",'HVAC Worksheet'!AI58)</f>
        <v/>
      </c>
      <c r="AFW7" s="519" t="str">
        <f>IF('HVAC Worksheet'!AJ58="","",'HVAC Worksheet'!AJ58)</f>
        <v/>
      </c>
      <c r="AFX7" s="519" t="str">
        <f>IF('HVAC Worksheet'!AP58="","",'HVAC Worksheet'!AP58)</f>
        <v/>
      </c>
      <c r="AFY7" s="519" t="str">
        <f>IF('HVAC Worksheet'!AR58="","",'HVAC Worksheet'!AR58)</f>
        <v/>
      </c>
      <c r="AFZ7" s="519" t="str">
        <f>IF('HVAC Worksheet'!AY58="","",'HVAC Worksheet'!AY58)</f>
        <v/>
      </c>
      <c r="AGA7" s="519" t="str">
        <f>IF('HVAC Worksheet'!BA58="","",'HVAC Worksheet'!BA58)</f>
        <v/>
      </c>
      <c r="AGB7" s="520" t="str">
        <f>IF('HVAC Worksheet'!BH58="","",'HVAC Worksheet'!BH58)</f>
        <v/>
      </c>
      <c r="AGC7" s="520">
        <f>IF('HVAC Worksheet'!BV58="","",'HVAC Worksheet'!BV58)</f>
        <v>0</v>
      </c>
      <c r="AGD7" s="520">
        <f>IF('HVAC Worksheet'!BW58="","",'HVAC Worksheet'!BW58)</f>
        <v>0</v>
      </c>
      <c r="AGE7" s="519" t="str">
        <f>IF('HVAC Worksheet'!B59="","",'HVAC Worksheet'!B59)</f>
        <v/>
      </c>
      <c r="AGF7" s="519" t="str">
        <f>IF('HVAC Worksheet'!D59="","",'HVAC Worksheet'!D59)</f>
        <v/>
      </c>
      <c r="AGG7" s="519" t="str">
        <f>IF('HVAC Worksheet'!F59="","",'HVAC Worksheet'!F59)</f>
        <v/>
      </c>
      <c r="AGH7" s="519" t="str">
        <f>IF('HVAC Worksheet'!AD59="","",'HVAC Worksheet'!AD59)</f>
        <v/>
      </c>
      <c r="AGI7" s="519" t="str">
        <f>IF('HVAC Worksheet'!AI59="","",'HVAC Worksheet'!AI59)</f>
        <v/>
      </c>
      <c r="AGJ7" s="519" t="str">
        <f>IF('HVAC Worksheet'!AJ59="","",'HVAC Worksheet'!AJ59)</f>
        <v/>
      </c>
      <c r="AGK7" s="519" t="str">
        <f>IF('HVAC Worksheet'!AP59="","",'HVAC Worksheet'!AP59)</f>
        <v/>
      </c>
      <c r="AGL7" s="519" t="str">
        <f>IF('HVAC Worksheet'!AR59="","",'HVAC Worksheet'!AR59)</f>
        <v/>
      </c>
      <c r="AGM7" s="519" t="str">
        <f>IF('HVAC Worksheet'!AY59="","",'HVAC Worksheet'!AY59)</f>
        <v/>
      </c>
      <c r="AGN7" s="519" t="str">
        <f>IF('HVAC Worksheet'!BA59="","",'HVAC Worksheet'!BA59)</f>
        <v/>
      </c>
      <c r="AGO7" s="520" t="str">
        <f>IF('HVAC Worksheet'!BH59="","",'HVAC Worksheet'!BH59)</f>
        <v/>
      </c>
      <c r="AGP7" s="520">
        <f>IF('HVAC Worksheet'!BV59="","",'HVAC Worksheet'!BV59)</f>
        <v>0</v>
      </c>
      <c r="AGQ7" s="520">
        <f>IF('HVAC Worksheet'!BW59="","",'HVAC Worksheet'!BW59)</f>
        <v>0</v>
      </c>
      <c r="AGR7" s="519" t="str">
        <f>IF('HVAC Worksheet'!B60="","",'HVAC Worksheet'!B60)</f>
        <v/>
      </c>
      <c r="AGS7" s="519" t="str">
        <f>IF('HVAC Worksheet'!D60="","",'HVAC Worksheet'!D60)</f>
        <v/>
      </c>
      <c r="AGT7" s="519" t="str">
        <f>IF('HVAC Worksheet'!F60="","",'HVAC Worksheet'!F60)</f>
        <v/>
      </c>
      <c r="AGU7" s="519" t="str">
        <f>IF('HVAC Worksheet'!AD60="","",'HVAC Worksheet'!AD60)</f>
        <v/>
      </c>
      <c r="AGV7" s="519" t="str">
        <f>IF('HVAC Worksheet'!AI60="","",'HVAC Worksheet'!AI60)</f>
        <v/>
      </c>
      <c r="AGW7" s="519" t="str">
        <f>IF('HVAC Worksheet'!AJ60="","",'HVAC Worksheet'!AJ60)</f>
        <v/>
      </c>
      <c r="AGX7" s="519" t="str">
        <f>IF('HVAC Worksheet'!AP60="","",'HVAC Worksheet'!AP60)</f>
        <v/>
      </c>
      <c r="AGY7" s="519" t="str">
        <f>IF('HVAC Worksheet'!AR60="","",'HVAC Worksheet'!AR60)</f>
        <v/>
      </c>
      <c r="AGZ7" s="519" t="str">
        <f>IF('HVAC Worksheet'!AY60="","",'HVAC Worksheet'!AY60)</f>
        <v/>
      </c>
      <c r="AHA7" s="519" t="str">
        <f>IF('HVAC Worksheet'!BA60="","",'HVAC Worksheet'!BA60)</f>
        <v/>
      </c>
      <c r="AHB7" s="520" t="str">
        <f>IF('HVAC Worksheet'!BH60="","",'HVAC Worksheet'!BH60)</f>
        <v/>
      </c>
      <c r="AHC7" s="520">
        <f>IF('HVAC Worksheet'!BV60="","",'HVAC Worksheet'!BV60)</f>
        <v>0</v>
      </c>
      <c r="AHD7" s="520">
        <f>IF('HVAC Worksheet'!BW60="","",'HVAC Worksheet'!BW60)</f>
        <v>0</v>
      </c>
      <c r="AHE7" s="519" t="str">
        <f>IF('HVAC Worksheet'!B61="","",'HVAC Worksheet'!B61)</f>
        <v/>
      </c>
      <c r="AHF7" s="519" t="str">
        <f>IF('HVAC Worksheet'!D61="","",'HVAC Worksheet'!D61)</f>
        <v/>
      </c>
      <c r="AHG7" s="519" t="str">
        <f>IF('HVAC Worksheet'!F61="","",'HVAC Worksheet'!F61)</f>
        <v/>
      </c>
      <c r="AHH7" s="519" t="str">
        <f>IF('HVAC Worksheet'!AD61="","",'HVAC Worksheet'!AD61)</f>
        <v/>
      </c>
      <c r="AHI7" s="519" t="str">
        <f>IF('HVAC Worksheet'!AI61="","",'HVAC Worksheet'!AI61)</f>
        <v/>
      </c>
      <c r="AHJ7" s="519" t="str">
        <f>IF('HVAC Worksheet'!AJ61="","",'HVAC Worksheet'!AJ61)</f>
        <v/>
      </c>
      <c r="AHK7" s="519" t="str">
        <f>IF('HVAC Worksheet'!AP61="","",'HVAC Worksheet'!AP61)</f>
        <v/>
      </c>
      <c r="AHL7" s="519" t="str">
        <f>IF('HVAC Worksheet'!AR61="","",'HVAC Worksheet'!AR61)</f>
        <v/>
      </c>
      <c r="AHM7" s="519" t="str">
        <f>IF('HVAC Worksheet'!AY61="","",'HVAC Worksheet'!AY61)</f>
        <v/>
      </c>
      <c r="AHN7" s="519" t="str">
        <f>IF('HVAC Worksheet'!BA61="","",'HVAC Worksheet'!BA61)</f>
        <v/>
      </c>
      <c r="AHO7" s="520" t="str">
        <f>IF('HVAC Worksheet'!BH61="","",'HVAC Worksheet'!BH61)</f>
        <v/>
      </c>
      <c r="AHP7" s="520">
        <f>IF('HVAC Worksheet'!BV61="","",'HVAC Worksheet'!BV61)</f>
        <v>0</v>
      </c>
      <c r="AHQ7" s="520">
        <f>IF('HVAC Worksheet'!BW61="","",'HVAC Worksheet'!BW61)</f>
        <v>0</v>
      </c>
      <c r="AHR7" s="519" t="str">
        <f>IF('HVAC Worksheet'!B62="","",'HVAC Worksheet'!B62)</f>
        <v/>
      </c>
      <c r="AHS7" s="519" t="str">
        <f>IF('HVAC Worksheet'!D62="","",'HVAC Worksheet'!D62)</f>
        <v/>
      </c>
      <c r="AHT7" s="519" t="str">
        <f>IF('HVAC Worksheet'!F62="","",'HVAC Worksheet'!F62)</f>
        <v/>
      </c>
      <c r="AHU7" s="519" t="str">
        <f>IF('HVAC Worksheet'!AD62="","",'HVAC Worksheet'!AD62)</f>
        <v/>
      </c>
      <c r="AHV7" s="519" t="str">
        <f>IF('HVAC Worksheet'!AI62="","",'HVAC Worksheet'!AI62)</f>
        <v/>
      </c>
      <c r="AHW7" s="519" t="str">
        <f>IF('HVAC Worksheet'!AJ62="","",'HVAC Worksheet'!AJ62)</f>
        <v/>
      </c>
      <c r="AHX7" s="519" t="str">
        <f>IF('HVAC Worksheet'!AP62="","",'HVAC Worksheet'!AP62)</f>
        <v/>
      </c>
      <c r="AHY7" s="519" t="str">
        <f>IF('HVAC Worksheet'!AR62="","",'HVAC Worksheet'!AR62)</f>
        <v/>
      </c>
      <c r="AHZ7" s="519" t="str">
        <f>IF('HVAC Worksheet'!AY62="","",'HVAC Worksheet'!AY62)</f>
        <v/>
      </c>
      <c r="AIA7" s="519" t="str">
        <f>IF('HVAC Worksheet'!BA62="","",'HVAC Worksheet'!BA62)</f>
        <v/>
      </c>
      <c r="AIB7" s="520" t="str">
        <f>IF('HVAC Worksheet'!BH62="","",'HVAC Worksheet'!BH62)</f>
        <v/>
      </c>
      <c r="AIC7" s="520">
        <f>IF('HVAC Worksheet'!BV62="","",'HVAC Worksheet'!BV62)</f>
        <v>0</v>
      </c>
      <c r="AID7" s="520">
        <f>IF('HVAC Worksheet'!BW62="","",'HVAC Worksheet'!BW62)</f>
        <v>0</v>
      </c>
      <c r="AIE7" s="503" t="str">
        <f>IF('Controls Worksheet'!B10="","",'Controls Worksheet'!B10)</f>
        <v/>
      </c>
      <c r="AIF7" s="503" t="str">
        <f>IF('Controls Worksheet'!I10="","",'Controls Worksheet'!I10)</f>
        <v/>
      </c>
      <c r="AIG7" s="503" t="b">
        <f>IF('Controls Worksheet'!AJ10="","",'Controls Worksheet'!AJ10)</f>
        <v>0</v>
      </c>
      <c r="AIH7" s="503" t="b">
        <f>IF('Controls Worksheet'!AO10="","",'Controls Worksheet'!AO10)</f>
        <v>0</v>
      </c>
      <c r="AII7" s="503" t="b">
        <f>IF('Controls Worksheet'!AL10="","",'Controls Worksheet'!AL10)</f>
        <v>0</v>
      </c>
      <c r="AIJ7" s="503" t="b">
        <f>IF('Controls Worksheet'!AM10="","",'Controls Worksheet'!AM10)</f>
        <v>0</v>
      </c>
      <c r="AIK7" s="503" t="str">
        <f>IF('Controls Worksheet'!AK10="","",'Controls Worksheet'!AK10)</f>
        <v/>
      </c>
      <c r="AIL7" s="503">
        <f>IF('Controls Worksheet'!AD10="","",'Controls Worksheet'!AD10)</f>
        <v>0</v>
      </c>
      <c r="AIM7" s="504" t="str">
        <f>IF('Controls Worksheet'!AF10="","",'Controls Worksheet'!AF10)</f>
        <v/>
      </c>
      <c r="AIN7" s="504">
        <f>IF('Controls Worksheet'!AP10="","",'Controls Worksheet'!AP10)</f>
        <v>0</v>
      </c>
      <c r="AIO7" s="503">
        <f>IF('Controls Worksheet'!AQ10="","",'Controls Worksheet'!AQ10)</f>
        <v>0</v>
      </c>
      <c r="AIP7" s="503" t="str">
        <f>IF('Controls Worksheet'!B11="","",'Controls Worksheet'!B11)</f>
        <v/>
      </c>
      <c r="AIQ7" s="503" t="str">
        <f>IF('Controls Worksheet'!I11="","",'Controls Worksheet'!I11)</f>
        <v/>
      </c>
      <c r="AIR7" s="503" t="b">
        <f>IF('Controls Worksheet'!AJ11="","",'Controls Worksheet'!AJ11)</f>
        <v>0</v>
      </c>
      <c r="AIS7" s="503" t="b">
        <f>IF('Controls Worksheet'!AO11="","",'Controls Worksheet'!AO11)</f>
        <v>0</v>
      </c>
      <c r="AIT7" s="503" t="b">
        <f>IF('Controls Worksheet'!AL11="","",'Controls Worksheet'!AL11)</f>
        <v>0</v>
      </c>
      <c r="AIU7" s="503" t="b">
        <f>IF('Controls Worksheet'!AM11="","",'Controls Worksheet'!AM11)</f>
        <v>0</v>
      </c>
      <c r="AIV7" s="503" t="str">
        <f>IF('Controls Worksheet'!AK11="","",'Controls Worksheet'!AK11)</f>
        <v/>
      </c>
      <c r="AIW7" s="503">
        <f>IF('Controls Worksheet'!AD11="","",'Controls Worksheet'!AD11)</f>
        <v>0</v>
      </c>
      <c r="AIX7" s="504" t="str">
        <f>IF('Controls Worksheet'!AF11="","",'Controls Worksheet'!AF11)</f>
        <v/>
      </c>
      <c r="AIY7" s="504">
        <f>IF('Controls Worksheet'!AP11="","",'Controls Worksheet'!AP11)</f>
        <v>0</v>
      </c>
      <c r="AIZ7" s="503">
        <f>IF('Controls Worksheet'!AQ11="","",'Controls Worksheet'!AQ11)</f>
        <v>0</v>
      </c>
      <c r="AJA7" s="503" t="str">
        <f>IF('Controls Worksheet'!B12="","",'Controls Worksheet'!B12)</f>
        <v/>
      </c>
      <c r="AJB7" s="503" t="str">
        <f>IF('Controls Worksheet'!I12="","",'Controls Worksheet'!I12)</f>
        <v/>
      </c>
      <c r="AJC7" s="503" t="b">
        <f>IF('Controls Worksheet'!AJ12="","",'Controls Worksheet'!AJ12)</f>
        <v>0</v>
      </c>
      <c r="AJD7" s="503" t="b">
        <f>IF('Controls Worksheet'!AO12="","",'Controls Worksheet'!AO12)</f>
        <v>0</v>
      </c>
      <c r="AJE7" s="503" t="b">
        <f>IF('Controls Worksheet'!AL12="","",'Controls Worksheet'!AL12)</f>
        <v>0</v>
      </c>
      <c r="AJF7" s="503" t="b">
        <f>IF('Controls Worksheet'!AM12="","",'Controls Worksheet'!AM12)</f>
        <v>0</v>
      </c>
      <c r="AJG7" s="503" t="str">
        <f>IF('Controls Worksheet'!AK12="","",'Controls Worksheet'!AK12)</f>
        <v/>
      </c>
      <c r="AJH7" s="503">
        <f>IF('Controls Worksheet'!AD12="","",'Controls Worksheet'!AD12)</f>
        <v>0</v>
      </c>
      <c r="AJI7" s="504" t="str">
        <f>IF('Controls Worksheet'!AF12="","",'Controls Worksheet'!AF12)</f>
        <v/>
      </c>
      <c r="AJJ7" s="504">
        <f>IF('Controls Worksheet'!AP12="","",'Controls Worksheet'!AP12)</f>
        <v>0</v>
      </c>
      <c r="AJK7" s="503">
        <f>IF('Controls Worksheet'!AQ12="","",'Controls Worksheet'!AQ12)</f>
        <v>0</v>
      </c>
      <c r="AJL7" s="503" t="str">
        <f>IF('Controls Worksheet'!B13="","",'Controls Worksheet'!B13)</f>
        <v/>
      </c>
      <c r="AJM7" s="503" t="str">
        <f>IF('Controls Worksheet'!I13="","",'Controls Worksheet'!I13)</f>
        <v/>
      </c>
      <c r="AJN7" s="503" t="b">
        <f>IF('Controls Worksheet'!AJ13="","",'Controls Worksheet'!AJ13)</f>
        <v>0</v>
      </c>
      <c r="AJO7" s="503" t="b">
        <f>IF('Controls Worksheet'!AO13="","",'Controls Worksheet'!AO13)</f>
        <v>0</v>
      </c>
      <c r="AJP7" s="503" t="b">
        <f>IF('Controls Worksheet'!AL13="","",'Controls Worksheet'!AL13)</f>
        <v>0</v>
      </c>
      <c r="AJQ7" s="503" t="b">
        <f>IF('Controls Worksheet'!AM13="","",'Controls Worksheet'!AM13)</f>
        <v>0</v>
      </c>
      <c r="AJR7" s="503" t="str">
        <f>IF('Controls Worksheet'!AK13="","",'Controls Worksheet'!AK13)</f>
        <v/>
      </c>
      <c r="AJS7" s="503">
        <f>IF('Controls Worksheet'!AD13="","",'Controls Worksheet'!AD13)</f>
        <v>0</v>
      </c>
      <c r="AJT7" s="504" t="str">
        <f>IF('Controls Worksheet'!AF13="","",'Controls Worksheet'!AF13)</f>
        <v/>
      </c>
      <c r="AJU7" s="504">
        <f>IF('Controls Worksheet'!AP13="","",'Controls Worksheet'!AP13)</f>
        <v>0</v>
      </c>
      <c r="AJV7" s="503">
        <f>IF('Controls Worksheet'!AQ13="","",'Controls Worksheet'!AQ13)</f>
        <v>0</v>
      </c>
      <c r="AJW7" s="503" t="str">
        <f>IF('Controls Worksheet'!B14="","",'Controls Worksheet'!B14)</f>
        <v/>
      </c>
      <c r="AJX7" s="503" t="str">
        <f>IF('Controls Worksheet'!I14="","",'Controls Worksheet'!I14)</f>
        <v/>
      </c>
      <c r="AJY7" s="503" t="b">
        <f>IF('Controls Worksheet'!AJ14="","",'Controls Worksheet'!AJ14)</f>
        <v>0</v>
      </c>
      <c r="AJZ7" s="503" t="b">
        <f>IF('Controls Worksheet'!AO14="","",'Controls Worksheet'!AO14)</f>
        <v>0</v>
      </c>
      <c r="AKA7" s="503" t="b">
        <f>IF('Controls Worksheet'!AL14="","",'Controls Worksheet'!AL14)</f>
        <v>0</v>
      </c>
      <c r="AKB7" s="503" t="b">
        <f>IF('Controls Worksheet'!AM14="","",'Controls Worksheet'!AM14)</f>
        <v>0</v>
      </c>
      <c r="AKC7" s="503" t="str">
        <f>IF('Controls Worksheet'!AK14="","",'Controls Worksheet'!AK14)</f>
        <v/>
      </c>
      <c r="AKD7" s="503">
        <f>IF('Controls Worksheet'!AD14="","",'Controls Worksheet'!AD14)</f>
        <v>0</v>
      </c>
      <c r="AKE7" s="504" t="str">
        <f>IF('Controls Worksheet'!AF14="","",'Controls Worksheet'!AF14)</f>
        <v/>
      </c>
      <c r="AKF7" s="504">
        <f>IF('Controls Worksheet'!AP14="","",'Controls Worksheet'!AP14)</f>
        <v>0</v>
      </c>
      <c r="AKG7" s="503">
        <f>IF('Controls Worksheet'!AQ14="","",'Controls Worksheet'!AQ14)</f>
        <v>0</v>
      </c>
      <c r="AKH7" s="503" t="str">
        <f>IF('Controls Worksheet'!B15="","",'Controls Worksheet'!B15)</f>
        <v/>
      </c>
      <c r="AKI7" s="503" t="str">
        <f>IF('Controls Worksheet'!I15="","",'Controls Worksheet'!I15)</f>
        <v/>
      </c>
      <c r="AKJ7" s="503" t="b">
        <f>IF('Controls Worksheet'!AJ15="","",'Controls Worksheet'!AJ15)</f>
        <v>0</v>
      </c>
      <c r="AKK7" s="503" t="b">
        <f>IF('Controls Worksheet'!AO15="","",'Controls Worksheet'!AO15)</f>
        <v>0</v>
      </c>
      <c r="AKL7" s="503" t="b">
        <f>IF('Controls Worksheet'!AL15="","",'Controls Worksheet'!AL15)</f>
        <v>0</v>
      </c>
      <c r="AKM7" s="503" t="b">
        <f>IF('Controls Worksheet'!AM15="","",'Controls Worksheet'!AM15)</f>
        <v>0</v>
      </c>
      <c r="AKN7" s="503" t="str">
        <f>IF('Controls Worksheet'!AK15="","",'Controls Worksheet'!AK15)</f>
        <v/>
      </c>
      <c r="AKO7" s="503">
        <f>IF('Controls Worksheet'!AD15="","",'Controls Worksheet'!AD15)</f>
        <v>0</v>
      </c>
      <c r="AKP7" s="504" t="str">
        <f>IF('Controls Worksheet'!AF15="","",'Controls Worksheet'!AF15)</f>
        <v/>
      </c>
      <c r="AKQ7" s="504">
        <f>IF('Controls Worksheet'!AP15="","",'Controls Worksheet'!AP15)</f>
        <v>0</v>
      </c>
      <c r="AKR7" s="503">
        <f>IF('Controls Worksheet'!AQ15="","",'Controls Worksheet'!AQ15)</f>
        <v>0</v>
      </c>
      <c r="AKS7" s="503" t="str">
        <f>IF('Controls Worksheet'!B22="","",'Controls Worksheet'!B22)</f>
        <v/>
      </c>
      <c r="AKT7" s="503" t="str">
        <f>IF('Controls Worksheet'!E22="","",'Controls Worksheet'!E22)</f>
        <v/>
      </c>
      <c r="AKU7" s="503" t="str">
        <f>IF('Controls Worksheet'!M22="","",'Controls Worksheet'!M22)</f>
        <v/>
      </c>
      <c r="AKV7" s="503" t="str">
        <f>IF('Controls Worksheet'!U22="","",'Controls Worksheet'!U22)</f>
        <v/>
      </c>
      <c r="AKW7" s="503" t="str">
        <f>IF('Controls Worksheet'!AC22="","",'Controls Worksheet'!AC22)</f>
        <v/>
      </c>
      <c r="AKX7" s="503" t="b">
        <f>IF('Controls Worksheet'!AJ22="","",'Controls Worksheet'!AJ22)</f>
        <v>0</v>
      </c>
      <c r="AKY7" s="504" t="str">
        <f>IF('Controls Worksheet'!AF22="Compliant?",0,'Controls Worksheet'!AF22)</f>
        <v/>
      </c>
      <c r="AKZ7" s="504">
        <f>IF('Controls Worksheet'!AP22="","",'Controls Worksheet'!AP22)</f>
        <v>0</v>
      </c>
      <c r="ALA7" s="503" t="str">
        <f>IF('Controls Worksheet'!B23="","",'Controls Worksheet'!B23)</f>
        <v/>
      </c>
      <c r="ALB7" s="503" t="str">
        <f>IF('Controls Worksheet'!E23="","",'Controls Worksheet'!E23)</f>
        <v/>
      </c>
      <c r="ALC7" s="503" t="str">
        <f>IF('Controls Worksheet'!M23="","",'Controls Worksheet'!M23)</f>
        <v/>
      </c>
      <c r="ALD7" s="503" t="str">
        <f>IF('Controls Worksheet'!U23="","",'Controls Worksheet'!U23)</f>
        <v/>
      </c>
      <c r="ALE7" s="503" t="str">
        <f>IF('Controls Worksheet'!AC23="","",'Controls Worksheet'!AC23)</f>
        <v/>
      </c>
      <c r="ALF7" s="503" t="b">
        <f>IF('Controls Worksheet'!AJ23="","",'Controls Worksheet'!AJ23)</f>
        <v>0</v>
      </c>
      <c r="ALG7" s="504" t="str">
        <f>IF('Controls Worksheet'!AF23="Compliant?",0,'Controls Worksheet'!AF23)</f>
        <v/>
      </c>
      <c r="ALH7" s="504">
        <f>IF('Controls Worksheet'!AP23="","",'Controls Worksheet'!AP23)</f>
        <v>0</v>
      </c>
      <c r="ALI7" s="503" t="str">
        <f>IF('Controls Worksheet'!B24="","",'Controls Worksheet'!B24)</f>
        <v/>
      </c>
      <c r="ALJ7" s="503" t="str">
        <f>IF('Controls Worksheet'!E24="","",'Controls Worksheet'!E24)</f>
        <v/>
      </c>
      <c r="ALK7" s="503" t="str">
        <f>IF('Controls Worksheet'!M24="","",'Controls Worksheet'!M24)</f>
        <v/>
      </c>
      <c r="ALL7" s="503" t="str">
        <f>IF('Controls Worksheet'!U24="","",'Controls Worksheet'!U24)</f>
        <v/>
      </c>
      <c r="ALM7" s="503" t="str">
        <f>IF('Controls Worksheet'!AC24="","",'Controls Worksheet'!AC24)</f>
        <v/>
      </c>
      <c r="ALN7" s="503" t="b">
        <f>IF('Controls Worksheet'!AJ24="","",'Controls Worksheet'!AJ24)</f>
        <v>0</v>
      </c>
      <c r="ALO7" s="504" t="str">
        <f>IF('Controls Worksheet'!AF24="Compliant?",0,'Controls Worksheet'!AF24)</f>
        <v/>
      </c>
      <c r="ALP7" s="504">
        <f>IF('Controls Worksheet'!AP24="","",'Controls Worksheet'!AP24)</f>
        <v>0</v>
      </c>
      <c r="ALQ7" s="503" t="str">
        <f>IF('Controls Worksheet'!B25="","",'Controls Worksheet'!B25)</f>
        <v/>
      </c>
      <c r="ALR7" s="503" t="str">
        <f>IF('Controls Worksheet'!E25="","",'Controls Worksheet'!E25)</f>
        <v/>
      </c>
      <c r="ALS7" s="503" t="str">
        <f>IF('Controls Worksheet'!M25="","",'Controls Worksheet'!M25)</f>
        <v/>
      </c>
      <c r="ALT7" s="503" t="str">
        <f>IF('Controls Worksheet'!U25="","",'Controls Worksheet'!U25)</f>
        <v/>
      </c>
      <c r="ALU7" s="503" t="str">
        <f>IF('Controls Worksheet'!AC25="","",'Controls Worksheet'!AC25)</f>
        <v/>
      </c>
      <c r="ALV7" s="503" t="b">
        <f>IF('Controls Worksheet'!AJ25="","",'Controls Worksheet'!AJ25)</f>
        <v>0</v>
      </c>
      <c r="ALW7" s="504" t="str">
        <f>IF('Controls Worksheet'!AF25="Compliant?",0,'Controls Worksheet'!AF25)</f>
        <v/>
      </c>
      <c r="ALX7" s="504">
        <f>IF('Controls Worksheet'!AP25="","",'Controls Worksheet'!AP25)</f>
        <v>0</v>
      </c>
      <c r="ALY7" s="503" t="str">
        <f>IF('Controls Worksheet'!B26="","",'Controls Worksheet'!B26)</f>
        <v/>
      </c>
      <c r="ALZ7" s="503" t="str">
        <f>IF('Controls Worksheet'!E26="","",'Controls Worksheet'!E26)</f>
        <v/>
      </c>
      <c r="AMA7" s="503" t="str">
        <f>IF('Controls Worksheet'!M26="","",'Controls Worksheet'!M26)</f>
        <v/>
      </c>
      <c r="AMB7" s="503" t="str">
        <f>IF('Controls Worksheet'!U26="","",'Controls Worksheet'!U26)</f>
        <v/>
      </c>
      <c r="AMC7" s="503" t="str">
        <f>IF('Controls Worksheet'!AC26="","",'Controls Worksheet'!AC26)</f>
        <v/>
      </c>
      <c r="AMD7" s="503" t="b">
        <f>IF('Controls Worksheet'!AJ26="","",'Controls Worksheet'!AJ26)</f>
        <v>0</v>
      </c>
      <c r="AME7" s="504" t="str">
        <f>IF('Controls Worksheet'!AF26="Compliant?",0,'Controls Worksheet'!AF26)</f>
        <v/>
      </c>
      <c r="AMF7" s="504">
        <f>IF('Controls Worksheet'!AP26="","",'Controls Worksheet'!AP26)</f>
        <v>0</v>
      </c>
      <c r="AMG7" s="503" t="str">
        <f>IF('Controls Worksheet'!B27="","",'Controls Worksheet'!B27)</f>
        <v/>
      </c>
      <c r="AMH7" s="503" t="str">
        <f>IF('Controls Worksheet'!E27="","",'Controls Worksheet'!E27)</f>
        <v/>
      </c>
      <c r="AMI7" s="503" t="str">
        <f>IF('Controls Worksheet'!M27="","",'Controls Worksheet'!M27)</f>
        <v/>
      </c>
      <c r="AMJ7" s="503" t="str">
        <f>IF('Controls Worksheet'!U27="","",'Controls Worksheet'!U27)</f>
        <v/>
      </c>
      <c r="AMK7" s="503" t="str">
        <f>IF('Controls Worksheet'!AC27="","",'Controls Worksheet'!AC27)</f>
        <v/>
      </c>
      <c r="AML7" s="503" t="b">
        <f>IF('Controls Worksheet'!AJ27="","",'Controls Worksheet'!AJ27)</f>
        <v>0</v>
      </c>
      <c r="AMM7" s="504" t="str">
        <f>IF('Controls Worksheet'!AF27="Compliant?",0,'Controls Worksheet'!AF27)</f>
        <v/>
      </c>
      <c r="AMN7" s="504">
        <f>IF('Controls Worksheet'!AP27="","",'Controls Worksheet'!AP27)</f>
        <v>0</v>
      </c>
      <c r="AMO7" s="503" t="str">
        <f>IF('Controls Worksheet'!B28="","",'Controls Worksheet'!B28)</f>
        <v/>
      </c>
      <c r="AMP7" s="503" t="str">
        <f>IF('Controls Worksheet'!E28="","",'Controls Worksheet'!E28)</f>
        <v/>
      </c>
      <c r="AMQ7" s="503" t="str">
        <f>IF('Controls Worksheet'!M28="","",'Controls Worksheet'!M28)</f>
        <v/>
      </c>
      <c r="AMR7" s="503" t="str">
        <f>IF('Controls Worksheet'!U28="","",'Controls Worksheet'!U28)</f>
        <v/>
      </c>
      <c r="AMS7" s="503" t="str">
        <f>IF('Controls Worksheet'!AC28="","",'Controls Worksheet'!AC28)</f>
        <v/>
      </c>
      <c r="AMT7" s="503" t="b">
        <f>IF('Controls Worksheet'!AJ28="","",'Controls Worksheet'!AJ28)</f>
        <v>0</v>
      </c>
      <c r="AMU7" s="504" t="str">
        <f>IF('Controls Worksheet'!AF28="Compliant?",0,'Controls Worksheet'!AF28)</f>
        <v/>
      </c>
      <c r="AMV7" s="504">
        <f>IF('Controls Worksheet'!AP28="","",'Controls Worksheet'!AP28)</f>
        <v>0</v>
      </c>
      <c r="AMW7" s="503" t="str">
        <f>IF('Controls Worksheet'!B29="","",'Controls Worksheet'!B29)</f>
        <v/>
      </c>
      <c r="AMX7" s="503" t="str">
        <f>IF('Controls Worksheet'!E29="","",'Controls Worksheet'!E29)</f>
        <v/>
      </c>
      <c r="AMY7" s="503" t="str">
        <f>IF('Controls Worksheet'!M29="","",'Controls Worksheet'!M29)</f>
        <v/>
      </c>
      <c r="AMZ7" s="503" t="str">
        <f>IF('Controls Worksheet'!U29="","",'Controls Worksheet'!U29)</f>
        <v/>
      </c>
      <c r="ANA7" s="503" t="str">
        <f>IF('Controls Worksheet'!AC29="","",'Controls Worksheet'!AC29)</f>
        <v/>
      </c>
      <c r="ANB7" s="503" t="b">
        <f>IF('Controls Worksheet'!AJ29="","",'Controls Worksheet'!AJ29)</f>
        <v>0</v>
      </c>
      <c r="ANC7" s="504" t="str">
        <f>IF('Controls Worksheet'!AF29="Compliant?",0,'Controls Worksheet'!AF29)</f>
        <v/>
      </c>
      <c r="AND7" s="504">
        <f>IF('Controls Worksheet'!AP29="","",'Controls Worksheet'!AP29)</f>
        <v>0</v>
      </c>
      <c r="ANE7" s="503" t="str">
        <f>IF('Controls Worksheet'!B30="","",'Controls Worksheet'!B30)</f>
        <v/>
      </c>
      <c r="ANF7" s="503" t="str">
        <f>IF('Controls Worksheet'!E30="","",'Controls Worksheet'!E30)</f>
        <v/>
      </c>
      <c r="ANG7" s="503" t="str">
        <f>IF('Controls Worksheet'!M30="","",'Controls Worksheet'!M30)</f>
        <v/>
      </c>
      <c r="ANH7" s="503" t="str">
        <f>IF('Controls Worksheet'!U30="","",'Controls Worksheet'!U30)</f>
        <v/>
      </c>
      <c r="ANI7" s="503" t="str">
        <f>IF('Controls Worksheet'!AC30="","",'Controls Worksheet'!AC30)</f>
        <v/>
      </c>
      <c r="ANJ7" s="503" t="b">
        <f>IF('Controls Worksheet'!AJ30="","",'Controls Worksheet'!AJ30)</f>
        <v>0</v>
      </c>
      <c r="ANK7" s="504" t="str">
        <f>IF('Controls Worksheet'!AF30="Compliant?",0,'Controls Worksheet'!AF30)</f>
        <v/>
      </c>
      <c r="ANL7" s="504">
        <f>IF('Controls Worksheet'!AP30="","",'Controls Worksheet'!AP30)</f>
        <v>0</v>
      </c>
      <c r="ANM7" s="503" t="str">
        <f>IF('Controls Worksheet'!B31="","",'Controls Worksheet'!B31)</f>
        <v/>
      </c>
      <c r="ANN7" s="503" t="str">
        <f>IF('Controls Worksheet'!E31="","",'Controls Worksheet'!E31)</f>
        <v/>
      </c>
      <c r="ANO7" s="503" t="str">
        <f>IF('Controls Worksheet'!M31="","",'Controls Worksheet'!M31)</f>
        <v/>
      </c>
      <c r="ANP7" s="503" t="str">
        <f>IF('Controls Worksheet'!U31="","",'Controls Worksheet'!U31)</f>
        <v/>
      </c>
      <c r="ANQ7" s="503" t="str">
        <f>IF('Controls Worksheet'!AC31="","",'Controls Worksheet'!AC31)</f>
        <v/>
      </c>
      <c r="ANR7" s="503" t="b">
        <f>IF('Controls Worksheet'!AJ31="","",'Controls Worksheet'!AJ31)</f>
        <v>0</v>
      </c>
      <c r="ANS7" s="504" t="str">
        <f>IF('Controls Worksheet'!AF31="Compliant?",0,'Controls Worksheet'!AF31)</f>
        <v/>
      </c>
      <c r="ANT7" s="504">
        <f>IF('Controls Worksheet'!AP31="","",'Controls Worksheet'!AP31)</f>
        <v>0</v>
      </c>
      <c r="ANU7" s="503" t="str">
        <f>IF('Controls Worksheet'!B32="","",'Controls Worksheet'!B32)</f>
        <v/>
      </c>
      <c r="ANV7" s="503" t="str">
        <f>IF('Controls Worksheet'!E32="","",'Controls Worksheet'!E32)</f>
        <v/>
      </c>
      <c r="ANW7" s="503" t="str">
        <f>IF('Controls Worksheet'!M32="","",'Controls Worksheet'!M32)</f>
        <v/>
      </c>
      <c r="ANX7" s="503" t="str">
        <f>IF('Controls Worksheet'!U32="","",'Controls Worksheet'!U32)</f>
        <v/>
      </c>
      <c r="ANY7" s="503" t="str">
        <f>IF('Controls Worksheet'!AC32="","",'Controls Worksheet'!AC32)</f>
        <v/>
      </c>
      <c r="ANZ7" s="503" t="b">
        <f>IF('Controls Worksheet'!AJ32="","",'Controls Worksheet'!AJ32)</f>
        <v>0</v>
      </c>
      <c r="AOA7" s="504" t="str">
        <f>IF('Controls Worksheet'!AF32="Compliant?",0,'Controls Worksheet'!AF32)</f>
        <v/>
      </c>
      <c r="AOB7" s="504">
        <f>IF('Controls Worksheet'!AP32="","",'Controls Worksheet'!AP32)</f>
        <v>0</v>
      </c>
      <c r="AOC7" s="503" t="str">
        <f>IF('Controls Worksheet'!B33="","",'Controls Worksheet'!B33)</f>
        <v/>
      </c>
      <c r="AOD7" s="503" t="str">
        <f>IF('Controls Worksheet'!E33="","",'Controls Worksheet'!E33)</f>
        <v/>
      </c>
      <c r="AOE7" s="503" t="str">
        <f>IF('Controls Worksheet'!M33="","",'Controls Worksheet'!M33)</f>
        <v/>
      </c>
      <c r="AOF7" s="503" t="str">
        <f>IF('Controls Worksheet'!U33="","",'Controls Worksheet'!U33)</f>
        <v/>
      </c>
      <c r="AOG7" s="503" t="str">
        <f>IF('Controls Worksheet'!AC33="","",'Controls Worksheet'!AC33)</f>
        <v/>
      </c>
      <c r="AOH7" s="503" t="b">
        <f>IF('Controls Worksheet'!AJ33="","",'Controls Worksheet'!AJ33)</f>
        <v>0</v>
      </c>
      <c r="AOI7" s="504" t="str">
        <f>IF('Controls Worksheet'!AF33="Compliant?",0,'Controls Worksheet'!AF33)</f>
        <v/>
      </c>
      <c r="AOJ7" s="504">
        <f>IF('Controls Worksheet'!AP33="","",'Controls Worksheet'!AP33)</f>
        <v>0</v>
      </c>
      <c r="AOK7" s="503" t="str">
        <f>IF('Controls Worksheet'!B34="","",'Controls Worksheet'!B34)</f>
        <v/>
      </c>
      <c r="AOL7" s="503" t="str">
        <f>IF('Controls Worksheet'!E34="","",'Controls Worksheet'!E34)</f>
        <v/>
      </c>
      <c r="AOM7" s="503" t="str">
        <f>IF('Controls Worksheet'!M34="","",'Controls Worksheet'!M34)</f>
        <v/>
      </c>
      <c r="AON7" s="503" t="str">
        <f>IF('Controls Worksheet'!U34="","",'Controls Worksheet'!U34)</f>
        <v/>
      </c>
      <c r="AOO7" s="503" t="str">
        <f>IF('Controls Worksheet'!AC34="","",'Controls Worksheet'!AC34)</f>
        <v/>
      </c>
      <c r="AOP7" s="503" t="b">
        <f>IF('Controls Worksheet'!AJ34="","",'Controls Worksheet'!AJ34)</f>
        <v>0</v>
      </c>
      <c r="AOQ7" s="504" t="str">
        <f>IF('Controls Worksheet'!AF34="Compliant?",0,'Controls Worksheet'!AF34)</f>
        <v/>
      </c>
      <c r="AOR7" s="504">
        <f>IF('Controls Worksheet'!AP34="","",'Controls Worksheet'!AP34)</f>
        <v>0</v>
      </c>
      <c r="AOS7" s="503" t="str">
        <f>IF('Controls Worksheet'!B35="","",'Controls Worksheet'!B35)</f>
        <v/>
      </c>
      <c r="AOT7" s="503" t="str">
        <f>IF('Controls Worksheet'!E35="","",'Controls Worksheet'!E35)</f>
        <v/>
      </c>
      <c r="AOU7" s="503" t="str">
        <f>IF('Controls Worksheet'!M35="","",'Controls Worksheet'!M35)</f>
        <v/>
      </c>
      <c r="AOV7" s="503" t="str">
        <f>IF('Controls Worksheet'!U35="","",'Controls Worksheet'!U35)</f>
        <v/>
      </c>
      <c r="AOW7" s="503" t="str">
        <f>IF('Controls Worksheet'!AC35="","",'Controls Worksheet'!AC35)</f>
        <v/>
      </c>
      <c r="AOX7" s="503" t="b">
        <f>IF('Controls Worksheet'!AJ35="","",'Controls Worksheet'!AJ35)</f>
        <v>0</v>
      </c>
      <c r="AOY7" s="504" t="str">
        <f>IF('Controls Worksheet'!AF35="Compliant?",0,'Controls Worksheet'!AF35)</f>
        <v/>
      </c>
      <c r="AOZ7" s="504">
        <f>IF('Controls Worksheet'!AP35="","",'Controls Worksheet'!AP35)</f>
        <v>0</v>
      </c>
      <c r="APA7" s="503" t="str">
        <f>IF('Controls Worksheet'!B36="","",'Controls Worksheet'!B36)</f>
        <v/>
      </c>
      <c r="APB7" s="503" t="str">
        <f>IF('Controls Worksheet'!E36="","",'Controls Worksheet'!E36)</f>
        <v/>
      </c>
      <c r="APC7" s="503" t="str">
        <f>IF('Controls Worksheet'!M36="","",'Controls Worksheet'!M36)</f>
        <v/>
      </c>
      <c r="APD7" s="503" t="str">
        <f>IF('Controls Worksheet'!U36="","",'Controls Worksheet'!U36)</f>
        <v/>
      </c>
      <c r="APE7" s="503" t="str">
        <f>IF('Controls Worksheet'!AC36="","",'Controls Worksheet'!AC36)</f>
        <v/>
      </c>
      <c r="APF7" s="503" t="b">
        <f>IF('Controls Worksheet'!AJ36="","",'Controls Worksheet'!AJ36)</f>
        <v>0</v>
      </c>
      <c r="APG7" s="504" t="str">
        <f>IF('Controls Worksheet'!AF36="Compliant?",0,'Controls Worksheet'!AF36)</f>
        <v/>
      </c>
      <c r="APH7" s="504">
        <f>IF('Controls Worksheet'!AP36="","",'Controls Worksheet'!AP36)</f>
        <v>0</v>
      </c>
      <c r="API7" s="511" t="b">
        <f>IF('Final Application'!AK145="","",'Final Application'!AK145)</f>
        <v>0</v>
      </c>
      <c r="APJ7" s="511" t="str">
        <f>IF('Final Application'!W145="","",'Final Application'!W145)</f>
        <v/>
      </c>
      <c r="APK7" s="511" t="b">
        <f>IF('Final Application'!AK146="","",'Final Application'!AK146)</f>
        <v>0</v>
      </c>
      <c r="APL7" s="511" t="b">
        <f>IF('Final Application'!AL146="","",'Final Application'!AL146)</f>
        <v>0</v>
      </c>
      <c r="APM7" s="517" t="str">
        <f>IF(OR('Final Application'!AF145="Chk Box",'Final Application'!AF145="Chk Box"),0,'Final Application'!AF145)</f>
        <v/>
      </c>
      <c r="APN7" s="516">
        <f>IF('Final Application'!AM145="","",'Final Application'!AM145)</f>
        <v>0</v>
      </c>
      <c r="APO7" s="516">
        <f>IF('Final Application'!AN145="","",'Final Application'!AN145)</f>
        <v>0</v>
      </c>
    </row>
    <row r="8" spans="1:1107" ht="13.5" thickBot="1">
      <c r="A8" s="889" t="s">
        <v>618</v>
      </c>
      <c r="B8" s="890"/>
      <c r="C8" s="890"/>
      <c r="D8" s="890"/>
      <c r="E8" s="890"/>
      <c r="F8" s="890"/>
      <c r="G8" s="890"/>
      <c r="H8" s="890"/>
      <c r="I8" s="890"/>
      <c r="J8" s="890"/>
      <c r="K8" s="890"/>
      <c r="L8" s="891"/>
      <c r="KX8" s="830" t="s">
        <v>329</v>
      </c>
      <c r="KY8" s="830"/>
      <c r="KZ8" s="830"/>
      <c r="LA8" s="830"/>
      <c r="LB8" s="830"/>
      <c r="LC8" s="830"/>
      <c r="LD8" s="830"/>
      <c r="LE8" s="830"/>
      <c r="LF8" s="830"/>
      <c r="LG8" s="830"/>
      <c r="LH8" s="830"/>
      <c r="LI8" s="830"/>
      <c r="LJ8" s="830"/>
      <c r="LK8" s="830"/>
      <c r="LL8" s="830"/>
      <c r="LM8" s="830"/>
      <c r="LN8" s="830"/>
      <c r="LO8" s="830"/>
      <c r="LP8" s="830"/>
      <c r="LQ8" s="830"/>
      <c r="LR8" s="830"/>
      <c r="LS8" s="830"/>
      <c r="LT8" s="830"/>
      <c r="LU8" s="830"/>
      <c r="LV8" s="830"/>
      <c r="LW8" s="830"/>
      <c r="LX8" s="830"/>
      <c r="LY8" s="830"/>
      <c r="LZ8" s="830"/>
      <c r="MA8" s="830"/>
      <c r="MB8" s="830"/>
      <c r="MC8" s="830"/>
      <c r="MD8" s="830"/>
      <c r="ME8" s="830"/>
      <c r="MF8" s="830"/>
      <c r="MG8" s="830"/>
      <c r="MH8" s="830"/>
      <c r="MI8" s="830"/>
      <c r="MJ8" s="830"/>
      <c r="MK8" s="830"/>
      <c r="ML8" s="830"/>
      <c r="MM8" s="830"/>
      <c r="MN8" s="830"/>
      <c r="MO8" s="830"/>
      <c r="MP8" s="830"/>
      <c r="MQ8" s="830"/>
      <c r="MR8" s="830"/>
      <c r="MS8" s="830"/>
      <c r="MT8" s="830"/>
      <c r="MU8" s="830"/>
      <c r="MV8" s="830"/>
      <c r="MW8" s="830"/>
      <c r="MX8" s="830"/>
      <c r="MY8" s="830"/>
      <c r="MZ8" s="830"/>
      <c r="NA8" s="830"/>
      <c r="NB8" s="830"/>
      <c r="NC8" s="830"/>
      <c r="ND8" s="830"/>
      <c r="NE8" s="830"/>
      <c r="NF8" s="830"/>
      <c r="NG8" s="830"/>
      <c r="NH8" s="830"/>
      <c r="NI8" s="830"/>
      <c r="NJ8" s="830"/>
      <c r="NK8" s="830"/>
      <c r="NL8" s="830"/>
      <c r="NM8" s="830"/>
      <c r="NN8" s="830"/>
      <c r="NO8" s="830"/>
      <c r="NP8" s="830"/>
      <c r="NQ8" s="830"/>
      <c r="NR8" s="830"/>
      <c r="NS8" s="830"/>
      <c r="NT8" s="830"/>
      <c r="NU8" s="830"/>
      <c r="NV8" s="830"/>
      <c r="NW8" s="830"/>
      <c r="NX8" s="830"/>
      <c r="NY8" s="830"/>
      <c r="NZ8" s="830"/>
      <c r="OA8" s="830"/>
      <c r="OB8" s="830"/>
      <c r="OC8" s="830"/>
      <c r="OD8" s="830"/>
      <c r="OE8" s="830"/>
      <c r="OF8" s="830"/>
      <c r="OG8" s="830"/>
      <c r="OH8" s="830"/>
      <c r="OI8" s="830"/>
      <c r="OJ8" s="830"/>
      <c r="OK8" s="830"/>
      <c r="OL8" s="830"/>
      <c r="OM8" s="830"/>
      <c r="ON8" s="830"/>
      <c r="OO8" s="830"/>
      <c r="OP8" s="830"/>
      <c r="OQ8" s="830"/>
      <c r="OR8" s="830"/>
      <c r="OS8" s="830"/>
      <c r="OT8" s="830"/>
      <c r="OU8" s="830"/>
      <c r="OV8" s="830"/>
      <c r="OW8" s="830"/>
      <c r="OX8" s="830"/>
      <c r="OY8" s="830"/>
      <c r="OZ8" s="830"/>
      <c r="PA8" s="830"/>
      <c r="PB8" s="830"/>
      <c r="PC8" s="830"/>
      <c r="PD8" s="830"/>
      <c r="PE8" s="830"/>
      <c r="PF8" s="830"/>
      <c r="PG8" s="830"/>
      <c r="PH8" s="830"/>
      <c r="PI8" s="830"/>
      <c r="PJ8" s="830"/>
      <c r="PK8" s="830"/>
      <c r="PL8" s="830"/>
      <c r="PM8" s="830"/>
      <c r="PN8" s="830"/>
      <c r="PO8" s="830"/>
      <c r="PP8" s="830"/>
      <c r="PQ8" s="830"/>
      <c r="PR8" s="830"/>
      <c r="PS8" s="830"/>
      <c r="PT8" s="830"/>
      <c r="PU8" s="830"/>
      <c r="PV8" s="830"/>
      <c r="PW8" s="830"/>
      <c r="PX8" s="830"/>
      <c r="PY8" s="830"/>
      <c r="PZ8" s="830"/>
      <c r="QA8" s="830"/>
      <c r="QB8" s="830"/>
      <c r="QC8" s="830"/>
      <c r="QD8" s="830"/>
      <c r="QE8" s="830"/>
      <c r="QF8" s="830"/>
      <c r="QG8" s="830"/>
      <c r="QH8" s="830"/>
      <c r="QI8" s="830"/>
      <c r="QJ8" s="830"/>
      <c r="QK8" s="830"/>
      <c r="QL8" s="830"/>
      <c r="QM8" s="830"/>
      <c r="QN8" s="830"/>
      <c r="QO8" s="830"/>
      <c r="QP8" s="830"/>
      <c r="QQ8" s="830"/>
      <c r="QR8" s="830"/>
      <c r="QS8" s="830"/>
      <c r="QT8" s="830"/>
      <c r="QU8" s="830"/>
      <c r="QV8" s="830"/>
      <c r="QW8" s="830"/>
      <c r="QX8" s="830"/>
      <c r="QY8" s="830"/>
      <c r="QZ8" s="830"/>
      <c r="RA8" s="830"/>
      <c r="RB8" s="830"/>
      <c r="RC8" s="830"/>
      <c r="RD8" s="830"/>
      <c r="RE8" s="830"/>
      <c r="RF8" s="830"/>
      <c r="RG8" s="830"/>
      <c r="RH8" s="830"/>
      <c r="RI8" s="830"/>
      <c r="RJ8" s="830"/>
      <c r="RK8" s="830"/>
      <c r="RL8" s="830"/>
      <c r="RM8" s="830"/>
      <c r="RN8" s="830"/>
      <c r="RO8" s="830"/>
      <c r="RP8" s="830"/>
      <c r="RQ8" s="830"/>
      <c r="RR8" s="830"/>
      <c r="RS8" s="830"/>
      <c r="RT8" s="830"/>
      <c r="RU8" s="830"/>
      <c r="RV8" s="830"/>
      <c r="RW8" s="830"/>
      <c r="RX8" s="830"/>
      <c r="RY8" s="830"/>
      <c r="RZ8" s="830"/>
      <c r="SA8" s="830"/>
      <c r="SB8" s="830"/>
      <c r="SC8" s="830"/>
      <c r="SD8" s="830"/>
      <c r="SE8" s="830"/>
      <c r="SF8" s="830"/>
      <c r="SG8" s="830"/>
      <c r="SH8" s="830"/>
      <c r="SI8" s="830"/>
      <c r="SJ8" s="830"/>
      <c r="SK8" s="830"/>
      <c r="SL8" s="830"/>
      <c r="SM8" s="830"/>
      <c r="SN8" s="830"/>
      <c r="SO8" s="830"/>
      <c r="SP8" s="830"/>
      <c r="SQ8" s="830"/>
      <c r="SR8" s="830"/>
      <c r="SS8" s="830"/>
      <c r="ST8" s="830"/>
      <c r="SU8" s="830"/>
      <c r="SV8" s="830"/>
      <c r="SW8" s="830"/>
      <c r="SX8" s="830"/>
      <c r="SY8" s="830"/>
      <c r="SZ8" s="830"/>
      <c r="TA8" s="830"/>
      <c r="TB8" s="830"/>
      <c r="TC8" s="830"/>
      <c r="TD8" s="830"/>
      <c r="TE8" s="830"/>
      <c r="TF8" s="830"/>
      <c r="TG8" s="830"/>
      <c r="TH8" s="830"/>
      <c r="TI8" s="830"/>
      <c r="TJ8" s="830"/>
      <c r="TK8" s="830"/>
      <c r="TL8" s="830"/>
      <c r="TM8" s="830"/>
      <c r="TN8" s="830"/>
      <c r="TO8" s="830"/>
      <c r="TP8" s="830"/>
      <c r="TQ8" s="830"/>
      <c r="TR8" s="830"/>
      <c r="TS8" s="830"/>
      <c r="TT8" s="830"/>
      <c r="TU8" s="830"/>
      <c r="TV8" s="830"/>
      <c r="TW8" s="830"/>
      <c r="TX8" s="830"/>
      <c r="TY8" s="830"/>
      <c r="TZ8" s="830"/>
      <c r="UA8" s="830"/>
      <c r="UB8" s="830"/>
      <c r="UC8" s="830"/>
      <c r="UD8" s="830"/>
      <c r="UE8" s="830"/>
      <c r="UF8" s="830"/>
      <c r="UG8" s="830"/>
      <c r="UH8" s="830"/>
      <c r="UI8" s="830"/>
      <c r="UJ8" s="830"/>
      <c r="UK8" s="830"/>
      <c r="UL8" s="830"/>
      <c r="UM8" s="830"/>
      <c r="UN8" s="830"/>
      <c r="UO8" s="830"/>
      <c r="UP8" s="830"/>
      <c r="UQ8" s="830"/>
      <c r="UR8" s="830"/>
      <c r="US8" s="830"/>
      <c r="UT8" s="830"/>
      <c r="UU8" s="830"/>
      <c r="UV8" s="830"/>
      <c r="UW8" s="830"/>
      <c r="UX8" s="830"/>
      <c r="UY8" s="830"/>
      <c r="UZ8" s="830"/>
      <c r="VA8" s="830"/>
      <c r="VB8" s="830"/>
      <c r="VC8" s="830"/>
      <c r="VD8" s="830"/>
      <c r="VE8" s="830"/>
      <c r="VF8" s="830"/>
      <c r="VG8" s="830"/>
      <c r="VH8" s="830"/>
      <c r="VI8" s="830"/>
      <c r="VJ8" s="830"/>
      <c r="VK8" s="830"/>
      <c r="VL8" s="830"/>
      <c r="VM8" s="830"/>
      <c r="VN8" s="830"/>
      <c r="VO8" s="830"/>
      <c r="VP8" s="830"/>
      <c r="VQ8" s="830"/>
      <c r="VR8" s="830"/>
      <c r="VS8" s="830"/>
      <c r="VT8" s="830"/>
      <c r="VU8" s="830"/>
      <c r="VV8" s="830"/>
      <c r="VW8" s="830"/>
      <c r="VX8" s="830"/>
      <c r="VY8" s="830"/>
      <c r="VZ8" s="830"/>
      <c r="WA8" s="830"/>
      <c r="WB8" s="830"/>
      <c r="WC8" s="830"/>
      <c r="WD8" s="830"/>
      <c r="WE8" s="830"/>
      <c r="WF8" s="830"/>
      <c r="WG8" s="830"/>
      <c r="WH8" s="830"/>
      <c r="WI8" s="830"/>
      <c r="WJ8" s="830"/>
      <c r="WK8" s="830"/>
      <c r="WL8" s="830"/>
      <c r="WM8" s="830"/>
      <c r="WN8" s="830"/>
      <c r="WO8" s="830"/>
      <c r="WP8" s="830"/>
      <c r="WQ8" s="830"/>
      <c r="WR8" s="830"/>
      <c r="WS8" s="830"/>
      <c r="WT8" s="830"/>
      <c r="WU8" s="830"/>
      <c r="WV8" s="830"/>
      <c r="WW8" s="830"/>
      <c r="WX8" s="830"/>
      <c r="WY8" s="830"/>
      <c r="WZ8" s="830"/>
      <c r="XA8" s="830"/>
      <c r="XB8" s="830"/>
      <c r="XC8" s="830"/>
      <c r="XD8" s="830"/>
      <c r="XE8" s="830"/>
      <c r="XF8" s="830"/>
      <c r="XG8" s="830"/>
      <c r="XH8" s="830"/>
      <c r="XI8" s="830"/>
      <c r="XJ8" s="830"/>
      <c r="XK8" s="830"/>
      <c r="XL8" s="830"/>
      <c r="XM8" s="830"/>
      <c r="XN8" s="830"/>
      <c r="XO8" s="830"/>
      <c r="XP8" s="830"/>
      <c r="XQ8" s="830"/>
      <c r="XR8" s="830"/>
      <c r="XS8" s="830"/>
      <c r="XT8" s="830"/>
      <c r="XU8" s="830"/>
      <c r="XV8" s="830"/>
      <c r="XW8" s="830"/>
      <c r="XX8" s="830"/>
      <c r="XY8" s="830"/>
      <c r="XZ8" s="830"/>
      <c r="YA8" s="830"/>
      <c r="YB8" s="830"/>
      <c r="YC8" s="830"/>
      <c r="YD8" s="830"/>
      <c r="YE8" s="830"/>
      <c r="YF8" s="830"/>
      <c r="YG8" s="830"/>
      <c r="YH8" s="830"/>
      <c r="YI8" s="830"/>
      <c r="YJ8" s="830"/>
      <c r="YK8" s="830"/>
      <c r="YL8" s="830"/>
      <c r="YM8" s="830"/>
      <c r="YN8" s="830"/>
      <c r="YO8" s="830"/>
      <c r="YP8" s="830"/>
      <c r="YQ8" s="830"/>
      <c r="YR8" s="830"/>
      <c r="YS8" s="830"/>
      <c r="YT8" s="830"/>
      <c r="YU8" s="830"/>
      <c r="YV8" s="830"/>
      <c r="YW8" s="830"/>
      <c r="YX8" s="830"/>
      <c r="YY8" s="830"/>
      <c r="YZ8" s="830"/>
      <c r="ZA8" s="830"/>
      <c r="ZB8" s="830"/>
      <c r="ZC8" s="830"/>
      <c r="ZD8" s="830"/>
      <c r="ZE8" s="830"/>
      <c r="ZF8" s="830"/>
      <c r="ZG8" s="830"/>
      <c r="ZH8" s="830"/>
      <c r="ZI8" s="830"/>
      <c r="ZJ8" s="830"/>
      <c r="ZK8" s="830"/>
      <c r="ZL8" s="830"/>
      <c r="ZM8" s="830"/>
      <c r="ZN8" s="830"/>
      <c r="ZO8" s="830"/>
      <c r="ZP8" s="830"/>
      <c r="ZQ8" s="830"/>
      <c r="ZR8" s="830"/>
      <c r="ZS8" s="830"/>
      <c r="ZT8" s="830"/>
      <c r="ZU8" s="830"/>
      <c r="ZV8" s="830"/>
      <c r="ZW8" s="830"/>
      <c r="ZX8" s="830"/>
      <c r="ZY8" s="830"/>
      <c r="ZZ8" s="830"/>
      <c r="AAA8" s="830"/>
      <c r="AAB8" s="830"/>
      <c r="AAC8" s="830"/>
      <c r="AAD8" s="830"/>
      <c r="AAE8" s="830"/>
      <c r="AAF8" s="830"/>
      <c r="AAG8" s="830"/>
      <c r="AAH8" s="830"/>
      <c r="AAI8" s="830"/>
      <c r="AAJ8" s="830"/>
      <c r="AAK8" s="830"/>
      <c r="AAL8" s="830"/>
      <c r="AAM8" s="830"/>
      <c r="AAN8" s="830"/>
      <c r="AAO8" s="830"/>
      <c r="AAP8" s="830"/>
      <c r="AAQ8" s="830"/>
      <c r="AAR8" s="830"/>
      <c r="AAS8" s="830"/>
      <c r="AAT8" s="830"/>
      <c r="AAU8" s="830"/>
      <c r="AAV8" s="830"/>
      <c r="AAW8" s="830"/>
      <c r="AAX8" s="830"/>
      <c r="AAY8" s="830"/>
      <c r="AAZ8" s="830"/>
      <c r="ABA8" s="830"/>
      <c r="ABB8" s="830"/>
      <c r="ABC8" s="830"/>
      <c r="ABD8" s="830"/>
      <c r="ABE8" s="830"/>
      <c r="ABF8" s="830"/>
      <c r="ABG8" s="830"/>
      <c r="ABH8" s="830"/>
      <c r="ABI8" s="830"/>
      <c r="ABJ8" s="830"/>
      <c r="ABK8" s="830"/>
      <c r="ABL8" s="830"/>
      <c r="ABM8" s="830"/>
      <c r="ABN8" s="830"/>
      <c r="ABO8" s="830"/>
      <c r="ABP8" s="830"/>
      <c r="ABQ8" s="830"/>
      <c r="ABR8" s="830"/>
      <c r="ABS8" s="830"/>
      <c r="ABT8" s="830"/>
      <c r="ABU8" s="830"/>
      <c r="ABV8" s="830"/>
      <c r="ABW8" s="830"/>
      <c r="ABX8" s="830"/>
      <c r="ABY8" s="830"/>
      <c r="ABZ8" s="830"/>
      <c r="ACA8" s="830"/>
      <c r="ACB8" s="830"/>
      <c r="ACC8" s="830"/>
      <c r="ACD8" s="830"/>
      <c r="ACE8" s="830"/>
      <c r="ACF8" s="830"/>
      <c r="ACG8" s="830"/>
      <c r="ACH8" s="830"/>
      <c r="ACI8" s="830"/>
      <c r="ACJ8" s="830"/>
      <c r="ACK8" s="830"/>
      <c r="ACL8" s="830"/>
      <c r="ACM8" s="830"/>
      <c r="ACN8" s="830"/>
      <c r="ACO8" s="830"/>
      <c r="ACP8" s="830"/>
      <c r="ACQ8" s="830"/>
      <c r="ACR8" s="830"/>
      <c r="ACS8" s="830"/>
      <c r="ACT8" s="830"/>
      <c r="ACU8" s="830"/>
      <c r="ACV8" s="830"/>
      <c r="ACW8" s="830"/>
      <c r="ACX8" s="830"/>
      <c r="ACY8" s="830"/>
      <c r="ACZ8" s="830"/>
      <c r="ADA8" s="830"/>
      <c r="ADB8" s="830"/>
      <c r="ADC8" s="830"/>
      <c r="ADD8" s="830"/>
      <c r="ADE8" s="830"/>
      <c r="ADF8" s="830"/>
      <c r="ADG8" s="830"/>
      <c r="ADH8" s="830"/>
      <c r="ADI8" s="830"/>
      <c r="ADJ8" s="830"/>
      <c r="ADK8" s="830"/>
      <c r="ADL8" s="830"/>
      <c r="ADM8" s="830"/>
      <c r="ADN8" s="830"/>
      <c r="ADO8" s="830"/>
      <c r="ADP8" s="830"/>
      <c r="ADQ8" s="830"/>
      <c r="ADR8" s="830"/>
      <c r="ADS8" s="830"/>
      <c r="ADT8" s="830"/>
      <c r="ADU8" s="830"/>
      <c r="ADV8" s="830"/>
      <c r="ADW8" s="830"/>
      <c r="ADX8" s="830"/>
      <c r="ADY8" s="830"/>
      <c r="ADZ8" s="830"/>
      <c r="AEA8" s="830"/>
      <c r="AEB8" s="830"/>
      <c r="AEC8" s="830"/>
      <c r="AED8" s="830"/>
      <c r="AEE8" s="830"/>
      <c r="AEF8" s="830"/>
      <c r="AEG8" s="830"/>
      <c r="AEH8" s="830"/>
      <c r="AEI8" s="830"/>
      <c r="AEJ8" s="830"/>
      <c r="AEK8" s="830"/>
      <c r="AEL8" s="830"/>
      <c r="AEM8" s="830"/>
      <c r="AEN8" s="830"/>
      <c r="AEO8" s="830"/>
      <c r="AEP8" s="830"/>
      <c r="AEQ8" s="830"/>
      <c r="AER8" s="830"/>
      <c r="AES8" s="830"/>
      <c r="AET8" s="830"/>
      <c r="AEU8" s="830"/>
      <c r="AEV8" s="830"/>
      <c r="AEW8" s="830"/>
      <c r="AEX8" s="830"/>
      <c r="AEY8" s="830"/>
      <c r="AEZ8" s="830"/>
      <c r="AFA8" s="830"/>
      <c r="AFB8" s="830"/>
      <c r="AFC8" s="830"/>
      <c r="AFD8" s="830"/>
      <c r="AFE8" s="830"/>
      <c r="AFF8" s="830"/>
      <c r="AFG8" s="830"/>
      <c r="AFH8" s="830"/>
      <c r="AFI8" s="830"/>
      <c r="AFJ8" s="830"/>
      <c r="AFK8" s="830"/>
      <c r="AFL8" s="830"/>
      <c r="AFM8" s="830"/>
      <c r="AFN8" s="830"/>
      <c r="AFO8" s="830"/>
      <c r="AFP8" s="830"/>
      <c r="AFQ8" s="830"/>
      <c r="AFR8" s="830"/>
      <c r="AFS8" s="830"/>
      <c r="AFT8" s="830"/>
      <c r="AFU8" s="830"/>
      <c r="AFV8" s="830"/>
      <c r="AFW8" s="830"/>
      <c r="AFX8" s="830"/>
      <c r="AFY8" s="830"/>
      <c r="AFZ8" s="830"/>
      <c r="AGA8" s="830"/>
      <c r="AGB8" s="830"/>
      <c r="AGC8" s="830"/>
      <c r="AGD8" s="830"/>
      <c r="AGE8" s="830"/>
      <c r="AGF8" s="830"/>
      <c r="AGG8" s="830"/>
      <c r="AGH8" s="830"/>
      <c r="AGI8" s="830"/>
      <c r="AGJ8" s="830"/>
      <c r="AGK8" s="830"/>
      <c r="AGL8" s="830"/>
      <c r="AGM8" s="830"/>
      <c r="AGN8" s="830"/>
      <c r="AGO8" s="830"/>
      <c r="AGP8" s="830"/>
      <c r="AGQ8" s="830"/>
      <c r="AGR8" s="830"/>
      <c r="AGS8" s="830"/>
      <c r="AGT8" s="830"/>
      <c r="AGU8" s="830"/>
      <c r="AGV8" s="830"/>
      <c r="AGW8" s="830"/>
      <c r="AGX8" s="830"/>
      <c r="AGY8" s="830"/>
      <c r="AGZ8" s="830"/>
      <c r="AHA8" s="830"/>
      <c r="AHB8" s="830"/>
      <c r="AHC8" s="830"/>
      <c r="AHD8" s="830"/>
      <c r="AHE8" s="830"/>
      <c r="AHF8" s="830"/>
      <c r="AHG8" s="830"/>
      <c r="AHH8" s="830"/>
      <c r="AHI8" s="830"/>
      <c r="AHJ8" s="830"/>
      <c r="AHK8" s="830"/>
      <c r="AHL8" s="830"/>
      <c r="AHM8" s="830"/>
      <c r="AHN8" s="830"/>
      <c r="AHO8" s="830"/>
      <c r="AHP8" s="830"/>
      <c r="AHQ8" s="830"/>
      <c r="AHR8" s="830"/>
      <c r="AHS8" s="830"/>
      <c r="AHT8" s="830"/>
      <c r="AHU8" s="830"/>
      <c r="AHV8" s="830"/>
      <c r="AHW8" s="830"/>
      <c r="AHX8" s="830"/>
      <c r="AHY8" s="830"/>
      <c r="AHZ8" s="830"/>
      <c r="AIA8" s="830"/>
      <c r="AIB8" s="830"/>
      <c r="AIC8" s="830"/>
      <c r="AID8" s="830"/>
      <c r="AIE8" s="831" t="s">
        <v>328</v>
      </c>
      <c r="AIF8" s="832"/>
      <c r="AIG8" s="832"/>
      <c r="AIH8" s="832"/>
      <c r="AII8" s="832"/>
      <c r="AIJ8" s="832"/>
      <c r="AIK8" s="832"/>
      <c r="AIL8" s="832"/>
      <c r="AIM8" s="832"/>
      <c r="AIN8" s="832"/>
      <c r="AIO8" s="832"/>
      <c r="AIP8" s="832"/>
      <c r="AIQ8" s="832"/>
      <c r="AIR8" s="832"/>
      <c r="AIS8" s="832"/>
      <c r="AIT8" s="832"/>
      <c r="AIU8" s="832"/>
      <c r="AIV8" s="832"/>
      <c r="AIW8" s="832"/>
      <c r="AIX8" s="832"/>
      <c r="AIY8" s="832"/>
      <c r="AIZ8" s="832"/>
      <c r="AJA8" s="832"/>
      <c r="AJB8" s="832"/>
      <c r="AJC8" s="832"/>
      <c r="AJD8" s="832"/>
      <c r="AJE8" s="832"/>
      <c r="AJF8" s="832"/>
      <c r="AJG8" s="832"/>
      <c r="AJH8" s="832"/>
      <c r="AJI8" s="832"/>
      <c r="AJJ8" s="832"/>
      <c r="AJK8" s="832"/>
      <c r="AJL8" s="832"/>
      <c r="AJM8" s="832"/>
      <c r="AJN8" s="832"/>
      <c r="AJO8" s="832"/>
      <c r="AJP8" s="832"/>
      <c r="AJQ8" s="832"/>
      <c r="AJR8" s="832"/>
      <c r="AJS8" s="832"/>
      <c r="AJT8" s="832"/>
      <c r="AJU8" s="832"/>
      <c r="AJV8" s="832"/>
      <c r="AJW8" s="832"/>
      <c r="AJX8" s="832"/>
      <c r="AJY8" s="832"/>
      <c r="AJZ8" s="832"/>
      <c r="AKA8" s="832"/>
      <c r="AKB8" s="832"/>
      <c r="AKC8" s="832"/>
      <c r="AKD8" s="832"/>
      <c r="AKE8" s="832"/>
      <c r="AKF8" s="832"/>
      <c r="AKG8" s="832"/>
      <c r="AKH8" s="832"/>
      <c r="AKI8" s="832"/>
      <c r="AKJ8" s="832"/>
      <c r="AKK8" s="832"/>
      <c r="AKL8" s="832"/>
      <c r="AKM8" s="832"/>
      <c r="AKN8" s="832"/>
      <c r="AKO8" s="832"/>
      <c r="AKP8" s="832"/>
      <c r="AKQ8" s="832"/>
      <c r="AKR8" s="832"/>
      <c r="AKS8" s="832"/>
      <c r="AKT8" s="832"/>
      <c r="AKU8" s="832"/>
      <c r="AKV8" s="832"/>
      <c r="AKW8" s="832"/>
      <c r="AKX8" s="832"/>
      <c r="AKY8" s="832"/>
      <c r="AKZ8" s="832"/>
      <c r="ALA8" s="832"/>
      <c r="ALB8" s="832"/>
      <c r="ALC8" s="832"/>
      <c r="ALD8" s="832"/>
      <c r="ALE8" s="832"/>
      <c r="ALF8" s="832"/>
      <c r="ALG8" s="832"/>
      <c r="ALH8" s="832"/>
      <c r="ALI8" s="832"/>
      <c r="ALJ8" s="832"/>
      <c r="ALK8" s="832"/>
      <c r="ALL8" s="832"/>
      <c r="ALM8" s="832"/>
      <c r="ALN8" s="832"/>
      <c r="ALO8" s="832"/>
      <c r="ALP8" s="832"/>
      <c r="ALQ8" s="832"/>
      <c r="ALR8" s="832"/>
      <c r="ALS8" s="832"/>
      <c r="ALT8" s="832"/>
      <c r="ALU8" s="832"/>
      <c r="ALV8" s="832"/>
      <c r="ALW8" s="832"/>
      <c r="ALX8" s="832"/>
      <c r="ALY8" s="832"/>
      <c r="ALZ8" s="832"/>
      <c r="AMA8" s="832"/>
      <c r="AMB8" s="832"/>
      <c r="AMC8" s="832"/>
      <c r="AMD8" s="832"/>
      <c r="AME8" s="832"/>
      <c r="AMF8" s="832"/>
      <c r="AMG8" s="832"/>
      <c r="AMH8" s="832"/>
      <c r="AMI8" s="832"/>
      <c r="AMJ8" s="832"/>
      <c r="AMK8" s="832"/>
      <c r="AML8" s="832"/>
      <c r="AMM8" s="832"/>
      <c r="AMN8" s="832"/>
      <c r="AMO8" s="832"/>
      <c r="AMP8" s="832"/>
      <c r="AMQ8" s="832"/>
      <c r="AMR8" s="832"/>
      <c r="AMS8" s="832"/>
      <c r="AMT8" s="832"/>
      <c r="AMU8" s="832"/>
      <c r="AMV8" s="832"/>
      <c r="AMW8" s="832"/>
      <c r="AMX8" s="832"/>
      <c r="AMY8" s="832"/>
      <c r="AMZ8" s="832"/>
      <c r="ANA8" s="832"/>
      <c r="ANB8" s="832"/>
      <c r="ANC8" s="832"/>
      <c r="AND8" s="832"/>
      <c r="ANE8" s="832"/>
      <c r="ANF8" s="832"/>
      <c r="ANG8" s="832"/>
      <c r="ANH8" s="832"/>
      <c r="ANI8" s="832"/>
      <c r="ANJ8" s="832"/>
      <c r="ANK8" s="832"/>
      <c r="ANL8" s="832"/>
      <c r="ANM8" s="832"/>
      <c r="ANN8" s="832"/>
      <c r="ANO8" s="832"/>
      <c r="ANP8" s="832"/>
      <c r="ANQ8" s="832"/>
      <c r="ANR8" s="832"/>
      <c r="ANS8" s="832"/>
      <c r="ANT8" s="832"/>
      <c r="ANU8" s="832"/>
      <c r="ANV8" s="832"/>
      <c r="ANW8" s="832"/>
      <c r="ANX8" s="832"/>
      <c r="ANY8" s="832"/>
      <c r="ANZ8" s="832"/>
      <c r="AOA8" s="832"/>
      <c r="AOB8" s="832"/>
      <c r="AOC8" s="832"/>
      <c r="AOD8" s="832"/>
      <c r="AOE8" s="832"/>
      <c r="AOF8" s="832"/>
      <c r="AOG8" s="832"/>
      <c r="AOH8" s="832"/>
      <c r="AOI8" s="832"/>
      <c r="AOJ8" s="832"/>
      <c r="AOK8" s="832"/>
      <c r="AOL8" s="832"/>
      <c r="AOM8" s="832"/>
      <c r="AON8" s="832"/>
      <c r="AOO8" s="832"/>
      <c r="AOP8" s="832"/>
      <c r="AOQ8" s="832"/>
      <c r="AOR8" s="832"/>
      <c r="AOS8" s="832"/>
      <c r="AOT8" s="832"/>
      <c r="AOU8" s="832"/>
      <c r="AOV8" s="832"/>
      <c r="AOW8" s="832"/>
      <c r="AOX8" s="832"/>
      <c r="AOY8" s="832"/>
      <c r="AOZ8" s="832"/>
      <c r="APA8" s="832"/>
      <c r="APB8" s="832"/>
      <c r="APC8" s="832"/>
      <c r="APD8" s="832"/>
      <c r="APE8" s="832"/>
      <c r="APF8" s="832"/>
      <c r="APG8" s="832"/>
      <c r="APH8" s="833"/>
    </row>
    <row r="9" spans="1:1107">
      <c r="F9" s="360"/>
      <c r="H9" s="132" t="s">
        <v>1673</v>
      </c>
      <c r="KX9" s="132" t="s">
        <v>2667</v>
      </c>
      <c r="ACA9" s="132" t="s">
        <v>2738</v>
      </c>
      <c r="AIE9" s="132" t="s">
        <v>2802</v>
      </c>
    </row>
    <row r="10" spans="1:1107">
      <c r="KX10" s="132">
        <v>1</v>
      </c>
      <c r="LQ10" s="132">
        <v>2</v>
      </c>
      <c r="MJ10" s="132">
        <v>3</v>
      </c>
      <c r="NC10" s="132">
        <v>4</v>
      </c>
      <c r="NV10" s="132">
        <v>5</v>
      </c>
      <c r="OO10" s="132">
        <v>6</v>
      </c>
      <c r="PH10" s="132">
        <v>7</v>
      </c>
      <c r="QA10" s="132">
        <v>8</v>
      </c>
      <c r="QT10" s="132">
        <v>9</v>
      </c>
      <c r="RM10" s="132">
        <v>10</v>
      </c>
      <c r="SF10" s="132">
        <v>11</v>
      </c>
      <c r="SY10" s="132">
        <v>12</v>
      </c>
      <c r="TR10" s="132">
        <v>13</v>
      </c>
      <c r="UK10" s="132">
        <v>14</v>
      </c>
      <c r="VD10" s="132">
        <v>15</v>
      </c>
      <c r="ACA10" s="132">
        <v>1</v>
      </c>
      <c r="ACT10" s="132">
        <v>2</v>
      </c>
      <c r="ADM10" s="132">
        <v>3</v>
      </c>
      <c r="AEF10" s="132">
        <v>4</v>
      </c>
      <c r="AEY10" s="132">
        <v>5</v>
      </c>
      <c r="AIE10" s="132">
        <v>1</v>
      </c>
      <c r="AIP10" s="132">
        <v>2</v>
      </c>
      <c r="AJA10" s="132">
        <v>3</v>
      </c>
      <c r="AJL10" s="132">
        <v>4</v>
      </c>
      <c r="AJW10" s="132">
        <v>5</v>
      </c>
      <c r="AKH10" s="132">
        <v>6</v>
      </c>
    </row>
    <row r="11" spans="1:1107">
      <c r="KX11" s="132">
        <f t="shared" ref="KX11:NI11" si="0">SUM(KF10:KX10)</f>
        <v>1</v>
      </c>
      <c r="KY11" s="132">
        <f t="shared" si="0"/>
        <v>1</v>
      </c>
      <c r="KZ11" s="132">
        <f t="shared" si="0"/>
        <v>1</v>
      </c>
      <c r="LA11" s="132">
        <f t="shared" si="0"/>
        <v>1</v>
      </c>
      <c r="LB11" s="132">
        <f t="shared" si="0"/>
        <v>1</v>
      </c>
      <c r="LC11" s="132">
        <f t="shared" si="0"/>
        <v>1</v>
      </c>
      <c r="LD11" s="132">
        <f t="shared" si="0"/>
        <v>1</v>
      </c>
      <c r="LE11" s="132">
        <f t="shared" si="0"/>
        <v>1</v>
      </c>
      <c r="LF11" s="132">
        <f t="shared" si="0"/>
        <v>1</v>
      </c>
      <c r="LG11" s="132">
        <f t="shared" si="0"/>
        <v>1</v>
      </c>
      <c r="LH11" s="132">
        <f t="shared" si="0"/>
        <v>1</v>
      </c>
      <c r="LI11" s="132">
        <f t="shared" si="0"/>
        <v>1</v>
      </c>
      <c r="LJ11" s="132">
        <f t="shared" si="0"/>
        <v>1</v>
      </c>
      <c r="LK11" s="132">
        <f t="shared" si="0"/>
        <v>1</v>
      </c>
      <c r="LL11" s="132">
        <f t="shared" si="0"/>
        <v>1</v>
      </c>
      <c r="LM11" s="132">
        <f t="shared" si="0"/>
        <v>1</v>
      </c>
      <c r="LN11" s="132">
        <f t="shared" si="0"/>
        <v>1</v>
      </c>
      <c r="LO11" s="132">
        <f t="shared" si="0"/>
        <v>1</v>
      </c>
      <c r="LP11" s="132">
        <f t="shared" si="0"/>
        <v>1</v>
      </c>
      <c r="LQ11" s="132">
        <f t="shared" si="0"/>
        <v>2</v>
      </c>
      <c r="LR11" s="132">
        <f t="shared" si="0"/>
        <v>2</v>
      </c>
      <c r="LS11" s="132">
        <f t="shared" si="0"/>
        <v>2</v>
      </c>
      <c r="LT11" s="132">
        <f t="shared" si="0"/>
        <v>2</v>
      </c>
      <c r="LU11" s="132">
        <f t="shared" si="0"/>
        <v>2</v>
      </c>
      <c r="LV11" s="132">
        <f t="shared" si="0"/>
        <v>2</v>
      </c>
      <c r="LW11" s="132">
        <f t="shared" si="0"/>
        <v>2</v>
      </c>
      <c r="LX11" s="132">
        <f t="shared" si="0"/>
        <v>2</v>
      </c>
      <c r="LY11" s="132">
        <f t="shared" si="0"/>
        <v>2</v>
      </c>
      <c r="LZ11" s="132">
        <f t="shared" si="0"/>
        <v>2</v>
      </c>
      <c r="MA11" s="132">
        <f t="shared" si="0"/>
        <v>2</v>
      </c>
      <c r="MB11" s="132">
        <f t="shared" si="0"/>
        <v>2</v>
      </c>
      <c r="MC11" s="132">
        <f t="shared" si="0"/>
        <v>2</v>
      </c>
      <c r="MD11" s="132">
        <f t="shared" si="0"/>
        <v>2</v>
      </c>
      <c r="ME11" s="132">
        <f t="shared" si="0"/>
        <v>2</v>
      </c>
      <c r="MF11" s="132">
        <f t="shared" si="0"/>
        <v>2</v>
      </c>
      <c r="MG11" s="132">
        <f t="shared" si="0"/>
        <v>2</v>
      </c>
      <c r="MH11" s="132">
        <f t="shared" si="0"/>
        <v>2</v>
      </c>
      <c r="MI11" s="132">
        <f t="shared" si="0"/>
        <v>2</v>
      </c>
      <c r="MJ11" s="132">
        <f t="shared" si="0"/>
        <v>3</v>
      </c>
      <c r="MK11" s="132">
        <f t="shared" si="0"/>
        <v>3</v>
      </c>
      <c r="ML11" s="132">
        <f t="shared" si="0"/>
        <v>3</v>
      </c>
      <c r="MM11" s="132">
        <f t="shared" si="0"/>
        <v>3</v>
      </c>
      <c r="MN11" s="132">
        <f t="shared" si="0"/>
        <v>3</v>
      </c>
      <c r="MO11" s="132">
        <f t="shared" si="0"/>
        <v>3</v>
      </c>
      <c r="MP11" s="132">
        <f t="shared" si="0"/>
        <v>3</v>
      </c>
      <c r="MQ11" s="132">
        <f t="shared" si="0"/>
        <v>3</v>
      </c>
      <c r="MR11" s="132">
        <f t="shared" si="0"/>
        <v>3</v>
      </c>
      <c r="MS11" s="132">
        <f t="shared" si="0"/>
        <v>3</v>
      </c>
      <c r="MT11" s="132">
        <f t="shared" si="0"/>
        <v>3</v>
      </c>
      <c r="MU11" s="132">
        <f t="shared" si="0"/>
        <v>3</v>
      </c>
      <c r="MV11" s="132">
        <f t="shared" si="0"/>
        <v>3</v>
      </c>
      <c r="MW11" s="132">
        <f t="shared" si="0"/>
        <v>3</v>
      </c>
      <c r="MX11" s="132">
        <f t="shared" si="0"/>
        <v>3</v>
      </c>
      <c r="MY11" s="132">
        <f t="shared" si="0"/>
        <v>3</v>
      </c>
      <c r="MZ11" s="132">
        <f t="shared" si="0"/>
        <v>3</v>
      </c>
      <c r="NA11" s="132">
        <f t="shared" si="0"/>
        <v>3</v>
      </c>
      <c r="NB11" s="132">
        <f t="shared" si="0"/>
        <v>3</v>
      </c>
      <c r="NC11" s="132">
        <f t="shared" si="0"/>
        <v>4</v>
      </c>
      <c r="ND11" s="132">
        <f t="shared" si="0"/>
        <v>4</v>
      </c>
      <c r="NE11" s="132">
        <f t="shared" si="0"/>
        <v>4</v>
      </c>
      <c r="NF11" s="132">
        <f t="shared" si="0"/>
        <v>4</v>
      </c>
      <c r="NG11" s="132">
        <f t="shared" si="0"/>
        <v>4</v>
      </c>
      <c r="NH11" s="132">
        <f t="shared" si="0"/>
        <v>4</v>
      </c>
      <c r="NI11" s="132">
        <f t="shared" si="0"/>
        <v>4</v>
      </c>
      <c r="NJ11" s="132">
        <f t="shared" ref="NJ11:PU11" si="1">SUM(MR10:NJ10)</f>
        <v>4</v>
      </c>
      <c r="NK11" s="132">
        <f t="shared" si="1"/>
        <v>4</v>
      </c>
      <c r="NL11" s="132">
        <f t="shared" si="1"/>
        <v>4</v>
      </c>
      <c r="NM11" s="132">
        <f t="shared" si="1"/>
        <v>4</v>
      </c>
      <c r="NN11" s="132">
        <f t="shared" si="1"/>
        <v>4</v>
      </c>
      <c r="NO11" s="132">
        <f t="shared" si="1"/>
        <v>4</v>
      </c>
      <c r="NP11" s="132">
        <f t="shared" si="1"/>
        <v>4</v>
      </c>
      <c r="NQ11" s="132">
        <f t="shared" si="1"/>
        <v>4</v>
      </c>
      <c r="NR11" s="132">
        <f t="shared" si="1"/>
        <v>4</v>
      </c>
      <c r="NS11" s="132">
        <f t="shared" si="1"/>
        <v>4</v>
      </c>
      <c r="NT11" s="132">
        <f t="shared" si="1"/>
        <v>4</v>
      </c>
      <c r="NU11" s="132">
        <f t="shared" si="1"/>
        <v>4</v>
      </c>
      <c r="NV11" s="132">
        <f t="shared" si="1"/>
        <v>5</v>
      </c>
      <c r="NW11" s="132">
        <f t="shared" si="1"/>
        <v>5</v>
      </c>
      <c r="NX11" s="132">
        <f t="shared" si="1"/>
        <v>5</v>
      </c>
      <c r="NY11" s="132">
        <f t="shared" si="1"/>
        <v>5</v>
      </c>
      <c r="NZ11" s="132">
        <f t="shared" si="1"/>
        <v>5</v>
      </c>
      <c r="OA11" s="132">
        <f t="shared" si="1"/>
        <v>5</v>
      </c>
      <c r="OB11" s="132">
        <f t="shared" si="1"/>
        <v>5</v>
      </c>
      <c r="OC11" s="132">
        <f t="shared" si="1"/>
        <v>5</v>
      </c>
      <c r="OD11" s="132">
        <f t="shared" si="1"/>
        <v>5</v>
      </c>
      <c r="OE11" s="132">
        <f t="shared" si="1"/>
        <v>5</v>
      </c>
      <c r="OF11" s="132">
        <f t="shared" si="1"/>
        <v>5</v>
      </c>
      <c r="OG11" s="132">
        <f t="shared" si="1"/>
        <v>5</v>
      </c>
      <c r="OH11" s="132">
        <f t="shared" si="1"/>
        <v>5</v>
      </c>
      <c r="OI11" s="132">
        <f t="shared" si="1"/>
        <v>5</v>
      </c>
      <c r="OJ11" s="132">
        <f t="shared" si="1"/>
        <v>5</v>
      </c>
      <c r="OK11" s="132">
        <f t="shared" si="1"/>
        <v>5</v>
      </c>
      <c r="OL11" s="132">
        <f t="shared" si="1"/>
        <v>5</v>
      </c>
      <c r="OM11" s="132">
        <f t="shared" si="1"/>
        <v>5</v>
      </c>
      <c r="ON11" s="132">
        <f t="shared" si="1"/>
        <v>5</v>
      </c>
      <c r="OO11" s="132">
        <f t="shared" si="1"/>
        <v>6</v>
      </c>
      <c r="OP11" s="132">
        <f t="shared" si="1"/>
        <v>6</v>
      </c>
      <c r="OQ11" s="132">
        <f t="shared" si="1"/>
        <v>6</v>
      </c>
      <c r="OR11" s="132">
        <f t="shared" si="1"/>
        <v>6</v>
      </c>
      <c r="OS11" s="132">
        <f t="shared" si="1"/>
        <v>6</v>
      </c>
      <c r="OT11" s="132">
        <f t="shared" si="1"/>
        <v>6</v>
      </c>
      <c r="OU11" s="132">
        <f t="shared" si="1"/>
        <v>6</v>
      </c>
      <c r="OV11" s="132">
        <f t="shared" si="1"/>
        <v>6</v>
      </c>
      <c r="OW11" s="132">
        <f t="shared" si="1"/>
        <v>6</v>
      </c>
      <c r="OX11" s="132">
        <f t="shared" si="1"/>
        <v>6</v>
      </c>
      <c r="OY11" s="132">
        <f t="shared" si="1"/>
        <v>6</v>
      </c>
      <c r="OZ11" s="132">
        <f t="shared" si="1"/>
        <v>6</v>
      </c>
      <c r="PA11" s="132">
        <f t="shared" si="1"/>
        <v>6</v>
      </c>
      <c r="PB11" s="132">
        <f t="shared" si="1"/>
        <v>6</v>
      </c>
      <c r="PC11" s="132">
        <f t="shared" si="1"/>
        <v>6</v>
      </c>
      <c r="PD11" s="132">
        <f t="shared" si="1"/>
        <v>6</v>
      </c>
      <c r="PE11" s="132">
        <f t="shared" si="1"/>
        <v>6</v>
      </c>
      <c r="PF11" s="132">
        <f t="shared" si="1"/>
        <v>6</v>
      </c>
      <c r="PG11" s="132">
        <f t="shared" si="1"/>
        <v>6</v>
      </c>
      <c r="PH11" s="132">
        <f t="shared" si="1"/>
        <v>7</v>
      </c>
      <c r="PI11" s="132">
        <f t="shared" si="1"/>
        <v>7</v>
      </c>
      <c r="PJ11" s="132">
        <f t="shared" si="1"/>
        <v>7</v>
      </c>
      <c r="PK11" s="132">
        <f t="shared" si="1"/>
        <v>7</v>
      </c>
      <c r="PL11" s="132">
        <f t="shared" si="1"/>
        <v>7</v>
      </c>
      <c r="PM11" s="132">
        <f t="shared" si="1"/>
        <v>7</v>
      </c>
      <c r="PN11" s="132">
        <f t="shared" si="1"/>
        <v>7</v>
      </c>
      <c r="PO11" s="132">
        <f t="shared" si="1"/>
        <v>7</v>
      </c>
      <c r="PP11" s="132">
        <f t="shared" si="1"/>
        <v>7</v>
      </c>
      <c r="PQ11" s="132">
        <f t="shared" si="1"/>
        <v>7</v>
      </c>
      <c r="PR11" s="132">
        <f t="shared" si="1"/>
        <v>7</v>
      </c>
      <c r="PS11" s="132">
        <f t="shared" si="1"/>
        <v>7</v>
      </c>
      <c r="PT11" s="132">
        <f t="shared" si="1"/>
        <v>7</v>
      </c>
      <c r="PU11" s="132">
        <f t="shared" si="1"/>
        <v>7</v>
      </c>
      <c r="PV11" s="132">
        <f t="shared" ref="PV11:SG11" si="2">SUM(PD10:PV10)</f>
        <v>7</v>
      </c>
      <c r="PW11" s="132">
        <f t="shared" si="2"/>
        <v>7</v>
      </c>
      <c r="PX11" s="132">
        <f t="shared" si="2"/>
        <v>7</v>
      </c>
      <c r="PY11" s="132">
        <f t="shared" si="2"/>
        <v>7</v>
      </c>
      <c r="PZ11" s="132">
        <f t="shared" si="2"/>
        <v>7</v>
      </c>
      <c r="QA11" s="132">
        <f t="shared" si="2"/>
        <v>8</v>
      </c>
      <c r="QB11" s="132">
        <f t="shared" si="2"/>
        <v>8</v>
      </c>
      <c r="QC11" s="132">
        <f t="shared" si="2"/>
        <v>8</v>
      </c>
      <c r="QD11" s="132">
        <f t="shared" si="2"/>
        <v>8</v>
      </c>
      <c r="QE11" s="132">
        <f t="shared" si="2"/>
        <v>8</v>
      </c>
      <c r="QF11" s="132">
        <f t="shared" si="2"/>
        <v>8</v>
      </c>
      <c r="QG11" s="132">
        <f t="shared" si="2"/>
        <v>8</v>
      </c>
      <c r="QH11" s="132">
        <f t="shared" si="2"/>
        <v>8</v>
      </c>
      <c r="QI11" s="132">
        <f t="shared" si="2"/>
        <v>8</v>
      </c>
      <c r="QJ11" s="132">
        <f t="shared" si="2"/>
        <v>8</v>
      </c>
      <c r="QK11" s="132">
        <f t="shared" si="2"/>
        <v>8</v>
      </c>
      <c r="QL11" s="132">
        <f t="shared" si="2"/>
        <v>8</v>
      </c>
      <c r="QM11" s="132">
        <f t="shared" si="2"/>
        <v>8</v>
      </c>
      <c r="QN11" s="132">
        <f t="shared" si="2"/>
        <v>8</v>
      </c>
      <c r="QO11" s="132">
        <f t="shared" si="2"/>
        <v>8</v>
      </c>
      <c r="QP11" s="132">
        <f t="shared" si="2"/>
        <v>8</v>
      </c>
      <c r="QQ11" s="132">
        <f t="shared" si="2"/>
        <v>8</v>
      </c>
      <c r="QR11" s="132">
        <f t="shared" si="2"/>
        <v>8</v>
      </c>
      <c r="QS11" s="132">
        <f t="shared" si="2"/>
        <v>8</v>
      </c>
      <c r="QT11" s="132">
        <f t="shared" si="2"/>
        <v>9</v>
      </c>
      <c r="QU11" s="132">
        <f t="shared" si="2"/>
        <v>9</v>
      </c>
      <c r="QV11" s="132">
        <f t="shared" si="2"/>
        <v>9</v>
      </c>
      <c r="QW11" s="132">
        <f t="shared" si="2"/>
        <v>9</v>
      </c>
      <c r="QX11" s="132">
        <f t="shared" si="2"/>
        <v>9</v>
      </c>
      <c r="QY11" s="132">
        <f t="shared" si="2"/>
        <v>9</v>
      </c>
      <c r="QZ11" s="132">
        <f t="shared" si="2"/>
        <v>9</v>
      </c>
      <c r="RA11" s="132">
        <f t="shared" si="2"/>
        <v>9</v>
      </c>
      <c r="RB11" s="132">
        <f t="shared" si="2"/>
        <v>9</v>
      </c>
      <c r="RC11" s="132">
        <f t="shared" si="2"/>
        <v>9</v>
      </c>
      <c r="RD11" s="132">
        <f t="shared" si="2"/>
        <v>9</v>
      </c>
      <c r="RE11" s="132">
        <f t="shared" si="2"/>
        <v>9</v>
      </c>
      <c r="RF11" s="132">
        <f t="shared" si="2"/>
        <v>9</v>
      </c>
      <c r="RG11" s="132">
        <f t="shared" si="2"/>
        <v>9</v>
      </c>
      <c r="RH11" s="132">
        <f t="shared" si="2"/>
        <v>9</v>
      </c>
      <c r="RI11" s="132">
        <f t="shared" si="2"/>
        <v>9</v>
      </c>
      <c r="RJ11" s="132">
        <f t="shared" si="2"/>
        <v>9</v>
      </c>
      <c r="RK11" s="132">
        <f t="shared" si="2"/>
        <v>9</v>
      </c>
      <c r="RL11" s="132">
        <f t="shared" si="2"/>
        <v>9</v>
      </c>
      <c r="RM11" s="132">
        <f t="shared" si="2"/>
        <v>10</v>
      </c>
      <c r="RN11" s="132">
        <f t="shared" si="2"/>
        <v>10</v>
      </c>
      <c r="RO11" s="132">
        <f t="shared" si="2"/>
        <v>10</v>
      </c>
      <c r="RP11" s="132">
        <f t="shared" si="2"/>
        <v>10</v>
      </c>
      <c r="RQ11" s="132">
        <f t="shared" si="2"/>
        <v>10</v>
      </c>
      <c r="RR11" s="132">
        <f t="shared" si="2"/>
        <v>10</v>
      </c>
      <c r="RS11" s="132">
        <f t="shared" si="2"/>
        <v>10</v>
      </c>
      <c r="RT11" s="132">
        <f t="shared" si="2"/>
        <v>10</v>
      </c>
      <c r="RU11" s="132">
        <f t="shared" si="2"/>
        <v>10</v>
      </c>
      <c r="RV11" s="132">
        <f t="shared" si="2"/>
        <v>10</v>
      </c>
      <c r="RW11" s="132">
        <f t="shared" si="2"/>
        <v>10</v>
      </c>
      <c r="RX11" s="132">
        <f t="shared" si="2"/>
        <v>10</v>
      </c>
      <c r="RY11" s="132">
        <f t="shared" si="2"/>
        <v>10</v>
      </c>
      <c r="RZ11" s="132">
        <f t="shared" si="2"/>
        <v>10</v>
      </c>
      <c r="SA11" s="132">
        <f t="shared" si="2"/>
        <v>10</v>
      </c>
      <c r="SB11" s="132">
        <f t="shared" si="2"/>
        <v>10</v>
      </c>
      <c r="SC11" s="132">
        <f t="shared" si="2"/>
        <v>10</v>
      </c>
      <c r="SD11" s="132">
        <f t="shared" si="2"/>
        <v>10</v>
      </c>
      <c r="SE11" s="132">
        <f t="shared" si="2"/>
        <v>10</v>
      </c>
      <c r="SF11" s="132">
        <f t="shared" si="2"/>
        <v>11</v>
      </c>
      <c r="SG11" s="132">
        <f t="shared" si="2"/>
        <v>11</v>
      </c>
      <c r="SH11" s="132">
        <f t="shared" ref="SH11:US11" si="3">SUM(RP10:SH10)</f>
        <v>11</v>
      </c>
      <c r="SI11" s="132">
        <f t="shared" si="3"/>
        <v>11</v>
      </c>
      <c r="SJ11" s="132">
        <f t="shared" si="3"/>
        <v>11</v>
      </c>
      <c r="SK11" s="132">
        <f t="shared" si="3"/>
        <v>11</v>
      </c>
      <c r="SL11" s="132">
        <f t="shared" si="3"/>
        <v>11</v>
      </c>
      <c r="SM11" s="132">
        <f t="shared" si="3"/>
        <v>11</v>
      </c>
      <c r="SN11" s="132">
        <f t="shared" si="3"/>
        <v>11</v>
      </c>
      <c r="SO11" s="132">
        <f t="shared" si="3"/>
        <v>11</v>
      </c>
      <c r="SP11" s="132">
        <f t="shared" si="3"/>
        <v>11</v>
      </c>
      <c r="SQ11" s="132">
        <f t="shared" si="3"/>
        <v>11</v>
      </c>
      <c r="SR11" s="132">
        <f t="shared" si="3"/>
        <v>11</v>
      </c>
      <c r="SS11" s="132">
        <f t="shared" si="3"/>
        <v>11</v>
      </c>
      <c r="ST11" s="132">
        <f t="shared" si="3"/>
        <v>11</v>
      </c>
      <c r="SU11" s="132">
        <f t="shared" si="3"/>
        <v>11</v>
      </c>
      <c r="SV11" s="132">
        <f t="shared" si="3"/>
        <v>11</v>
      </c>
      <c r="SW11" s="132">
        <f t="shared" si="3"/>
        <v>11</v>
      </c>
      <c r="SX11" s="132">
        <f t="shared" si="3"/>
        <v>11</v>
      </c>
      <c r="SY11" s="132">
        <f t="shared" si="3"/>
        <v>12</v>
      </c>
      <c r="SZ11" s="132">
        <f t="shared" si="3"/>
        <v>12</v>
      </c>
      <c r="TA11" s="132">
        <f t="shared" si="3"/>
        <v>12</v>
      </c>
      <c r="TB11" s="132">
        <f t="shared" si="3"/>
        <v>12</v>
      </c>
      <c r="TC11" s="132">
        <f t="shared" si="3"/>
        <v>12</v>
      </c>
      <c r="TD11" s="132">
        <f t="shared" si="3"/>
        <v>12</v>
      </c>
      <c r="TE11" s="132">
        <f t="shared" si="3"/>
        <v>12</v>
      </c>
      <c r="TF11" s="132">
        <f t="shared" si="3"/>
        <v>12</v>
      </c>
      <c r="TG11" s="132">
        <f t="shared" si="3"/>
        <v>12</v>
      </c>
      <c r="TH11" s="132">
        <f t="shared" si="3"/>
        <v>12</v>
      </c>
      <c r="TI11" s="132">
        <f t="shared" si="3"/>
        <v>12</v>
      </c>
      <c r="TJ11" s="132">
        <f t="shared" si="3"/>
        <v>12</v>
      </c>
      <c r="TK11" s="132">
        <f t="shared" si="3"/>
        <v>12</v>
      </c>
      <c r="TL11" s="132">
        <f t="shared" si="3"/>
        <v>12</v>
      </c>
      <c r="TM11" s="132">
        <f t="shared" si="3"/>
        <v>12</v>
      </c>
      <c r="TN11" s="132">
        <f t="shared" si="3"/>
        <v>12</v>
      </c>
      <c r="TO11" s="132">
        <f t="shared" si="3"/>
        <v>12</v>
      </c>
      <c r="TP11" s="132">
        <f t="shared" si="3"/>
        <v>12</v>
      </c>
      <c r="TQ11" s="132">
        <f t="shared" si="3"/>
        <v>12</v>
      </c>
      <c r="TR11" s="132">
        <f t="shared" si="3"/>
        <v>13</v>
      </c>
      <c r="TS11" s="132">
        <f t="shared" si="3"/>
        <v>13</v>
      </c>
      <c r="TT11" s="132">
        <f t="shared" si="3"/>
        <v>13</v>
      </c>
      <c r="TU11" s="132">
        <f t="shared" si="3"/>
        <v>13</v>
      </c>
      <c r="TV11" s="132">
        <f t="shared" si="3"/>
        <v>13</v>
      </c>
      <c r="TW11" s="132">
        <f t="shared" si="3"/>
        <v>13</v>
      </c>
      <c r="TX11" s="132">
        <f t="shared" si="3"/>
        <v>13</v>
      </c>
      <c r="TY11" s="132">
        <f t="shared" si="3"/>
        <v>13</v>
      </c>
      <c r="TZ11" s="132">
        <f t="shared" si="3"/>
        <v>13</v>
      </c>
      <c r="UA11" s="132">
        <f t="shared" si="3"/>
        <v>13</v>
      </c>
      <c r="UB11" s="132">
        <f t="shared" si="3"/>
        <v>13</v>
      </c>
      <c r="UC11" s="132">
        <f t="shared" si="3"/>
        <v>13</v>
      </c>
      <c r="UD11" s="132">
        <f t="shared" si="3"/>
        <v>13</v>
      </c>
      <c r="UE11" s="132">
        <f t="shared" si="3"/>
        <v>13</v>
      </c>
      <c r="UF11" s="132">
        <f t="shared" si="3"/>
        <v>13</v>
      </c>
      <c r="UG11" s="132">
        <f t="shared" si="3"/>
        <v>13</v>
      </c>
      <c r="UH11" s="132">
        <f t="shared" si="3"/>
        <v>13</v>
      </c>
      <c r="UI11" s="132">
        <f t="shared" si="3"/>
        <v>13</v>
      </c>
      <c r="UJ11" s="132">
        <f t="shared" si="3"/>
        <v>13</v>
      </c>
      <c r="UK11" s="132">
        <f t="shared" si="3"/>
        <v>14</v>
      </c>
      <c r="UL11" s="132">
        <f t="shared" si="3"/>
        <v>14</v>
      </c>
      <c r="UM11" s="132">
        <f t="shared" si="3"/>
        <v>14</v>
      </c>
      <c r="UN11" s="132">
        <f t="shared" si="3"/>
        <v>14</v>
      </c>
      <c r="UO11" s="132">
        <f t="shared" si="3"/>
        <v>14</v>
      </c>
      <c r="UP11" s="132">
        <f t="shared" si="3"/>
        <v>14</v>
      </c>
      <c r="UQ11" s="132">
        <f t="shared" si="3"/>
        <v>14</v>
      </c>
      <c r="UR11" s="132">
        <f t="shared" si="3"/>
        <v>14</v>
      </c>
      <c r="US11" s="132">
        <f t="shared" si="3"/>
        <v>14</v>
      </c>
      <c r="UT11" s="132">
        <f t="shared" ref="UT11:VV11" si="4">SUM(UB10:UT10)</f>
        <v>14</v>
      </c>
      <c r="UU11" s="132">
        <f t="shared" si="4"/>
        <v>14</v>
      </c>
      <c r="UV11" s="132">
        <f t="shared" si="4"/>
        <v>14</v>
      </c>
      <c r="UW11" s="132">
        <f t="shared" si="4"/>
        <v>14</v>
      </c>
      <c r="UX11" s="132">
        <f t="shared" si="4"/>
        <v>14</v>
      </c>
      <c r="UY11" s="132">
        <f t="shared" si="4"/>
        <v>14</v>
      </c>
      <c r="UZ11" s="132">
        <f t="shared" si="4"/>
        <v>14</v>
      </c>
      <c r="VA11" s="132">
        <f t="shared" si="4"/>
        <v>14</v>
      </c>
      <c r="VB11" s="132">
        <f t="shared" si="4"/>
        <v>14</v>
      </c>
      <c r="VC11" s="132">
        <f t="shared" si="4"/>
        <v>14</v>
      </c>
      <c r="VD11" s="132">
        <f t="shared" si="4"/>
        <v>15</v>
      </c>
      <c r="VE11" s="132">
        <f t="shared" si="4"/>
        <v>15</v>
      </c>
      <c r="VF11" s="132">
        <f t="shared" si="4"/>
        <v>15</v>
      </c>
      <c r="VG11" s="132">
        <f t="shared" si="4"/>
        <v>15</v>
      </c>
      <c r="VH11" s="132">
        <f t="shared" si="4"/>
        <v>15</v>
      </c>
      <c r="VI11" s="132">
        <f t="shared" si="4"/>
        <v>15</v>
      </c>
      <c r="VJ11" s="132">
        <f t="shared" si="4"/>
        <v>15</v>
      </c>
      <c r="VK11" s="132">
        <f t="shared" si="4"/>
        <v>15</v>
      </c>
      <c r="VL11" s="132">
        <f t="shared" si="4"/>
        <v>15</v>
      </c>
      <c r="VM11" s="132">
        <f t="shared" si="4"/>
        <v>15</v>
      </c>
      <c r="VN11" s="132">
        <f t="shared" si="4"/>
        <v>15</v>
      </c>
      <c r="VO11" s="132">
        <f t="shared" si="4"/>
        <v>15</v>
      </c>
      <c r="VP11" s="132">
        <f t="shared" si="4"/>
        <v>15</v>
      </c>
      <c r="VQ11" s="132">
        <f t="shared" si="4"/>
        <v>15</v>
      </c>
      <c r="VR11" s="132">
        <f t="shared" si="4"/>
        <v>15</v>
      </c>
      <c r="VS11" s="132">
        <f t="shared" si="4"/>
        <v>15</v>
      </c>
      <c r="VT11" s="132">
        <f t="shared" si="4"/>
        <v>15</v>
      </c>
      <c r="VU11" s="132">
        <f t="shared" si="4"/>
        <v>15</v>
      </c>
      <c r="VV11" s="132">
        <f t="shared" si="4"/>
        <v>15</v>
      </c>
      <c r="ACA11" s="132">
        <f t="shared" ref="ACA11:ACS11" si="5">SUM(ABI10:ACA10)</f>
        <v>1</v>
      </c>
      <c r="ACB11" s="132">
        <f t="shared" si="5"/>
        <v>1</v>
      </c>
      <c r="ACC11" s="132">
        <f t="shared" si="5"/>
        <v>1</v>
      </c>
      <c r="ACD11" s="132">
        <f t="shared" si="5"/>
        <v>1</v>
      </c>
      <c r="ACE11" s="132">
        <f t="shared" si="5"/>
        <v>1</v>
      </c>
      <c r="ACF11" s="132">
        <f t="shared" si="5"/>
        <v>1</v>
      </c>
      <c r="ACG11" s="132">
        <f t="shared" si="5"/>
        <v>1</v>
      </c>
      <c r="ACH11" s="132">
        <f t="shared" si="5"/>
        <v>1</v>
      </c>
      <c r="ACI11" s="132">
        <f t="shared" si="5"/>
        <v>1</v>
      </c>
      <c r="ACJ11" s="132">
        <f t="shared" si="5"/>
        <v>1</v>
      </c>
      <c r="ACK11" s="132">
        <f t="shared" si="5"/>
        <v>1</v>
      </c>
      <c r="ACL11" s="132">
        <f t="shared" si="5"/>
        <v>1</v>
      </c>
      <c r="ACM11" s="132">
        <f t="shared" si="5"/>
        <v>1</v>
      </c>
      <c r="ACN11" s="132">
        <f t="shared" si="5"/>
        <v>1</v>
      </c>
      <c r="ACO11" s="132">
        <f t="shared" si="5"/>
        <v>1</v>
      </c>
      <c r="ACP11" s="132">
        <f t="shared" si="5"/>
        <v>1</v>
      </c>
      <c r="ACQ11" s="132">
        <f t="shared" si="5"/>
        <v>1</v>
      </c>
      <c r="ACR11" s="132">
        <f t="shared" si="5"/>
        <v>1</v>
      </c>
      <c r="ACS11" s="132">
        <f t="shared" si="5"/>
        <v>1</v>
      </c>
      <c r="ACT11" s="132">
        <f t="shared" ref="ACT11:AFE11" si="6">SUM(ACB10:ACT10)</f>
        <v>2</v>
      </c>
      <c r="ACU11" s="132">
        <f t="shared" si="6"/>
        <v>2</v>
      </c>
      <c r="ACV11" s="132">
        <f t="shared" si="6"/>
        <v>2</v>
      </c>
      <c r="ACW11" s="132">
        <f t="shared" si="6"/>
        <v>2</v>
      </c>
      <c r="ACX11" s="132">
        <f t="shared" si="6"/>
        <v>2</v>
      </c>
      <c r="ACY11" s="132">
        <f t="shared" si="6"/>
        <v>2</v>
      </c>
      <c r="ACZ11" s="132">
        <f t="shared" si="6"/>
        <v>2</v>
      </c>
      <c r="ADA11" s="132">
        <f t="shared" si="6"/>
        <v>2</v>
      </c>
      <c r="ADB11" s="132">
        <f t="shared" si="6"/>
        <v>2</v>
      </c>
      <c r="ADC11" s="132">
        <f t="shared" si="6"/>
        <v>2</v>
      </c>
      <c r="ADD11" s="132">
        <f t="shared" si="6"/>
        <v>2</v>
      </c>
      <c r="ADE11" s="132">
        <f t="shared" si="6"/>
        <v>2</v>
      </c>
      <c r="ADF11" s="132">
        <f t="shared" si="6"/>
        <v>2</v>
      </c>
      <c r="ADG11" s="132">
        <f t="shared" si="6"/>
        <v>2</v>
      </c>
      <c r="ADH11" s="132">
        <f t="shared" si="6"/>
        <v>2</v>
      </c>
      <c r="ADI11" s="132">
        <f t="shared" si="6"/>
        <v>2</v>
      </c>
      <c r="ADJ11" s="132">
        <f t="shared" si="6"/>
        <v>2</v>
      </c>
      <c r="ADK11" s="132">
        <f t="shared" si="6"/>
        <v>2</v>
      </c>
      <c r="ADL11" s="132">
        <f t="shared" si="6"/>
        <v>2</v>
      </c>
      <c r="ADM11" s="132">
        <f t="shared" si="6"/>
        <v>3</v>
      </c>
      <c r="ADN11" s="132">
        <f t="shared" si="6"/>
        <v>3</v>
      </c>
      <c r="ADO11" s="132">
        <f t="shared" si="6"/>
        <v>3</v>
      </c>
      <c r="ADP11" s="132">
        <f t="shared" si="6"/>
        <v>3</v>
      </c>
      <c r="ADQ11" s="132">
        <f t="shared" si="6"/>
        <v>3</v>
      </c>
      <c r="ADR11" s="132">
        <f t="shared" si="6"/>
        <v>3</v>
      </c>
      <c r="ADS11" s="132">
        <f t="shared" si="6"/>
        <v>3</v>
      </c>
      <c r="ADT11" s="132">
        <f t="shared" si="6"/>
        <v>3</v>
      </c>
      <c r="ADU11" s="132">
        <f t="shared" si="6"/>
        <v>3</v>
      </c>
      <c r="ADV11" s="132">
        <f t="shared" si="6"/>
        <v>3</v>
      </c>
      <c r="ADW11" s="132">
        <f t="shared" si="6"/>
        <v>3</v>
      </c>
      <c r="ADX11" s="132">
        <f t="shared" si="6"/>
        <v>3</v>
      </c>
      <c r="ADY11" s="132">
        <f t="shared" si="6"/>
        <v>3</v>
      </c>
      <c r="ADZ11" s="132">
        <f t="shared" si="6"/>
        <v>3</v>
      </c>
      <c r="AEA11" s="132">
        <f t="shared" si="6"/>
        <v>3</v>
      </c>
      <c r="AEB11" s="132">
        <f t="shared" si="6"/>
        <v>3</v>
      </c>
      <c r="AEC11" s="132">
        <f t="shared" si="6"/>
        <v>3</v>
      </c>
      <c r="AED11" s="132">
        <f t="shared" si="6"/>
        <v>3</v>
      </c>
      <c r="AEE11" s="132">
        <f t="shared" si="6"/>
        <v>3</v>
      </c>
      <c r="AEF11" s="132">
        <f t="shared" si="6"/>
        <v>4</v>
      </c>
      <c r="AEG11" s="132">
        <f t="shared" si="6"/>
        <v>4</v>
      </c>
      <c r="AEH11" s="132">
        <f t="shared" si="6"/>
        <v>4</v>
      </c>
      <c r="AEI11" s="132">
        <f t="shared" si="6"/>
        <v>4</v>
      </c>
      <c r="AEJ11" s="132">
        <f t="shared" si="6"/>
        <v>4</v>
      </c>
      <c r="AEK11" s="132">
        <f t="shared" si="6"/>
        <v>4</v>
      </c>
      <c r="AEL11" s="132">
        <f t="shared" si="6"/>
        <v>4</v>
      </c>
      <c r="AEM11" s="132">
        <f t="shared" si="6"/>
        <v>4</v>
      </c>
      <c r="AEN11" s="132">
        <f t="shared" si="6"/>
        <v>4</v>
      </c>
      <c r="AEO11" s="132">
        <f t="shared" si="6"/>
        <v>4</v>
      </c>
      <c r="AEP11" s="132">
        <f t="shared" si="6"/>
        <v>4</v>
      </c>
      <c r="AEQ11" s="132">
        <f t="shared" si="6"/>
        <v>4</v>
      </c>
      <c r="AER11" s="132">
        <f t="shared" si="6"/>
        <v>4</v>
      </c>
      <c r="AES11" s="132">
        <f t="shared" si="6"/>
        <v>4</v>
      </c>
      <c r="AET11" s="132">
        <f t="shared" si="6"/>
        <v>4</v>
      </c>
      <c r="AEU11" s="132">
        <f t="shared" si="6"/>
        <v>4</v>
      </c>
      <c r="AEV11" s="132">
        <f t="shared" si="6"/>
        <v>4</v>
      </c>
      <c r="AEW11" s="132">
        <f t="shared" si="6"/>
        <v>4</v>
      </c>
      <c r="AEX11" s="132">
        <f t="shared" si="6"/>
        <v>4</v>
      </c>
      <c r="AEY11" s="132">
        <f t="shared" si="6"/>
        <v>5</v>
      </c>
      <c r="AEZ11" s="132">
        <f t="shared" si="6"/>
        <v>5</v>
      </c>
      <c r="AFA11" s="132">
        <f t="shared" si="6"/>
        <v>5</v>
      </c>
      <c r="AFB11" s="132">
        <f t="shared" si="6"/>
        <v>5</v>
      </c>
      <c r="AFC11" s="132">
        <f t="shared" si="6"/>
        <v>5</v>
      </c>
      <c r="AFD11" s="132">
        <f t="shared" si="6"/>
        <v>5</v>
      </c>
      <c r="AFE11" s="132">
        <f t="shared" si="6"/>
        <v>5</v>
      </c>
      <c r="AFF11" s="132">
        <f t="shared" ref="AFF11:AFQ11" si="7">SUM(AEN10:AFF10)</f>
        <v>5</v>
      </c>
      <c r="AFG11" s="132">
        <f t="shared" si="7"/>
        <v>5</v>
      </c>
      <c r="AFH11" s="132">
        <f t="shared" si="7"/>
        <v>5</v>
      </c>
      <c r="AFI11" s="132">
        <f t="shared" si="7"/>
        <v>5</v>
      </c>
      <c r="AFJ11" s="132">
        <f t="shared" si="7"/>
        <v>5</v>
      </c>
      <c r="AFK11" s="132">
        <f t="shared" si="7"/>
        <v>5</v>
      </c>
      <c r="AFL11" s="132">
        <f t="shared" si="7"/>
        <v>5</v>
      </c>
      <c r="AFM11" s="132">
        <f t="shared" si="7"/>
        <v>5</v>
      </c>
      <c r="AFN11" s="132">
        <f t="shared" si="7"/>
        <v>5</v>
      </c>
      <c r="AFO11" s="132">
        <f t="shared" si="7"/>
        <v>5</v>
      </c>
      <c r="AFP11" s="132">
        <f t="shared" si="7"/>
        <v>5</v>
      </c>
      <c r="AFQ11" s="132">
        <f t="shared" si="7"/>
        <v>5</v>
      </c>
      <c r="AIE11" s="132">
        <f>SUM(AHW10:AIE10)</f>
        <v>1</v>
      </c>
      <c r="AIF11" s="132">
        <f>SUM(AHX10:AIF10)</f>
        <v>1</v>
      </c>
      <c r="AIG11" s="132">
        <f>SUM(AHY10:AIG10)</f>
        <v>1</v>
      </c>
      <c r="AIH11" s="132">
        <f>SUM(AHY10:AIH10)</f>
        <v>1</v>
      </c>
      <c r="AII11" s="132">
        <f>SUM(AHZ10:AII10)</f>
        <v>1</v>
      </c>
      <c r="AIJ11" s="132">
        <f>SUM(AIA10:AIJ10)</f>
        <v>1</v>
      </c>
      <c r="AIK11" s="132">
        <f>SUM(AIA10:AIK10)</f>
        <v>1</v>
      </c>
      <c r="AIL11" s="132">
        <f t="shared" ref="AIL11:AIN11" si="8">SUM(AIB10:AIL10)</f>
        <v>1</v>
      </c>
      <c r="AIM11" s="132">
        <f t="shared" si="8"/>
        <v>1</v>
      </c>
      <c r="AIN11" s="132">
        <f t="shared" si="8"/>
        <v>1</v>
      </c>
      <c r="AIO11" s="132">
        <f>SUM(AIE10:AIO10)</f>
        <v>1</v>
      </c>
      <c r="AIP11" s="132">
        <f>SUM(AIF10:AIP10)</f>
        <v>2</v>
      </c>
      <c r="AIQ11" s="132">
        <f t="shared" ref="AIQ11:AKR11" si="9">SUM(AIG10:AIQ10)</f>
        <v>2</v>
      </c>
      <c r="AIR11" s="132">
        <f t="shared" si="9"/>
        <v>2</v>
      </c>
      <c r="AIS11" s="132">
        <f t="shared" si="9"/>
        <v>2</v>
      </c>
      <c r="AIT11" s="132">
        <f t="shared" si="9"/>
        <v>2</v>
      </c>
      <c r="AIU11" s="132">
        <f t="shared" si="9"/>
        <v>2</v>
      </c>
      <c r="AIV11" s="132">
        <f t="shared" si="9"/>
        <v>2</v>
      </c>
      <c r="AIW11" s="132">
        <f t="shared" si="9"/>
        <v>2</v>
      </c>
      <c r="AIX11" s="132">
        <f t="shared" si="9"/>
        <v>2</v>
      </c>
      <c r="AIY11" s="132">
        <f t="shared" si="9"/>
        <v>2</v>
      </c>
      <c r="AIZ11" s="132">
        <f t="shared" si="9"/>
        <v>2</v>
      </c>
      <c r="AJA11" s="132">
        <f t="shared" si="9"/>
        <v>3</v>
      </c>
      <c r="AJB11" s="132">
        <f t="shared" si="9"/>
        <v>3</v>
      </c>
      <c r="AJC11" s="132">
        <f t="shared" si="9"/>
        <v>3</v>
      </c>
      <c r="AJD11" s="132">
        <f t="shared" si="9"/>
        <v>3</v>
      </c>
      <c r="AJE11" s="132">
        <f t="shared" si="9"/>
        <v>3</v>
      </c>
      <c r="AJF11" s="132">
        <f t="shared" si="9"/>
        <v>3</v>
      </c>
      <c r="AJG11" s="132">
        <f t="shared" si="9"/>
        <v>3</v>
      </c>
      <c r="AJH11" s="132">
        <f t="shared" si="9"/>
        <v>3</v>
      </c>
      <c r="AJI11" s="132">
        <f t="shared" si="9"/>
        <v>3</v>
      </c>
      <c r="AJJ11" s="132">
        <f t="shared" si="9"/>
        <v>3</v>
      </c>
      <c r="AJK11" s="132">
        <f t="shared" si="9"/>
        <v>3</v>
      </c>
      <c r="AJL11" s="132">
        <f t="shared" si="9"/>
        <v>4</v>
      </c>
      <c r="AJM11" s="132">
        <f t="shared" si="9"/>
        <v>4</v>
      </c>
      <c r="AJN11" s="132">
        <f t="shared" si="9"/>
        <v>4</v>
      </c>
      <c r="AJO11" s="132">
        <f t="shared" si="9"/>
        <v>4</v>
      </c>
      <c r="AJP11" s="132">
        <f t="shared" si="9"/>
        <v>4</v>
      </c>
      <c r="AJQ11" s="132">
        <f t="shared" si="9"/>
        <v>4</v>
      </c>
      <c r="AJR11" s="132">
        <f t="shared" si="9"/>
        <v>4</v>
      </c>
      <c r="AJS11" s="132">
        <f t="shared" si="9"/>
        <v>4</v>
      </c>
      <c r="AJT11" s="132">
        <f t="shared" si="9"/>
        <v>4</v>
      </c>
      <c r="AJU11" s="132">
        <f t="shared" si="9"/>
        <v>4</v>
      </c>
      <c r="AJV11" s="132">
        <f t="shared" si="9"/>
        <v>4</v>
      </c>
      <c r="AJW11" s="132">
        <f t="shared" si="9"/>
        <v>5</v>
      </c>
      <c r="AJX11" s="132">
        <f t="shared" si="9"/>
        <v>5</v>
      </c>
      <c r="AJY11" s="132">
        <f t="shared" si="9"/>
        <v>5</v>
      </c>
      <c r="AJZ11" s="132">
        <f t="shared" si="9"/>
        <v>5</v>
      </c>
      <c r="AKA11" s="132">
        <f t="shared" si="9"/>
        <v>5</v>
      </c>
      <c r="AKB11" s="132">
        <f t="shared" si="9"/>
        <v>5</v>
      </c>
      <c r="AKC11" s="132">
        <f t="shared" si="9"/>
        <v>5</v>
      </c>
      <c r="AKD11" s="132">
        <f t="shared" si="9"/>
        <v>5</v>
      </c>
      <c r="AKE11" s="132">
        <f t="shared" si="9"/>
        <v>5</v>
      </c>
      <c r="AKF11" s="132">
        <f t="shared" si="9"/>
        <v>5</v>
      </c>
      <c r="AKG11" s="132">
        <f t="shared" si="9"/>
        <v>5</v>
      </c>
      <c r="AKH11" s="132">
        <f t="shared" si="9"/>
        <v>6</v>
      </c>
      <c r="AKI11" s="132">
        <f t="shared" si="9"/>
        <v>6</v>
      </c>
      <c r="AKJ11" s="132">
        <f t="shared" si="9"/>
        <v>6</v>
      </c>
      <c r="AKK11" s="132">
        <f t="shared" si="9"/>
        <v>6</v>
      </c>
      <c r="AKL11" s="132">
        <f t="shared" si="9"/>
        <v>6</v>
      </c>
      <c r="AKM11" s="132">
        <f t="shared" si="9"/>
        <v>6</v>
      </c>
      <c r="AKN11" s="132">
        <f t="shared" si="9"/>
        <v>6</v>
      </c>
      <c r="AKO11" s="132">
        <f t="shared" si="9"/>
        <v>6</v>
      </c>
      <c r="AKP11" s="132">
        <f t="shared" si="9"/>
        <v>6</v>
      </c>
      <c r="AKQ11" s="132">
        <f t="shared" si="9"/>
        <v>6</v>
      </c>
      <c r="AKR11" s="132">
        <f t="shared" si="9"/>
        <v>6</v>
      </c>
    </row>
    <row r="12" spans="1:1107">
      <c r="EZ12" s="1"/>
      <c r="FA12" s="1"/>
    </row>
    <row r="13" spans="1:1107">
      <c r="ED13" s="7"/>
      <c r="EZ13" s="1"/>
      <c r="FA13" s="1"/>
      <c r="KX13" s="796" t="s">
        <v>2652</v>
      </c>
      <c r="KY13" s="796" t="s">
        <v>2653</v>
      </c>
      <c r="KZ13" s="796" t="s">
        <v>2654</v>
      </c>
      <c r="LA13" s="796" t="s">
        <v>2655</v>
      </c>
      <c r="LB13" s="796" t="s">
        <v>2656</v>
      </c>
      <c r="LC13" s="796" t="s">
        <v>2657</v>
      </c>
      <c r="LD13" s="796" t="s">
        <v>2658</v>
      </c>
      <c r="LE13" s="796" t="s">
        <v>3104</v>
      </c>
      <c r="LF13" s="796" t="s">
        <v>2659</v>
      </c>
      <c r="LG13" s="796" t="s">
        <v>3103</v>
      </c>
      <c r="LH13" s="796" t="s">
        <v>3158</v>
      </c>
      <c r="LI13" s="796" t="s">
        <v>3159</v>
      </c>
      <c r="LJ13" s="796" t="s">
        <v>2661</v>
      </c>
      <c r="LK13" s="796" t="s">
        <v>3160</v>
      </c>
      <c r="LL13" s="796" t="s">
        <v>3161</v>
      </c>
      <c r="LM13" s="796" t="s">
        <v>2663</v>
      </c>
      <c r="LN13" s="796" t="s">
        <v>2664</v>
      </c>
      <c r="LO13" s="796" t="s">
        <v>2665</v>
      </c>
      <c r="LP13" s="796" t="s">
        <v>2666</v>
      </c>
      <c r="LQ13" s="132" t="str">
        <f t="shared" ref="LQ13:OB13" si="10">KX13</f>
        <v>-Qty</v>
      </c>
      <c r="LR13" s="132" t="str">
        <f t="shared" si="10"/>
        <v>-Tons</v>
      </c>
      <c r="LS13" s="132" t="str">
        <f t="shared" si="10"/>
        <v>-Type (use drop-down menu)</v>
      </c>
      <c r="LT13" s="132" t="str">
        <f t="shared" si="10"/>
        <v>-Heating Section Type</v>
      </c>
      <c r="LU13" s="132" t="str">
        <f t="shared" si="10"/>
        <v>-Split or Single</v>
      </c>
      <c r="LV13" s="132" t="str">
        <f t="shared" si="10"/>
        <v>-Model / Designation</v>
      </c>
      <c r="LW13" s="132" t="str">
        <f t="shared" si="10"/>
        <v>-Actual Eff. EER/SEER</v>
      </c>
      <c r="LX13" s="132" t="str">
        <f t="shared" si="10"/>
        <v>-Efficiency Units (EER/SEER)</v>
      </c>
      <c r="LY13" s="132" t="str">
        <f t="shared" si="10"/>
        <v>-Actual Eff. EER/IEER</v>
      </c>
      <c r="LZ13" s="132" t="str">
        <f t="shared" si="10"/>
        <v>-Efficiency Units (EER/IEER)</v>
      </c>
      <c r="MA13" s="132" t="str">
        <f t="shared" si="10"/>
        <v>-Tier 1 Min Elig. (EER/SEER)</v>
      </c>
      <c r="MB13" s="132" t="str">
        <f t="shared" si="10"/>
        <v>-Tier 1 Min Elig. (EER/IEER)</v>
      </c>
      <c r="MC13" s="132" t="str">
        <f t="shared" si="10"/>
        <v>-Tier 1 Qualified</v>
      </c>
      <c r="MD13" s="132" t="str">
        <f t="shared" si="10"/>
        <v>-Tier 2 Min Elig. (EER/SEER)</v>
      </c>
      <c r="ME13" s="132" t="str">
        <f t="shared" si="10"/>
        <v>-Tier 2 Min Elig. (EER/IEER)</v>
      </c>
      <c r="MF13" s="132" t="str">
        <f t="shared" si="10"/>
        <v>-Tier 2 Qualified</v>
      </c>
      <c r="MG13" s="132" t="str">
        <f t="shared" si="10"/>
        <v>-Incentive</v>
      </c>
      <c r="MH13" s="132" t="str">
        <f t="shared" si="10"/>
        <v>-kWh Savings</v>
      </c>
      <c r="MI13" s="132" t="str">
        <f t="shared" si="10"/>
        <v>-kW Reduction</v>
      </c>
      <c r="MJ13" s="132" t="str">
        <f t="shared" si="10"/>
        <v>-Qty</v>
      </c>
      <c r="MK13" s="132" t="str">
        <f t="shared" si="10"/>
        <v>-Tons</v>
      </c>
      <c r="ML13" s="132" t="str">
        <f t="shared" si="10"/>
        <v>-Type (use drop-down menu)</v>
      </c>
      <c r="MM13" s="132" t="str">
        <f t="shared" si="10"/>
        <v>-Heating Section Type</v>
      </c>
      <c r="MN13" s="132" t="str">
        <f t="shared" si="10"/>
        <v>-Split or Single</v>
      </c>
      <c r="MO13" s="132" t="str">
        <f t="shared" si="10"/>
        <v>-Model / Designation</v>
      </c>
      <c r="MP13" s="132" t="str">
        <f t="shared" si="10"/>
        <v>-Actual Eff. EER/SEER</v>
      </c>
      <c r="MQ13" s="132" t="str">
        <f t="shared" si="10"/>
        <v>-Efficiency Units (EER/SEER)</v>
      </c>
      <c r="MR13" s="132" t="str">
        <f t="shared" si="10"/>
        <v>-Actual Eff. EER/IEER</v>
      </c>
      <c r="MS13" s="132" t="str">
        <f t="shared" si="10"/>
        <v>-Efficiency Units (EER/IEER)</v>
      </c>
      <c r="MT13" s="132" t="str">
        <f t="shared" si="10"/>
        <v>-Tier 1 Min Elig. (EER/SEER)</v>
      </c>
      <c r="MU13" s="132" t="str">
        <f t="shared" si="10"/>
        <v>-Tier 1 Min Elig. (EER/IEER)</v>
      </c>
      <c r="MV13" s="132" t="str">
        <f t="shared" si="10"/>
        <v>-Tier 1 Qualified</v>
      </c>
      <c r="MW13" s="132" t="str">
        <f t="shared" si="10"/>
        <v>-Tier 2 Min Elig. (EER/SEER)</v>
      </c>
      <c r="MX13" s="132" t="str">
        <f t="shared" si="10"/>
        <v>-Tier 2 Min Elig. (EER/IEER)</v>
      </c>
      <c r="MY13" s="132" t="str">
        <f t="shared" si="10"/>
        <v>-Tier 2 Qualified</v>
      </c>
      <c r="MZ13" s="132" t="str">
        <f t="shared" si="10"/>
        <v>-Incentive</v>
      </c>
      <c r="NA13" s="132" t="str">
        <f t="shared" si="10"/>
        <v>-kWh Savings</v>
      </c>
      <c r="NB13" s="132" t="str">
        <f t="shared" si="10"/>
        <v>-kW Reduction</v>
      </c>
      <c r="NC13" s="132" t="str">
        <f t="shared" si="10"/>
        <v>-Qty</v>
      </c>
      <c r="ND13" s="132" t="str">
        <f t="shared" si="10"/>
        <v>-Tons</v>
      </c>
      <c r="NE13" s="132" t="str">
        <f t="shared" si="10"/>
        <v>-Type (use drop-down menu)</v>
      </c>
      <c r="NF13" s="132" t="str">
        <f t="shared" si="10"/>
        <v>-Heating Section Type</v>
      </c>
      <c r="NG13" s="132" t="str">
        <f t="shared" si="10"/>
        <v>-Split or Single</v>
      </c>
      <c r="NH13" s="132" t="str">
        <f t="shared" si="10"/>
        <v>-Model / Designation</v>
      </c>
      <c r="NI13" s="132" t="str">
        <f t="shared" si="10"/>
        <v>-Actual Eff. EER/SEER</v>
      </c>
      <c r="NJ13" s="132" t="str">
        <f t="shared" si="10"/>
        <v>-Efficiency Units (EER/SEER)</v>
      </c>
      <c r="NK13" s="132" t="str">
        <f t="shared" si="10"/>
        <v>-Actual Eff. EER/IEER</v>
      </c>
      <c r="NL13" s="132" t="str">
        <f t="shared" si="10"/>
        <v>-Efficiency Units (EER/IEER)</v>
      </c>
      <c r="NM13" s="132" t="str">
        <f t="shared" si="10"/>
        <v>-Tier 1 Min Elig. (EER/SEER)</v>
      </c>
      <c r="NN13" s="132" t="str">
        <f t="shared" si="10"/>
        <v>-Tier 1 Min Elig. (EER/IEER)</v>
      </c>
      <c r="NO13" s="132" t="str">
        <f t="shared" si="10"/>
        <v>-Tier 1 Qualified</v>
      </c>
      <c r="NP13" s="132" t="str">
        <f t="shared" si="10"/>
        <v>-Tier 2 Min Elig. (EER/SEER)</v>
      </c>
      <c r="NQ13" s="132" t="str">
        <f t="shared" si="10"/>
        <v>-Tier 2 Min Elig. (EER/IEER)</v>
      </c>
      <c r="NR13" s="132" t="str">
        <f t="shared" si="10"/>
        <v>-Tier 2 Qualified</v>
      </c>
      <c r="NS13" s="132" t="str">
        <f t="shared" si="10"/>
        <v>-Incentive</v>
      </c>
      <c r="NT13" s="132" t="str">
        <f t="shared" si="10"/>
        <v>-kWh Savings</v>
      </c>
      <c r="NU13" s="132" t="str">
        <f t="shared" si="10"/>
        <v>-kW Reduction</v>
      </c>
      <c r="NV13" s="132" t="str">
        <f t="shared" si="10"/>
        <v>-Qty</v>
      </c>
      <c r="NW13" s="132" t="str">
        <f t="shared" si="10"/>
        <v>-Tons</v>
      </c>
      <c r="NX13" s="132" t="str">
        <f t="shared" si="10"/>
        <v>-Type (use drop-down menu)</v>
      </c>
      <c r="NY13" s="132" t="str">
        <f t="shared" si="10"/>
        <v>-Heating Section Type</v>
      </c>
      <c r="NZ13" s="132" t="str">
        <f t="shared" si="10"/>
        <v>-Split or Single</v>
      </c>
      <c r="OA13" s="132" t="str">
        <f t="shared" si="10"/>
        <v>-Model / Designation</v>
      </c>
      <c r="OB13" s="132" t="str">
        <f t="shared" si="10"/>
        <v>-Actual Eff. EER/SEER</v>
      </c>
      <c r="OC13" s="132" t="str">
        <f t="shared" ref="OC13:QN13" si="11">NJ13</f>
        <v>-Efficiency Units (EER/SEER)</v>
      </c>
      <c r="OD13" s="132" t="str">
        <f t="shared" si="11"/>
        <v>-Actual Eff. EER/IEER</v>
      </c>
      <c r="OE13" s="132" t="str">
        <f t="shared" si="11"/>
        <v>-Efficiency Units (EER/IEER)</v>
      </c>
      <c r="OF13" s="132" t="str">
        <f t="shared" si="11"/>
        <v>-Tier 1 Min Elig. (EER/SEER)</v>
      </c>
      <c r="OG13" s="132" t="str">
        <f t="shared" si="11"/>
        <v>-Tier 1 Min Elig. (EER/IEER)</v>
      </c>
      <c r="OH13" s="132" t="str">
        <f t="shared" si="11"/>
        <v>-Tier 1 Qualified</v>
      </c>
      <c r="OI13" s="132" t="str">
        <f t="shared" si="11"/>
        <v>-Tier 2 Min Elig. (EER/SEER)</v>
      </c>
      <c r="OJ13" s="132" t="str">
        <f t="shared" si="11"/>
        <v>-Tier 2 Min Elig. (EER/IEER)</v>
      </c>
      <c r="OK13" s="132" t="str">
        <f t="shared" si="11"/>
        <v>-Tier 2 Qualified</v>
      </c>
      <c r="OL13" s="132" t="str">
        <f t="shared" si="11"/>
        <v>-Incentive</v>
      </c>
      <c r="OM13" s="132" t="str">
        <f t="shared" si="11"/>
        <v>-kWh Savings</v>
      </c>
      <c r="ON13" s="132" t="str">
        <f t="shared" si="11"/>
        <v>-kW Reduction</v>
      </c>
      <c r="OO13" s="132" t="str">
        <f t="shared" si="11"/>
        <v>-Qty</v>
      </c>
      <c r="OP13" s="132" t="str">
        <f t="shared" si="11"/>
        <v>-Tons</v>
      </c>
      <c r="OQ13" s="132" t="str">
        <f t="shared" si="11"/>
        <v>-Type (use drop-down menu)</v>
      </c>
      <c r="OR13" s="132" t="str">
        <f t="shared" si="11"/>
        <v>-Heating Section Type</v>
      </c>
      <c r="OS13" s="132" t="str">
        <f t="shared" si="11"/>
        <v>-Split or Single</v>
      </c>
      <c r="OT13" s="132" t="str">
        <f t="shared" si="11"/>
        <v>-Model / Designation</v>
      </c>
      <c r="OU13" s="132" t="str">
        <f t="shared" si="11"/>
        <v>-Actual Eff. EER/SEER</v>
      </c>
      <c r="OV13" s="132" t="str">
        <f t="shared" si="11"/>
        <v>-Efficiency Units (EER/SEER)</v>
      </c>
      <c r="OW13" s="132" t="str">
        <f t="shared" si="11"/>
        <v>-Actual Eff. EER/IEER</v>
      </c>
      <c r="OX13" s="132" t="str">
        <f t="shared" si="11"/>
        <v>-Efficiency Units (EER/IEER)</v>
      </c>
      <c r="OY13" s="132" t="str">
        <f t="shared" si="11"/>
        <v>-Tier 1 Min Elig. (EER/SEER)</v>
      </c>
      <c r="OZ13" s="132" t="str">
        <f t="shared" si="11"/>
        <v>-Tier 1 Min Elig. (EER/IEER)</v>
      </c>
      <c r="PA13" s="132" t="str">
        <f t="shared" si="11"/>
        <v>-Tier 1 Qualified</v>
      </c>
      <c r="PB13" s="132" t="str">
        <f t="shared" si="11"/>
        <v>-Tier 2 Min Elig. (EER/SEER)</v>
      </c>
      <c r="PC13" s="132" t="str">
        <f t="shared" si="11"/>
        <v>-Tier 2 Min Elig. (EER/IEER)</v>
      </c>
      <c r="PD13" s="132" t="str">
        <f t="shared" si="11"/>
        <v>-Tier 2 Qualified</v>
      </c>
      <c r="PE13" s="132" t="str">
        <f t="shared" si="11"/>
        <v>-Incentive</v>
      </c>
      <c r="PF13" s="132" t="str">
        <f t="shared" si="11"/>
        <v>-kWh Savings</v>
      </c>
      <c r="PG13" s="132" t="str">
        <f t="shared" si="11"/>
        <v>-kW Reduction</v>
      </c>
      <c r="PH13" s="132" t="str">
        <f t="shared" si="11"/>
        <v>-Qty</v>
      </c>
      <c r="PI13" s="132" t="str">
        <f t="shared" si="11"/>
        <v>-Tons</v>
      </c>
      <c r="PJ13" s="132" t="str">
        <f t="shared" si="11"/>
        <v>-Type (use drop-down menu)</v>
      </c>
      <c r="PK13" s="132" t="str">
        <f t="shared" si="11"/>
        <v>-Heating Section Type</v>
      </c>
      <c r="PL13" s="132" t="str">
        <f t="shared" si="11"/>
        <v>-Split or Single</v>
      </c>
      <c r="PM13" s="132" t="str">
        <f t="shared" si="11"/>
        <v>-Model / Designation</v>
      </c>
      <c r="PN13" s="132" t="str">
        <f t="shared" si="11"/>
        <v>-Actual Eff. EER/SEER</v>
      </c>
      <c r="PO13" s="132" t="str">
        <f t="shared" si="11"/>
        <v>-Efficiency Units (EER/SEER)</v>
      </c>
      <c r="PP13" s="132" t="str">
        <f t="shared" si="11"/>
        <v>-Actual Eff. EER/IEER</v>
      </c>
      <c r="PQ13" s="132" t="str">
        <f t="shared" si="11"/>
        <v>-Efficiency Units (EER/IEER)</v>
      </c>
      <c r="PR13" s="132" t="str">
        <f t="shared" si="11"/>
        <v>-Tier 1 Min Elig. (EER/SEER)</v>
      </c>
      <c r="PS13" s="132" t="str">
        <f t="shared" si="11"/>
        <v>-Tier 1 Min Elig. (EER/IEER)</v>
      </c>
      <c r="PT13" s="132" t="str">
        <f t="shared" si="11"/>
        <v>-Tier 1 Qualified</v>
      </c>
      <c r="PU13" s="132" t="str">
        <f t="shared" si="11"/>
        <v>-Tier 2 Min Elig. (EER/SEER)</v>
      </c>
      <c r="PV13" s="132" t="str">
        <f t="shared" si="11"/>
        <v>-Tier 2 Min Elig. (EER/IEER)</v>
      </c>
      <c r="PW13" s="132" t="str">
        <f t="shared" si="11"/>
        <v>-Tier 2 Qualified</v>
      </c>
      <c r="PX13" s="132" t="str">
        <f t="shared" si="11"/>
        <v>-Incentive</v>
      </c>
      <c r="PY13" s="132" t="str">
        <f t="shared" si="11"/>
        <v>-kWh Savings</v>
      </c>
      <c r="PZ13" s="132" t="str">
        <f t="shared" si="11"/>
        <v>-kW Reduction</v>
      </c>
      <c r="QA13" s="132" t="str">
        <f t="shared" si="11"/>
        <v>-Qty</v>
      </c>
      <c r="QB13" s="132" t="str">
        <f t="shared" si="11"/>
        <v>-Tons</v>
      </c>
      <c r="QC13" s="132" t="str">
        <f t="shared" si="11"/>
        <v>-Type (use drop-down menu)</v>
      </c>
      <c r="QD13" s="132" t="str">
        <f t="shared" si="11"/>
        <v>-Heating Section Type</v>
      </c>
      <c r="QE13" s="132" t="str">
        <f t="shared" si="11"/>
        <v>-Split or Single</v>
      </c>
      <c r="QF13" s="132" t="str">
        <f t="shared" si="11"/>
        <v>-Model / Designation</v>
      </c>
      <c r="QG13" s="132" t="str">
        <f t="shared" si="11"/>
        <v>-Actual Eff. EER/SEER</v>
      </c>
      <c r="QH13" s="132" t="str">
        <f t="shared" si="11"/>
        <v>-Efficiency Units (EER/SEER)</v>
      </c>
      <c r="QI13" s="132" t="str">
        <f t="shared" si="11"/>
        <v>-Actual Eff. EER/IEER</v>
      </c>
      <c r="QJ13" s="132" t="str">
        <f t="shared" si="11"/>
        <v>-Efficiency Units (EER/IEER)</v>
      </c>
      <c r="QK13" s="132" t="str">
        <f t="shared" si="11"/>
        <v>-Tier 1 Min Elig. (EER/SEER)</v>
      </c>
      <c r="QL13" s="132" t="str">
        <f t="shared" si="11"/>
        <v>-Tier 1 Min Elig. (EER/IEER)</v>
      </c>
      <c r="QM13" s="132" t="str">
        <f t="shared" si="11"/>
        <v>-Tier 1 Qualified</v>
      </c>
      <c r="QN13" s="132" t="str">
        <f t="shared" si="11"/>
        <v>-Tier 2 Min Elig. (EER/SEER)</v>
      </c>
      <c r="QO13" s="132" t="str">
        <f t="shared" ref="QO13:SZ13" si="12">PV13</f>
        <v>-Tier 2 Min Elig. (EER/IEER)</v>
      </c>
      <c r="QP13" s="132" t="str">
        <f t="shared" si="12"/>
        <v>-Tier 2 Qualified</v>
      </c>
      <c r="QQ13" s="132" t="str">
        <f t="shared" si="12"/>
        <v>-Incentive</v>
      </c>
      <c r="QR13" s="132" t="str">
        <f t="shared" si="12"/>
        <v>-kWh Savings</v>
      </c>
      <c r="QS13" s="132" t="str">
        <f t="shared" si="12"/>
        <v>-kW Reduction</v>
      </c>
      <c r="QT13" s="132" t="str">
        <f t="shared" si="12"/>
        <v>-Qty</v>
      </c>
      <c r="QU13" s="132" t="str">
        <f t="shared" si="12"/>
        <v>-Tons</v>
      </c>
      <c r="QV13" s="132" t="str">
        <f t="shared" si="12"/>
        <v>-Type (use drop-down menu)</v>
      </c>
      <c r="QW13" s="132" t="str">
        <f t="shared" si="12"/>
        <v>-Heating Section Type</v>
      </c>
      <c r="QX13" s="132" t="str">
        <f t="shared" si="12"/>
        <v>-Split or Single</v>
      </c>
      <c r="QY13" s="132" t="str">
        <f t="shared" si="12"/>
        <v>-Model / Designation</v>
      </c>
      <c r="QZ13" s="132" t="str">
        <f t="shared" si="12"/>
        <v>-Actual Eff. EER/SEER</v>
      </c>
      <c r="RA13" s="132" t="str">
        <f t="shared" si="12"/>
        <v>-Efficiency Units (EER/SEER)</v>
      </c>
      <c r="RB13" s="132" t="str">
        <f t="shared" si="12"/>
        <v>-Actual Eff. EER/IEER</v>
      </c>
      <c r="RC13" s="132" t="str">
        <f t="shared" si="12"/>
        <v>-Efficiency Units (EER/IEER)</v>
      </c>
      <c r="RD13" s="132" t="str">
        <f t="shared" si="12"/>
        <v>-Tier 1 Min Elig. (EER/SEER)</v>
      </c>
      <c r="RE13" s="132" t="str">
        <f t="shared" si="12"/>
        <v>-Tier 1 Min Elig. (EER/IEER)</v>
      </c>
      <c r="RF13" s="132" t="str">
        <f t="shared" si="12"/>
        <v>-Tier 1 Qualified</v>
      </c>
      <c r="RG13" s="132" t="str">
        <f t="shared" si="12"/>
        <v>-Tier 2 Min Elig. (EER/SEER)</v>
      </c>
      <c r="RH13" s="132" t="str">
        <f t="shared" si="12"/>
        <v>-Tier 2 Min Elig. (EER/IEER)</v>
      </c>
      <c r="RI13" s="132" t="str">
        <f t="shared" si="12"/>
        <v>-Tier 2 Qualified</v>
      </c>
      <c r="RJ13" s="132" t="str">
        <f t="shared" si="12"/>
        <v>-Incentive</v>
      </c>
      <c r="RK13" s="132" t="str">
        <f t="shared" si="12"/>
        <v>-kWh Savings</v>
      </c>
      <c r="RL13" s="132" t="str">
        <f t="shared" si="12"/>
        <v>-kW Reduction</v>
      </c>
      <c r="RM13" s="132" t="str">
        <f t="shared" si="12"/>
        <v>-Qty</v>
      </c>
      <c r="RN13" s="132" t="str">
        <f t="shared" si="12"/>
        <v>-Tons</v>
      </c>
      <c r="RO13" s="132" t="str">
        <f t="shared" si="12"/>
        <v>-Type (use drop-down menu)</v>
      </c>
      <c r="RP13" s="132" t="str">
        <f t="shared" si="12"/>
        <v>-Heating Section Type</v>
      </c>
      <c r="RQ13" s="132" t="str">
        <f t="shared" si="12"/>
        <v>-Split or Single</v>
      </c>
      <c r="RR13" s="132" t="str">
        <f t="shared" si="12"/>
        <v>-Model / Designation</v>
      </c>
      <c r="RS13" s="132" t="str">
        <f t="shared" si="12"/>
        <v>-Actual Eff. EER/SEER</v>
      </c>
      <c r="RT13" s="132" t="str">
        <f t="shared" si="12"/>
        <v>-Efficiency Units (EER/SEER)</v>
      </c>
      <c r="RU13" s="132" t="str">
        <f t="shared" si="12"/>
        <v>-Actual Eff. EER/IEER</v>
      </c>
      <c r="RV13" s="132" t="str">
        <f t="shared" si="12"/>
        <v>-Efficiency Units (EER/IEER)</v>
      </c>
      <c r="RW13" s="132" t="str">
        <f t="shared" si="12"/>
        <v>-Tier 1 Min Elig. (EER/SEER)</v>
      </c>
      <c r="RX13" s="132" t="str">
        <f t="shared" si="12"/>
        <v>-Tier 1 Min Elig. (EER/IEER)</v>
      </c>
      <c r="RY13" s="132" t="str">
        <f t="shared" si="12"/>
        <v>-Tier 1 Qualified</v>
      </c>
      <c r="RZ13" s="132" t="str">
        <f t="shared" si="12"/>
        <v>-Tier 2 Min Elig. (EER/SEER)</v>
      </c>
      <c r="SA13" s="132" t="str">
        <f t="shared" si="12"/>
        <v>-Tier 2 Min Elig. (EER/IEER)</v>
      </c>
      <c r="SB13" s="132" t="str">
        <f t="shared" si="12"/>
        <v>-Tier 2 Qualified</v>
      </c>
      <c r="SC13" s="132" t="str">
        <f t="shared" si="12"/>
        <v>-Incentive</v>
      </c>
      <c r="SD13" s="132" t="str">
        <f t="shared" si="12"/>
        <v>-kWh Savings</v>
      </c>
      <c r="SE13" s="132" t="str">
        <f t="shared" si="12"/>
        <v>-kW Reduction</v>
      </c>
      <c r="SF13" s="132" t="str">
        <f t="shared" si="12"/>
        <v>-Qty</v>
      </c>
      <c r="SG13" s="132" t="str">
        <f t="shared" si="12"/>
        <v>-Tons</v>
      </c>
      <c r="SH13" s="132" t="str">
        <f t="shared" si="12"/>
        <v>-Type (use drop-down menu)</v>
      </c>
      <c r="SI13" s="132" t="str">
        <f t="shared" si="12"/>
        <v>-Heating Section Type</v>
      </c>
      <c r="SJ13" s="132" t="str">
        <f t="shared" si="12"/>
        <v>-Split or Single</v>
      </c>
      <c r="SK13" s="132" t="str">
        <f t="shared" si="12"/>
        <v>-Model / Designation</v>
      </c>
      <c r="SL13" s="132" t="str">
        <f t="shared" si="12"/>
        <v>-Actual Eff. EER/SEER</v>
      </c>
      <c r="SM13" s="132" t="str">
        <f t="shared" si="12"/>
        <v>-Efficiency Units (EER/SEER)</v>
      </c>
      <c r="SN13" s="132" t="str">
        <f t="shared" si="12"/>
        <v>-Actual Eff. EER/IEER</v>
      </c>
      <c r="SO13" s="132" t="str">
        <f t="shared" si="12"/>
        <v>-Efficiency Units (EER/IEER)</v>
      </c>
      <c r="SP13" s="132" t="str">
        <f t="shared" si="12"/>
        <v>-Tier 1 Min Elig. (EER/SEER)</v>
      </c>
      <c r="SQ13" s="132" t="str">
        <f t="shared" si="12"/>
        <v>-Tier 1 Min Elig. (EER/IEER)</v>
      </c>
      <c r="SR13" s="132" t="str">
        <f t="shared" si="12"/>
        <v>-Tier 1 Qualified</v>
      </c>
      <c r="SS13" s="132" t="str">
        <f t="shared" si="12"/>
        <v>-Tier 2 Min Elig. (EER/SEER)</v>
      </c>
      <c r="ST13" s="132" t="str">
        <f t="shared" si="12"/>
        <v>-Tier 2 Min Elig. (EER/IEER)</v>
      </c>
      <c r="SU13" s="132" t="str">
        <f t="shared" si="12"/>
        <v>-Tier 2 Qualified</v>
      </c>
      <c r="SV13" s="132" t="str">
        <f t="shared" si="12"/>
        <v>-Incentive</v>
      </c>
      <c r="SW13" s="132" t="str">
        <f t="shared" si="12"/>
        <v>-kWh Savings</v>
      </c>
      <c r="SX13" s="132" t="str">
        <f t="shared" si="12"/>
        <v>-kW Reduction</v>
      </c>
      <c r="SY13" s="132" t="str">
        <f t="shared" si="12"/>
        <v>-Qty</v>
      </c>
      <c r="SZ13" s="132" t="str">
        <f t="shared" si="12"/>
        <v>-Tons</v>
      </c>
      <c r="TA13" s="132" t="str">
        <f t="shared" ref="TA13:VL13" si="13">SH13</f>
        <v>-Type (use drop-down menu)</v>
      </c>
      <c r="TB13" s="132" t="str">
        <f t="shared" si="13"/>
        <v>-Heating Section Type</v>
      </c>
      <c r="TC13" s="132" t="str">
        <f t="shared" si="13"/>
        <v>-Split or Single</v>
      </c>
      <c r="TD13" s="132" t="str">
        <f t="shared" si="13"/>
        <v>-Model / Designation</v>
      </c>
      <c r="TE13" s="132" t="str">
        <f t="shared" si="13"/>
        <v>-Actual Eff. EER/SEER</v>
      </c>
      <c r="TF13" s="132" t="str">
        <f t="shared" si="13"/>
        <v>-Efficiency Units (EER/SEER)</v>
      </c>
      <c r="TG13" s="132" t="str">
        <f t="shared" si="13"/>
        <v>-Actual Eff. EER/IEER</v>
      </c>
      <c r="TH13" s="132" t="str">
        <f t="shared" si="13"/>
        <v>-Efficiency Units (EER/IEER)</v>
      </c>
      <c r="TI13" s="132" t="str">
        <f t="shared" si="13"/>
        <v>-Tier 1 Min Elig. (EER/SEER)</v>
      </c>
      <c r="TJ13" s="132" t="str">
        <f t="shared" si="13"/>
        <v>-Tier 1 Min Elig. (EER/IEER)</v>
      </c>
      <c r="TK13" s="132" t="str">
        <f t="shared" si="13"/>
        <v>-Tier 1 Qualified</v>
      </c>
      <c r="TL13" s="132" t="str">
        <f t="shared" si="13"/>
        <v>-Tier 2 Min Elig. (EER/SEER)</v>
      </c>
      <c r="TM13" s="132" t="str">
        <f t="shared" si="13"/>
        <v>-Tier 2 Min Elig. (EER/IEER)</v>
      </c>
      <c r="TN13" s="132" t="str">
        <f t="shared" si="13"/>
        <v>-Tier 2 Qualified</v>
      </c>
      <c r="TO13" s="132" t="str">
        <f t="shared" si="13"/>
        <v>-Incentive</v>
      </c>
      <c r="TP13" s="132" t="str">
        <f t="shared" si="13"/>
        <v>-kWh Savings</v>
      </c>
      <c r="TQ13" s="132" t="str">
        <f t="shared" si="13"/>
        <v>-kW Reduction</v>
      </c>
      <c r="TR13" s="132" t="str">
        <f t="shared" si="13"/>
        <v>-Qty</v>
      </c>
      <c r="TS13" s="132" t="str">
        <f t="shared" si="13"/>
        <v>-Tons</v>
      </c>
      <c r="TT13" s="132" t="str">
        <f t="shared" si="13"/>
        <v>-Type (use drop-down menu)</v>
      </c>
      <c r="TU13" s="132" t="str">
        <f t="shared" si="13"/>
        <v>-Heating Section Type</v>
      </c>
      <c r="TV13" s="132" t="str">
        <f t="shared" si="13"/>
        <v>-Split or Single</v>
      </c>
      <c r="TW13" s="132" t="str">
        <f t="shared" si="13"/>
        <v>-Model / Designation</v>
      </c>
      <c r="TX13" s="132" t="str">
        <f t="shared" si="13"/>
        <v>-Actual Eff. EER/SEER</v>
      </c>
      <c r="TY13" s="132" t="str">
        <f t="shared" si="13"/>
        <v>-Efficiency Units (EER/SEER)</v>
      </c>
      <c r="TZ13" s="132" t="str">
        <f t="shared" si="13"/>
        <v>-Actual Eff. EER/IEER</v>
      </c>
      <c r="UA13" s="132" t="str">
        <f t="shared" si="13"/>
        <v>-Efficiency Units (EER/IEER)</v>
      </c>
      <c r="UB13" s="132" t="str">
        <f t="shared" si="13"/>
        <v>-Tier 1 Min Elig. (EER/SEER)</v>
      </c>
      <c r="UC13" s="132" t="str">
        <f t="shared" si="13"/>
        <v>-Tier 1 Min Elig. (EER/IEER)</v>
      </c>
      <c r="UD13" s="132" t="str">
        <f t="shared" si="13"/>
        <v>-Tier 1 Qualified</v>
      </c>
      <c r="UE13" s="132" t="str">
        <f t="shared" si="13"/>
        <v>-Tier 2 Min Elig. (EER/SEER)</v>
      </c>
      <c r="UF13" s="132" t="str">
        <f t="shared" si="13"/>
        <v>-Tier 2 Min Elig. (EER/IEER)</v>
      </c>
      <c r="UG13" s="132" t="str">
        <f t="shared" si="13"/>
        <v>-Tier 2 Qualified</v>
      </c>
      <c r="UH13" s="132" t="str">
        <f t="shared" si="13"/>
        <v>-Incentive</v>
      </c>
      <c r="UI13" s="132" t="str">
        <f t="shared" si="13"/>
        <v>-kWh Savings</v>
      </c>
      <c r="UJ13" s="132" t="str">
        <f t="shared" si="13"/>
        <v>-kW Reduction</v>
      </c>
      <c r="UK13" s="132" t="str">
        <f t="shared" si="13"/>
        <v>-Qty</v>
      </c>
      <c r="UL13" s="132" t="str">
        <f t="shared" si="13"/>
        <v>-Tons</v>
      </c>
      <c r="UM13" s="132" t="str">
        <f t="shared" si="13"/>
        <v>-Type (use drop-down menu)</v>
      </c>
      <c r="UN13" s="132" t="str">
        <f t="shared" si="13"/>
        <v>-Heating Section Type</v>
      </c>
      <c r="UO13" s="132" t="str">
        <f t="shared" si="13"/>
        <v>-Split or Single</v>
      </c>
      <c r="UP13" s="132" t="str">
        <f t="shared" si="13"/>
        <v>-Model / Designation</v>
      </c>
      <c r="UQ13" s="132" t="str">
        <f t="shared" si="13"/>
        <v>-Actual Eff. EER/SEER</v>
      </c>
      <c r="UR13" s="132" t="str">
        <f t="shared" si="13"/>
        <v>-Efficiency Units (EER/SEER)</v>
      </c>
      <c r="US13" s="132" t="str">
        <f t="shared" si="13"/>
        <v>-Actual Eff. EER/IEER</v>
      </c>
      <c r="UT13" s="132" t="str">
        <f t="shared" si="13"/>
        <v>-Efficiency Units (EER/IEER)</v>
      </c>
      <c r="UU13" s="132" t="str">
        <f t="shared" si="13"/>
        <v>-Tier 1 Min Elig. (EER/SEER)</v>
      </c>
      <c r="UV13" s="132" t="str">
        <f t="shared" si="13"/>
        <v>-Tier 1 Min Elig. (EER/IEER)</v>
      </c>
      <c r="UW13" s="132" t="str">
        <f t="shared" si="13"/>
        <v>-Tier 1 Qualified</v>
      </c>
      <c r="UX13" s="132" t="str">
        <f t="shared" si="13"/>
        <v>-Tier 2 Min Elig. (EER/SEER)</v>
      </c>
      <c r="UY13" s="132" t="str">
        <f t="shared" si="13"/>
        <v>-Tier 2 Min Elig. (EER/IEER)</v>
      </c>
      <c r="UZ13" s="132" t="str">
        <f t="shared" si="13"/>
        <v>-Tier 2 Qualified</v>
      </c>
      <c r="VA13" s="132" t="str">
        <f t="shared" si="13"/>
        <v>-Incentive</v>
      </c>
      <c r="VB13" s="132" t="str">
        <f t="shared" si="13"/>
        <v>-kWh Savings</v>
      </c>
      <c r="VC13" s="132" t="str">
        <f t="shared" si="13"/>
        <v>-kW Reduction</v>
      </c>
      <c r="VD13" s="132" t="str">
        <f t="shared" si="13"/>
        <v>-Qty</v>
      </c>
      <c r="VE13" s="132" t="str">
        <f t="shared" si="13"/>
        <v>-Tons</v>
      </c>
      <c r="VF13" s="132" t="str">
        <f t="shared" si="13"/>
        <v>-Type (use drop-down menu)</v>
      </c>
      <c r="VG13" s="132" t="str">
        <f t="shared" si="13"/>
        <v>-Heating Section Type</v>
      </c>
      <c r="VH13" s="132" t="str">
        <f t="shared" si="13"/>
        <v>-Split or Single</v>
      </c>
      <c r="VI13" s="132" t="str">
        <f t="shared" si="13"/>
        <v>-Model / Designation</v>
      </c>
      <c r="VJ13" s="132" t="str">
        <f t="shared" si="13"/>
        <v>-Actual Eff. EER/SEER</v>
      </c>
      <c r="VK13" s="132" t="str">
        <f t="shared" si="13"/>
        <v>-Efficiency Units (EER/SEER)</v>
      </c>
      <c r="VL13" s="132" t="str">
        <f t="shared" si="13"/>
        <v>-Actual Eff. EER/IEER</v>
      </c>
      <c r="VM13" s="132" t="str">
        <f t="shared" ref="VM13:VV13" si="14">UT13</f>
        <v>-Efficiency Units (EER/IEER)</v>
      </c>
      <c r="VN13" s="132" t="str">
        <f t="shared" si="14"/>
        <v>-Tier 1 Min Elig. (EER/SEER)</v>
      </c>
      <c r="VO13" s="132" t="str">
        <f t="shared" si="14"/>
        <v>-Tier 1 Min Elig. (EER/IEER)</v>
      </c>
      <c r="VP13" s="132" t="str">
        <f t="shared" si="14"/>
        <v>-Tier 1 Qualified</v>
      </c>
      <c r="VQ13" s="132" t="str">
        <f t="shared" si="14"/>
        <v>-Tier 2 Min Elig. (EER/SEER)</v>
      </c>
      <c r="VR13" s="132" t="str">
        <f t="shared" si="14"/>
        <v>-Tier 2 Min Elig. (EER/IEER)</v>
      </c>
      <c r="VS13" s="132" t="str">
        <f t="shared" si="14"/>
        <v>-Tier 2 Qualified</v>
      </c>
      <c r="VT13" s="132" t="str">
        <f t="shared" si="14"/>
        <v>-Incentive</v>
      </c>
      <c r="VU13" s="132" t="str">
        <f t="shared" si="14"/>
        <v>-kWh Savings</v>
      </c>
      <c r="VV13" s="132" t="str">
        <f t="shared" si="14"/>
        <v>-kW Reduction</v>
      </c>
      <c r="ACA13" s="796" t="s">
        <v>2652</v>
      </c>
      <c r="ACB13" s="796" t="s">
        <v>2653</v>
      </c>
      <c r="ACC13" s="796" t="s">
        <v>2654</v>
      </c>
      <c r="ACD13" s="796" t="s">
        <v>2655</v>
      </c>
      <c r="ACE13" s="796" t="s">
        <v>2737</v>
      </c>
      <c r="ACF13" s="796" t="s">
        <v>2657</v>
      </c>
      <c r="ACG13" s="796" t="s">
        <v>2658</v>
      </c>
      <c r="ACH13" s="796" t="s">
        <v>3104</v>
      </c>
      <c r="ACI13" s="796" t="s">
        <v>2659</v>
      </c>
      <c r="ACJ13" s="796" t="s">
        <v>3103</v>
      </c>
      <c r="ACK13" s="796" t="s">
        <v>3158</v>
      </c>
      <c r="ACL13" s="796" t="s">
        <v>3159</v>
      </c>
      <c r="ACM13" s="796" t="s">
        <v>2661</v>
      </c>
      <c r="ACN13" s="796" t="s">
        <v>3160</v>
      </c>
      <c r="ACO13" s="796" t="s">
        <v>3161</v>
      </c>
      <c r="ACP13" s="796" t="s">
        <v>2663</v>
      </c>
      <c r="ACQ13" s="796" t="s">
        <v>2664</v>
      </c>
      <c r="ACR13" s="796" t="s">
        <v>2665</v>
      </c>
      <c r="ACS13" s="796" t="s">
        <v>2666</v>
      </c>
      <c r="ACT13" s="132" t="str">
        <f>ACA13</f>
        <v>-Qty</v>
      </c>
      <c r="ACU13" s="132" t="str">
        <f t="shared" ref="ACU13:AFF13" si="15">ACB13</f>
        <v>-Tons</v>
      </c>
      <c r="ACV13" s="132" t="str">
        <f t="shared" si="15"/>
        <v>-Type (use drop-down menu)</v>
      </c>
      <c r="ACW13" s="132" t="str">
        <f t="shared" si="15"/>
        <v>-Heating Section Type</v>
      </c>
      <c r="ACX13" s="132" t="str">
        <f t="shared" si="15"/>
        <v>-Subcategory</v>
      </c>
      <c r="ACY13" s="132" t="str">
        <f t="shared" si="15"/>
        <v>-Model / Designation</v>
      </c>
      <c r="ACZ13" s="132" t="str">
        <f t="shared" si="15"/>
        <v>-Actual Eff. EER/SEER</v>
      </c>
      <c r="ADA13" s="132" t="str">
        <f t="shared" si="15"/>
        <v>-Efficiency Units (EER/SEER)</v>
      </c>
      <c r="ADB13" s="132" t="str">
        <f t="shared" si="15"/>
        <v>-Actual Eff. EER/IEER</v>
      </c>
      <c r="ADC13" s="132" t="str">
        <f t="shared" si="15"/>
        <v>-Efficiency Units (EER/IEER)</v>
      </c>
      <c r="ADD13" s="132" t="str">
        <f t="shared" si="15"/>
        <v>-Tier 1 Min Elig. (EER/SEER)</v>
      </c>
      <c r="ADE13" s="132" t="str">
        <f t="shared" si="15"/>
        <v>-Tier 1 Min Elig. (EER/IEER)</v>
      </c>
      <c r="ADF13" s="132" t="str">
        <f t="shared" si="15"/>
        <v>-Tier 1 Qualified</v>
      </c>
      <c r="ADG13" s="132" t="str">
        <f t="shared" si="15"/>
        <v>-Tier 2 Min Elig. (EER/SEER)</v>
      </c>
      <c r="ADH13" s="132" t="str">
        <f t="shared" si="15"/>
        <v>-Tier 2 Min Elig. (EER/IEER)</v>
      </c>
      <c r="ADI13" s="132" t="str">
        <f t="shared" si="15"/>
        <v>-Tier 2 Qualified</v>
      </c>
      <c r="ADJ13" s="132" t="str">
        <f t="shared" si="15"/>
        <v>-Incentive</v>
      </c>
      <c r="ADK13" s="132" t="str">
        <f t="shared" si="15"/>
        <v>-kWh Savings</v>
      </c>
      <c r="ADL13" s="132" t="str">
        <f t="shared" si="15"/>
        <v>-kW Reduction</v>
      </c>
      <c r="ADM13" s="132" t="str">
        <f t="shared" si="15"/>
        <v>-Qty</v>
      </c>
      <c r="ADN13" s="132" t="str">
        <f t="shared" si="15"/>
        <v>-Tons</v>
      </c>
      <c r="ADO13" s="132" t="str">
        <f t="shared" si="15"/>
        <v>-Type (use drop-down menu)</v>
      </c>
      <c r="ADP13" s="132" t="str">
        <f t="shared" si="15"/>
        <v>-Heating Section Type</v>
      </c>
      <c r="ADQ13" s="132" t="str">
        <f t="shared" si="15"/>
        <v>-Subcategory</v>
      </c>
      <c r="ADR13" s="132" t="str">
        <f t="shared" si="15"/>
        <v>-Model / Designation</v>
      </c>
      <c r="ADS13" s="132" t="str">
        <f t="shared" si="15"/>
        <v>-Actual Eff. EER/SEER</v>
      </c>
      <c r="ADT13" s="132" t="str">
        <f t="shared" si="15"/>
        <v>-Efficiency Units (EER/SEER)</v>
      </c>
      <c r="ADU13" s="132" t="str">
        <f t="shared" si="15"/>
        <v>-Actual Eff. EER/IEER</v>
      </c>
      <c r="ADV13" s="132" t="str">
        <f t="shared" si="15"/>
        <v>-Efficiency Units (EER/IEER)</v>
      </c>
      <c r="ADW13" s="132" t="str">
        <f t="shared" si="15"/>
        <v>-Tier 1 Min Elig. (EER/SEER)</v>
      </c>
      <c r="ADX13" s="132" t="str">
        <f t="shared" si="15"/>
        <v>-Tier 1 Min Elig. (EER/IEER)</v>
      </c>
      <c r="ADY13" s="132" t="str">
        <f t="shared" si="15"/>
        <v>-Tier 1 Qualified</v>
      </c>
      <c r="ADZ13" s="132" t="str">
        <f t="shared" si="15"/>
        <v>-Tier 2 Min Elig. (EER/SEER)</v>
      </c>
      <c r="AEA13" s="132" t="str">
        <f t="shared" si="15"/>
        <v>-Tier 2 Min Elig. (EER/IEER)</v>
      </c>
      <c r="AEB13" s="132" t="str">
        <f t="shared" si="15"/>
        <v>-Tier 2 Qualified</v>
      </c>
      <c r="AEC13" s="132" t="str">
        <f t="shared" si="15"/>
        <v>-Incentive</v>
      </c>
      <c r="AED13" s="132" t="str">
        <f t="shared" si="15"/>
        <v>-kWh Savings</v>
      </c>
      <c r="AEE13" s="132" t="str">
        <f t="shared" si="15"/>
        <v>-kW Reduction</v>
      </c>
      <c r="AEF13" s="132" t="str">
        <f t="shared" si="15"/>
        <v>-Qty</v>
      </c>
      <c r="AEG13" s="132" t="str">
        <f t="shared" si="15"/>
        <v>-Tons</v>
      </c>
      <c r="AEH13" s="132" t="str">
        <f t="shared" si="15"/>
        <v>-Type (use drop-down menu)</v>
      </c>
      <c r="AEI13" s="132" t="str">
        <f t="shared" si="15"/>
        <v>-Heating Section Type</v>
      </c>
      <c r="AEJ13" s="132" t="str">
        <f t="shared" si="15"/>
        <v>-Subcategory</v>
      </c>
      <c r="AEK13" s="132" t="str">
        <f t="shared" si="15"/>
        <v>-Model / Designation</v>
      </c>
      <c r="AEL13" s="132" t="str">
        <f t="shared" si="15"/>
        <v>-Actual Eff. EER/SEER</v>
      </c>
      <c r="AEM13" s="132" t="str">
        <f t="shared" si="15"/>
        <v>-Efficiency Units (EER/SEER)</v>
      </c>
      <c r="AEN13" s="132" t="str">
        <f t="shared" si="15"/>
        <v>-Actual Eff. EER/IEER</v>
      </c>
      <c r="AEO13" s="132" t="str">
        <f t="shared" si="15"/>
        <v>-Efficiency Units (EER/IEER)</v>
      </c>
      <c r="AEP13" s="132" t="str">
        <f t="shared" si="15"/>
        <v>-Tier 1 Min Elig. (EER/SEER)</v>
      </c>
      <c r="AEQ13" s="132" t="str">
        <f t="shared" si="15"/>
        <v>-Tier 1 Min Elig. (EER/IEER)</v>
      </c>
      <c r="AER13" s="132" t="str">
        <f t="shared" si="15"/>
        <v>-Tier 1 Qualified</v>
      </c>
      <c r="AES13" s="132" t="str">
        <f t="shared" si="15"/>
        <v>-Tier 2 Min Elig. (EER/SEER)</v>
      </c>
      <c r="AET13" s="132" t="str">
        <f t="shared" si="15"/>
        <v>-Tier 2 Min Elig. (EER/IEER)</v>
      </c>
      <c r="AEU13" s="132" t="str">
        <f t="shared" si="15"/>
        <v>-Tier 2 Qualified</v>
      </c>
      <c r="AEV13" s="132" t="str">
        <f t="shared" si="15"/>
        <v>-Incentive</v>
      </c>
      <c r="AEW13" s="132" t="str">
        <f t="shared" si="15"/>
        <v>-kWh Savings</v>
      </c>
      <c r="AEX13" s="132" t="str">
        <f t="shared" si="15"/>
        <v>-kW Reduction</v>
      </c>
      <c r="AEY13" s="132" t="str">
        <f t="shared" si="15"/>
        <v>-Qty</v>
      </c>
      <c r="AEZ13" s="132" t="str">
        <f t="shared" si="15"/>
        <v>-Tons</v>
      </c>
      <c r="AFA13" s="132" t="str">
        <f t="shared" si="15"/>
        <v>-Type (use drop-down menu)</v>
      </c>
      <c r="AFB13" s="132" t="str">
        <f t="shared" si="15"/>
        <v>-Heating Section Type</v>
      </c>
      <c r="AFC13" s="132" t="str">
        <f t="shared" si="15"/>
        <v>-Subcategory</v>
      </c>
      <c r="AFD13" s="132" t="str">
        <f t="shared" si="15"/>
        <v>-Model / Designation</v>
      </c>
      <c r="AFE13" s="132" t="str">
        <f t="shared" si="15"/>
        <v>-Actual Eff. EER/SEER</v>
      </c>
      <c r="AFF13" s="132" t="str">
        <f t="shared" si="15"/>
        <v>-Efficiency Units (EER/SEER)</v>
      </c>
      <c r="AFG13" s="132" t="str">
        <f t="shared" ref="AFG13:AFQ13" si="16">AEN13</f>
        <v>-Actual Eff. EER/IEER</v>
      </c>
      <c r="AFH13" s="132" t="str">
        <f t="shared" si="16"/>
        <v>-Efficiency Units (EER/IEER)</v>
      </c>
      <c r="AFI13" s="132" t="str">
        <f t="shared" si="16"/>
        <v>-Tier 1 Min Elig. (EER/SEER)</v>
      </c>
      <c r="AFJ13" s="132" t="str">
        <f t="shared" si="16"/>
        <v>-Tier 1 Min Elig. (EER/IEER)</v>
      </c>
      <c r="AFK13" s="132" t="str">
        <f t="shared" si="16"/>
        <v>-Tier 1 Qualified</v>
      </c>
      <c r="AFL13" s="132" t="str">
        <f t="shared" si="16"/>
        <v>-Tier 2 Min Elig. (EER/SEER)</v>
      </c>
      <c r="AFM13" s="132" t="str">
        <f t="shared" si="16"/>
        <v>-Tier 2 Min Elig. (EER/IEER)</v>
      </c>
      <c r="AFN13" s="132" t="str">
        <f t="shared" si="16"/>
        <v>-Tier 2 Qualified</v>
      </c>
      <c r="AFO13" s="132" t="str">
        <f t="shared" si="16"/>
        <v>-Incentive</v>
      </c>
      <c r="AFP13" s="132" t="str">
        <f t="shared" si="16"/>
        <v>-kWh Savings</v>
      </c>
      <c r="AFQ13" s="132" t="str">
        <f t="shared" si="16"/>
        <v>-kW Reduction</v>
      </c>
      <c r="AIE13" s="796" t="s">
        <v>2792</v>
      </c>
      <c r="AIF13" s="796" t="s">
        <v>2793</v>
      </c>
      <c r="AIG13" s="796" t="s">
        <v>2794</v>
      </c>
      <c r="AIH13" s="796" t="s">
        <v>2795</v>
      </c>
      <c r="AII13" s="796" t="s">
        <v>2796</v>
      </c>
      <c r="AIJ13" s="796" t="s">
        <v>2797</v>
      </c>
      <c r="AIK13" s="796" t="s">
        <v>2798</v>
      </c>
      <c r="AIL13" s="796" t="s">
        <v>2799</v>
      </c>
      <c r="AIM13" s="796" t="s">
        <v>2664</v>
      </c>
      <c r="AIN13" s="796" t="s">
        <v>2800</v>
      </c>
      <c r="AIO13" s="796" t="s">
        <v>2801</v>
      </c>
      <c r="AIP13" s="132" t="str">
        <f>AIE13</f>
        <v>-Type of System</v>
      </c>
      <c r="AIQ13" s="132" t="str">
        <f t="shared" ref="AIQ13:AKR13" si="17">AIF13</f>
        <v>-Cooling Load</v>
      </c>
      <c r="AIR13" s="132" t="str">
        <f t="shared" si="17"/>
        <v>-Opt Start/Stop</v>
      </c>
      <c r="AIS13" s="132" t="str">
        <f t="shared" si="17"/>
        <v>-Chiller Water Reset</v>
      </c>
      <c r="AIT13" s="132" t="str">
        <f t="shared" si="17"/>
        <v>-DCV</v>
      </c>
      <c r="AIU13" s="132" t="str">
        <f t="shared" si="17"/>
        <v>-SA Reset</v>
      </c>
      <c r="AIV13" s="132" t="str">
        <f t="shared" si="17"/>
        <v>-Cond Water Reset (Not in use)</v>
      </c>
      <c r="AIW13" s="132" t="str">
        <f t="shared" si="17"/>
        <v>-No. of  Strategies</v>
      </c>
      <c r="AIX13" s="132" t="str">
        <f t="shared" si="17"/>
        <v>-Incentive</v>
      </c>
      <c r="AIY13" s="132" t="str">
        <f t="shared" si="17"/>
        <v>-kWh savings</v>
      </c>
      <c r="AIZ13" s="132" t="str">
        <f t="shared" si="17"/>
        <v>-kW reduction</v>
      </c>
      <c r="AJA13" s="132" t="str">
        <f t="shared" si="17"/>
        <v>-Type of System</v>
      </c>
      <c r="AJB13" s="132" t="str">
        <f t="shared" si="17"/>
        <v>-Cooling Load</v>
      </c>
      <c r="AJC13" s="132" t="str">
        <f t="shared" si="17"/>
        <v>-Opt Start/Stop</v>
      </c>
      <c r="AJD13" s="132" t="str">
        <f t="shared" si="17"/>
        <v>-Chiller Water Reset</v>
      </c>
      <c r="AJE13" s="132" t="str">
        <f t="shared" si="17"/>
        <v>-DCV</v>
      </c>
      <c r="AJF13" s="132" t="str">
        <f t="shared" si="17"/>
        <v>-SA Reset</v>
      </c>
      <c r="AJG13" s="132" t="str">
        <f t="shared" si="17"/>
        <v>-Cond Water Reset (Not in use)</v>
      </c>
      <c r="AJH13" s="132" t="str">
        <f t="shared" si="17"/>
        <v>-No. of  Strategies</v>
      </c>
      <c r="AJI13" s="132" t="str">
        <f t="shared" si="17"/>
        <v>-Incentive</v>
      </c>
      <c r="AJJ13" s="132" t="str">
        <f t="shared" si="17"/>
        <v>-kWh savings</v>
      </c>
      <c r="AJK13" s="132" t="str">
        <f t="shared" si="17"/>
        <v>-kW reduction</v>
      </c>
      <c r="AJL13" s="132" t="str">
        <f t="shared" si="17"/>
        <v>-Type of System</v>
      </c>
      <c r="AJM13" s="132" t="str">
        <f t="shared" si="17"/>
        <v>-Cooling Load</v>
      </c>
      <c r="AJN13" s="132" t="str">
        <f t="shared" si="17"/>
        <v>-Opt Start/Stop</v>
      </c>
      <c r="AJO13" s="132" t="str">
        <f t="shared" si="17"/>
        <v>-Chiller Water Reset</v>
      </c>
      <c r="AJP13" s="132" t="str">
        <f t="shared" si="17"/>
        <v>-DCV</v>
      </c>
      <c r="AJQ13" s="132" t="str">
        <f t="shared" si="17"/>
        <v>-SA Reset</v>
      </c>
      <c r="AJR13" s="132" t="str">
        <f t="shared" si="17"/>
        <v>-Cond Water Reset (Not in use)</v>
      </c>
      <c r="AJS13" s="132" t="str">
        <f t="shared" si="17"/>
        <v>-No. of  Strategies</v>
      </c>
      <c r="AJT13" s="132" t="str">
        <f t="shared" si="17"/>
        <v>-Incentive</v>
      </c>
      <c r="AJU13" s="132" t="str">
        <f t="shared" si="17"/>
        <v>-kWh savings</v>
      </c>
      <c r="AJV13" s="132" t="str">
        <f t="shared" si="17"/>
        <v>-kW reduction</v>
      </c>
      <c r="AJW13" s="132" t="str">
        <f t="shared" si="17"/>
        <v>-Type of System</v>
      </c>
      <c r="AJX13" s="132" t="str">
        <f t="shared" si="17"/>
        <v>-Cooling Load</v>
      </c>
      <c r="AJY13" s="132" t="str">
        <f t="shared" si="17"/>
        <v>-Opt Start/Stop</v>
      </c>
      <c r="AJZ13" s="132" t="str">
        <f t="shared" si="17"/>
        <v>-Chiller Water Reset</v>
      </c>
      <c r="AKA13" s="132" t="str">
        <f t="shared" si="17"/>
        <v>-DCV</v>
      </c>
      <c r="AKB13" s="132" t="str">
        <f t="shared" si="17"/>
        <v>-SA Reset</v>
      </c>
      <c r="AKC13" s="132" t="str">
        <f t="shared" si="17"/>
        <v>-Cond Water Reset (Not in use)</v>
      </c>
      <c r="AKD13" s="132" t="str">
        <f t="shared" si="17"/>
        <v>-No. of  Strategies</v>
      </c>
      <c r="AKE13" s="132" t="str">
        <f t="shared" si="17"/>
        <v>-Incentive</v>
      </c>
      <c r="AKF13" s="132" t="str">
        <f t="shared" si="17"/>
        <v>-kWh savings</v>
      </c>
      <c r="AKG13" s="132" t="str">
        <f t="shared" si="17"/>
        <v>-kW reduction</v>
      </c>
      <c r="AKH13" s="132" t="str">
        <f t="shared" si="17"/>
        <v>-Type of System</v>
      </c>
      <c r="AKI13" s="132" t="str">
        <f t="shared" si="17"/>
        <v>-Cooling Load</v>
      </c>
      <c r="AKJ13" s="132" t="str">
        <f t="shared" si="17"/>
        <v>-Opt Start/Stop</v>
      </c>
      <c r="AKK13" s="132" t="str">
        <f t="shared" si="17"/>
        <v>-Chiller Water Reset</v>
      </c>
      <c r="AKL13" s="132" t="str">
        <f t="shared" si="17"/>
        <v>-DCV</v>
      </c>
      <c r="AKM13" s="132" t="str">
        <f t="shared" si="17"/>
        <v>-SA Reset</v>
      </c>
      <c r="AKN13" s="132" t="str">
        <f t="shared" si="17"/>
        <v>-Cond Water Reset (Not in use)</v>
      </c>
      <c r="AKO13" s="132" t="str">
        <f t="shared" si="17"/>
        <v>-No. of  Strategies</v>
      </c>
      <c r="AKP13" s="132" t="str">
        <f t="shared" si="17"/>
        <v>-Incentive</v>
      </c>
      <c r="AKQ13" s="132" t="str">
        <f t="shared" si="17"/>
        <v>-kWh savings</v>
      </c>
      <c r="AKR13" s="132" t="str">
        <f t="shared" si="17"/>
        <v>-kW reduction</v>
      </c>
    </row>
    <row r="14" spans="1:1107">
      <c r="KX14" s="132" t="str">
        <f t="shared" ref="KX14:NI14" si="18">$KX$9&amp;KX11&amp;KX13</f>
        <v>A1: 1-Qty</v>
      </c>
      <c r="KY14" s="132" t="str">
        <f t="shared" si="18"/>
        <v>A1: 1-Tons</v>
      </c>
      <c r="KZ14" s="132" t="str">
        <f t="shared" si="18"/>
        <v>A1: 1-Type (use drop-down menu)</v>
      </c>
      <c r="LA14" s="132" t="str">
        <f t="shared" si="18"/>
        <v>A1: 1-Heating Section Type</v>
      </c>
      <c r="LB14" s="132" t="str">
        <f t="shared" si="18"/>
        <v>A1: 1-Split or Single</v>
      </c>
      <c r="LC14" s="132" t="str">
        <f t="shared" si="18"/>
        <v>A1: 1-Model / Designation</v>
      </c>
      <c r="LD14" s="132" t="str">
        <f t="shared" si="18"/>
        <v>A1: 1-Actual Eff. EER/SEER</v>
      </c>
      <c r="LE14" s="132" t="str">
        <f t="shared" si="18"/>
        <v>A1: 1-Efficiency Units (EER/SEER)</v>
      </c>
      <c r="LF14" s="132" t="str">
        <f t="shared" si="18"/>
        <v>A1: 1-Actual Eff. EER/IEER</v>
      </c>
      <c r="LG14" s="132" t="str">
        <f t="shared" si="18"/>
        <v>A1: 1-Efficiency Units (EER/IEER)</v>
      </c>
      <c r="LH14" s="132" t="str">
        <f t="shared" si="18"/>
        <v>A1: 1-Tier 1 Min Elig. (EER/SEER)</v>
      </c>
      <c r="LI14" s="132" t="str">
        <f t="shared" si="18"/>
        <v>A1: 1-Tier 1 Min Elig. (EER/IEER)</v>
      </c>
      <c r="LJ14" s="132" t="str">
        <f t="shared" si="18"/>
        <v>A1: 1-Tier 1 Qualified</v>
      </c>
      <c r="LK14" s="132" t="str">
        <f t="shared" si="18"/>
        <v>A1: 1-Tier 2 Min Elig. (EER/SEER)</v>
      </c>
      <c r="LL14" s="132" t="str">
        <f t="shared" si="18"/>
        <v>A1: 1-Tier 2 Min Elig. (EER/IEER)</v>
      </c>
      <c r="LM14" s="132" t="str">
        <f t="shared" si="18"/>
        <v>A1: 1-Tier 2 Qualified</v>
      </c>
      <c r="LN14" s="132" t="str">
        <f t="shared" si="18"/>
        <v>A1: 1-Incentive</v>
      </c>
      <c r="LO14" s="132" t="str">
        <f t="shared" si="18"/>
        <v>A1: 1-kWh Savings</v>
      </c>
      <c r="LP14" s="132" t="str">
        <f t="shared" si="18"/>
        <v>A1: 1-kW Reduction</v>
      </c>
      <c r="LQ14" s="132" t="str">
        <f t="shared" si="18"/>
        <v>A1: 2-Qty</v>
      </c>
      <c r="LR14" s="132" t="str">
        <f t="shared" si="18"/>
        <v>A1: 2-Tons</v>
      </c>
      <c r="LS14" s="132" t="str">
        <f t="shared" si="18"/>
        <v>A1: 2-Type (use drop-down menu)</v>
      </c>
      <c r="LT14" s="132" t="str">
        <f t="shared" si="18"/>
        <v>A1: 2-Heating Section Type</v>
      </c>
      <c r="LU14" s="132" t="str">
        <f t="shared" si="18"/>
        <v>A1: 2-Split or Single</v>
      </c>
      <c r="LV14" s="132" t="str">
        <f t="shared" si="18"/>
        <v>A1: 2-Model / Designation</v>
      </c>
      <c r="LW14" s="132" t="str">
        <f t="shared" si="18"/>
        <v>A1: 2-Actual Eff. EER/SEER</v>
      </c>
      <c r="LX14" s="132" t="str">
        <f t="shared" si="18"/>
        <v>A1: 2-Efficiency Units (EER/SEER)</v>
      </c>
      <c r="LY14" s="132" t="str">
        <f t="shared" si="18"/>
        <v>A1: 2-Actual Eff. EER/IEER</v>
      </c>
      <c r="LZ14" s="132" t="str">
        <f t="shared" si="18"/>
        <v>A1: 2-Efficiency Units (EER/IEER)</v>
      </c>
      <c r="MA14" s="132" t="str">
        <f t="shared" si="18"/>
        <v>A1: 2-Tier 1 Min Elig. (EER/SEER)</v>
      </c>
      <c r="MB14" s="132" t="str">
        <f t="shared" si="18"/>
        <v>A1: 2-Tier 1 Min Elig. (EER/IEER)</v>
      </c>
      <c r="MC14" s="132" t="str">
        <f t="shared" si="18"/>
        <v>A1: 2-Tier 1 Qualified</v>
      </c>
      <c r="MD14" s="132" t="str">
        <f t="shared" si="18"/>
        <v>A1: 2-Tier 2 Min Elig. (EER/SEER)</v>
      </c>
      <c r="ME14" s="132" t="str">
        <f t="shared" si="18"/>
        <v>A1: 2-Tier 2 Min Elig. (EER/IEER)</v>
      </c>
      <c r="MF14" s="132" t="str">
        <f t="shared" si="18"/>
        <v>A1: 2-Tier 2 Qualified</v>
      </c>
      <c r="MG14" s="132" t="str">
        <f t="shared" si="18"/>
        <v>A1: 2-Incentive</v>
      </c>
      <c r="MH14" s="132" t="str">
        <f t="shared" si="18"/>
        <v>A1: 2-kWh Savings</v>
      </c>
      <c r="MI14" s="132" t="str">
        <f t="shared" si="18"/>
        <v>A1: 2-kW Reduction</v>
      </c>
      <c r="MJ14" s="132" t="str">
        <f t="shared" si="18"/>
        <v>A1: 3-Qty</v>
      </c>
      <c r="MK14" s="132" t="str">
        <f t="shared" si="18"/>
        <v>A1: 3-Tons</v>
      </c>
      <c r="ML14" s="132" t="str">
        <f t="shared" si="18"/>
        <v>A1: 3-Type (use drop-down menu)</v>
      </c>
      <c r="MM14" s="132" t="str">
        <f t="shared" si="18"/>
        <v>A1: 3-Heating Section Type</v>
      </c>
      <c r="MN14" s="132" t="str">
        <f t="shared" si="18"/>
        <v>A1: 3-Split or Single</v>
      </c>
      <c r="MO14" s="132" t="str">
        <f t="shared" si="18"/>
        <v>A1: 3-Model / Designation</v>
      </c>
      <c r="MP14" s="132" t="str">
        <f t="shared" si="18"/>
        <v>A1: 3-Actual Eff. EER/SEER</v>
      </c>
      <c r="MQ14" s="132" t="str">
        <f t="shared" si="18"/>
        <v>A1: 3-Efficiency Units (EER/SEER)</v>
      </c>
      <c r="MR14" s="132" t="str">
        <f t="shared" si="18"/>
        <v>A1: 3-Actual Eff. EER/IEER</v>
      </c>
      <c r="MS14" s="132" t="str">
        <f t="shared" si="18"/>
        <v>A1: 3-Efficiency Units (EER/IEER)</v>
      </c>
      <c r="MT14" s="132" t="str">
        <f t="shared" si="18"/>
        <v>A1: 3-Tier 1 Min Elig. (EER/SEER)</v>
      </c>
      <c r="MU14" s="132" t="str">
        <f t="shared" si="18"/>
        <v>A1: 3-Tier 1 Min Elig. (EER/IEER)</v>
      </c>
      <c r="MV14" s="132" t="str">
        <f t="shared" si="18"/>
        <v>A1: 3-Tier 1 Qualified</v>
      </c>
      <c r="MW14" s="132" t="str">
        <f t="shared" si="18"/>
        <v>A1: 3-Tier 2 Min Elig. (EER/SEER)</v>
      </c>
      <c r="MX14" s="132" t="str">
        <f t="shared" si="18"/>
        <v>A1: 3-Tier 2 Min Elig. (EER/IEER)</v>
      </c>
      <c r="MY14" s="132" t="str">
        <f t="shared" si="18"/>
        <v>A1: 3-Tier 2 Qualified</v>
      </c>
      <c r="MZ14" s="132" t="str">
        <f t="shared" si="18"/>
        <v>A1: 3-Incentive</v>
      </c>
      <c r="NA14" s="132" t="str">
        <f t="shared" si="18"/>
        <v>A1: 3-kWh Savings</v>
      </c>
      <c r="NB14" s="132" t="str">
        <f t="shared" si="18"/>
        <v>A1: 3-kW Reduction</v>
      </c>
      <c r="NC14" s="132" t="str">
        <f t="shared" si="18"/>
        <v>A1: 4-Qty</v>
      </c>
      <c r="ND14" s="132" t="str">
        <f t="shared" si="18"/>
        <v>A1: 4-Tons</v>
      </c>
      <c r="NE14" s="132" t="str">
        <f t="shared" si="18"/>
        <v>A1: 4-Type (use drop-down menu)</v>
      </c>
      <c r="NF14" s="132" t="str">
        <f t="shared" si="18"/>
        <v>A1: 4-Heating Section Type</v>
      </c>
      <c r="NG14" s="132" t="str">
        <f t="shared" si="18"/>
        <v>A1: 4-Split or Single</v>
      </c>
      <c r="NH14" s="132" t="str">
        <f t="shared" si="18"/>
        <v>A1: 4-Model / Designation</v>
      </c>
      <c r="NI14" s="132" t="str">
        <f t="shared" si="18"/>
        <v>A1: 4-Actual Eff. EER/SEER</v>
      </c>
      <c r="NJ14" s="132" t="str">
        <f t="shared" ref="NJ14:PU14" si="19">$KX$9&amp;NJ11&amp;NJ13</f>
        <v>A1: 4-Efficiency Units (EER/SEER)</v>
      </c>
      <c r="NK14" s="132" t="str">
        <f t="shared" si="19"/>
        <v>A1: 4-Actual Eff. EER/IEER</v>
      </c>
      <c r="NL14" s="132" t="str">
        <f t="shared" si="19"/>
        <v>A1: 4-Efficiency Units (EER/IEER)</v>
      </c>
      <c r="NM14" s="132" t="str">
        <f t="shared" si="19"/>
        <v>A1: 4-Tier 1 Min Elig. (EER/SEER)</v>
      </c>
      <c r="NN14" s="132" t="str">
        <f t="shared" si="19"/>
        <v>A1: 4-Tier 1 Min Elig. (EER/IEER)</v>
      </c>
      <c r="NO14" s="132" t="str">
        <f t="shared" si="19"/>
        <v>A1: 4-Tier 1 Qualified</v>
      </c>
      <c r="NP14" s="132" t="str">
        <f t="shared" si="19"/>
        <v>A1: 4-Tier 2 Min Elig. (EER/SEER)</v>
      </c>
      <c r="NQ14" s="132" t="str">
        <f t="shared" si="19"/>
        <v>A1: 4-Tier 2 Min Elig. (EER/IEER)</v>
      </c>
      <c r="NR14" s="132" t="str">
        <f t="shared" si="19"/>
        <v>A1: 4-Tier 2 Qualified</v>
      </c>
      <c r="NS14" s="132" t="str">
        <f t="shared" si="19"/>
        <v>A1: 4-Incentive</v>
      </c>
      <c r="NT14" s="132" t="str">
        <f t="shared" si="19"/>
        <v>A1: 4-kWh Savings</v>
      </c>
      <c r="NU14" s="132" t="str">
        <f t="shared" si="19"/>
        <v>A1: 4-kW Reduction</v>
      </c>
      <c r="NV14" s="132" t="str">
        <f t="shared" si="19"/>
        <v>A1: 5-Qty</v>
      </c>
      <c r="NW14" s="132" t="str">
        <f t="shared" si="19"/>
        <v>A1: 5-Tons</v>
      </c>
      <c r="NX14" s="132" t="str">
        <f t="shared" si="19"/>
        <v>A1: 5-Type (use drop-down menu)</v>
      </c>
      <c r="NY14" s="132" t="str">
        <f t="shared" si="19"/>
        <v>A1: 5-Heating Section Type</v>
      </c>
      <c r="NZ14" s="132" t="str">
        <f t="shared" si="19"/>
        <v>A1: 5-Split or Single</v>
      </c>
      <c r="OA14" s="132" t="str">
        <f t="shared" si="19"/>
        <v>A1: 5-Model / Designation</v>
      </c>
      <c r="OB14" s="132" t="str">
        <f t="shared" si="19"/>
        <v>A1: 5-Actual Eff. EER/SEER</v>
      </c>
      <c r="OC14" s="132" t="str">
        <f t="shared" si="19"/>
        <v>A1: 5-Efficiency Units (EER/SEER)</v>
      </c>
      <c r="OD14" s="132" t="str">
        <f t="shared" si="19"/>
        <v>A1: 5-Actual Eff. EER/IEER</v>
      </c>
      <c r="OE14" s="132" t="str">
        <f t="shared" si="19"/>
        <v>A1: 5-Efficiency Units (EER/IEER)</v>
      </c>
      <c r="OF14" s="132" t="str">
        <f t="shared" si="19"/>
        <v>A1: 5-Tier 1 Min Elig. (EER/SEER)</v>
      </c>
      <c r="OG14" s="132" t="str">
        <f t="shared" si="19"/>
        <v>A1: 5-Tier 1 Min Elig. (EER/IEER)</v>
      </c>
      <c r="OH14" s="132" t="str">
        <f t="shared" si="19"/>
        <v>A1: 5-Tier 1 Qualified</v>
      </c>
      <c r="OI14" s="132" t="str">
        <f t="shared" si="19"/>
        <v>A1: 5-Tier 2 Min Elig. (EER/SEER)</v>
      </c>
      <c r="OJ14" s="132" t="str">
        <f t="shared" si="19"/>
        <v>A1: 5-Tier 2 Min Elig. (EER/IEER)</v>
      </c>
      <c r="OK14" s="132" t="str">
        <f t="shared" si="19"/>
        <v>A1: 5-Tier 2 Qualified</v>
      </c>
      <c r="OL14" s="132" t="str">
        <f t="shared" si="19"/>
        <v>A1: 5-Incentive</v>
      </c>
      <c r="OM14" s="132" t="str">
        <f t="shared" si="19"/>
        <v>A1: 5-kWh Savings</v>
      </c>
      <c r="ON14" s="132" t="str">
        <f t="shared" si="19"/>
        <v>A1: 5-kW Reduction</v>
      </c>
      <c r="OO14" s="132" t="str">
        <f t="shared" si="19"/>
        <v>A1: 6-Qty</v>
      </c>
      <c r="OP14" s="132" t="str">
        <f t="shared" si="19"/>
        <v>A1: 6-Tons</v>
      </c>
      <c r="OQ14" s="132" t="str">
        <f t="shared" si="19"/>
        <v>A1: 6-Type (use drop-down menu)</v>
      </c>
      <c r="OR14" s="132" t="str">
        <f t="shared" si="19"/>
        <v>A1: 6-Heating Section Type</v>
      </c>
      <c r="OS14" s="132" t="str">
        <f t="shared" si="19"/>
        <v>A1: 6-Split or Single</v>
      </c>
      <c r="OT14" s="132" t="str">
        <f t="shared" si="19"/>
        <v>A1: 6-Model / Designation</v>
      </c>
      <c r="OU14" s="132" t="str">
        <f t="shared" si="19"/>
        <v>A1: 6-Actual Eff. EER/SEER</v>
      </c>
      <c r="OV14" s="132" t="str">
        <f t="shared" si="19"/>
        <v>A1: 6-Efficiency Units (EER/SEER)</v>
      </c>
      <c r="OW14" s="132" t="str">
        <f t="shared" si="19"/>
        <v>A1: 6-Actual Eff. EER/IEER</v>
      </c>
      <c r="OX14" s="132" t="str">
        <f t="shared" si="19"/>
        <v>A1: 6-Efficiency Units (EER/IEER)</v>
      </c>
      <c r="OY14" s="132" t="str">
        <f t="shared" si="19"/>
        <v>A1: 6-Tier 1 Min Elig. (EER/SEER)</v>
      </c>
      <c r="OZ14" s="132" t="str">
        <f t="shared" si="19"/>
        <v>A1: 6-Tier 1 Min Elig. (EER/IEER)</v>
      </c>
      <c r="PA14" s="132" t="str">
        <f t="shared" si="19"/>
        <v>A1: 6-Tier 1 Qualified</v>
      </c>
      <c r="PB14" s="132" t="str">
        <f t="shared" si="19"/>
        <v>A1: 6-Tier 2 Min Elig. (EER/SEER)</v>
      </c>
      <c r="PC14" s="132" t="str">
        <f t="shared" si="19"/>
        <v>A1: 6-Tier 2 Min Elig. (EER/IEER)</v>
      </c>
      <c r="PD14" s="132" t="str">
        <f t="shared" si="19"/>
        <v>A1: 6-Tier 2 Qualified</v>
      </c>
      <c r="PE14" s="132" t="str">
        <f t="shared" si="19"/>
        <v>A1: 6-Incentive</v>
      </c>
      <c r="PF14" s="132" t="str">
        <f t="shared" si="19"/>
        <v>A1: 6-kWh Savings</v>
      </c>
      <c r="PG14" s="132" t="str">
        <f t="shared" si="19"/>
        <v>A1: 6-kW Reduction</v>
      </c>
      <c r="PH14" s="132" t="str">
        <f t="shared" si="19"/>
        <v>A1: 7-Qty</v>
      </c>
      <c r="PI14" s="132" t="str">
        <f t="shared" si="19"/>
        <v>A1: 7-Tons</v>
      </c>
      <c r="PJ14" s="132" t="str">
        <f t="shared" si="19"/>
        <v>A1: 7-Type (use drop-down menu)</v>
      </c>
      <c r="PK14" s="132" t="str">
        <f t="shared" si="19"/>
        <v>A1: 7-Heating Section Type</v>
      </c>
      <c r="PL14" s="132" t="str">
        <f t="shared" si="19"/>
        <v>A1: 7-Split or Single</v>
      </c>
      <c r="PM14" s="132" t="str">
        <f t="shared" si="19"/>
        <v>A1: 7-Model / Designation</v>
      </c>
      <c r="PN14" s="132" t="str">
        <f t="shared" si="19"/>
        <v>A1: 7-Actual Eff. EER/SEER</v>
      </c>
      <c r="PO14" s="132" t="str">
        <f t="shared" si="19"/>
        <v>A1: 7-Efficiency Units (EER/SEER)</v>
      </c>
      <c r="PP14" s="132" t="str">
        <f t="shared" si="19"/>
        <v>A1: 7-Actual Eff. EER/IEER</v>
      </c>
      <c r="PQ14" s="132" t="str">
        <f t="shared" si="19"/>
        <v>A1: 7-Efficiency Units (EER/IEER)</v>
      </c>
      <c r="PR14" s="132" t="str">
        <f t="shared" si="19"/>
        <v>A1: 7-Tier 1 Min Elig. (EER/SEER)</v>
      </c>
      <c r="PS14" s="132" t="str">
        <f t="shared" si="19"/>
        <v>A1: 7-Tier 1 Min Elig. (EER/IEER)</v>
      </c>
      <c r="PT14" s="132" t="str">
        <f t="shared" si="19"/>
        <v>A1: 7-Tier 1 Qualified</v>
      </c>
      <c r="PU14" s="132" t="str">
        <f t="shared" si="19"/>
        <v>A1: 7-Tier 2 Min Elig. (EER/SEER)</v>
      </c>
      <c r="PV14" s="132" t="str">
        <f t="shared" ref="PV14:SG14" si="20">$KX$9&amp;PV11&amp;PV13</f>
        <v>A1: 7-Tier 2 Min Elig. (EER/IEER)</v>
      </c>
      <c r="PW14" s="132" t="str">
        <f t="shared" si="20"/>
        <v>A1: 7-Tier 2 Qualified</v>
      </c>
      <c r="PX14" s="132" t="str">
        <f t="shared" si="20"/>
        <v>A1: 7-Incentive</v>
      </c>
      <c r="PY14" s="132" t="str">
        <f t="shared" si="20"/>
        <v>A1: 7-kWh Savings</v>
      </c>
      <c r="PZ14" s="132" t="str">
        <f t="shared" si="20"/>
        <v>A1: 7-kW Reduction</v>
      </c>
      <c r="QA14" s="132" t="str">
        <f t="shared" si="20"/>
        <v>A1: 8-Qty</v>
      </c>
      <c r="QB14" s="132" t="str">
        <f t="shared" si="20"/>
        <v>A1: 8-Tons</v>
      </c>
      <c r="QC14" s="132" t="str">
        <f t="shared" si="20"/>
        <v>A1: 8-Type (use drop-down menu)</v>
      </c>
      <c r="QD14" s="132" t="str">
        <f t="shared" si="20"/>
        <v>A1: 8-Heating Section Type</v>
      </c>
      <c r="QE14" s="132" t="str">
        <f t="shared" si="20"/>
        <v>A1: 8-Split or Single</v>
      </c>
      <c r="QF14" s="132" t="str">
        <f t="shared" si="20"/>
        <v>A1: 8-Model / Designation</v>
      </c>
      <c r="QG14" s="132" t="str">
        <f t="shared" si="20"/>
        <v>A1: 8-Actual Eff. EER/SEER</v>
      </c>
      <c r="QH14" s="132" t="str">
        <f t="shared" si="20"/>
        <v>A1: 8-Efficiency Units (EER/SEER)</v>
      </c>
      <c r="QI14" s="132" t="str">
        <f t="shared" si="20"/>
        <v>A1: 8-Actual Eff. EER/IEER</v>
      </c>
      <c r="QJ14" s="132" t="str">
        <f t="shared" si="20"/>
        <v>A1: 8-Efficiency Units (EER/IEER)</v>
      </c>
      <c r="QK14" s="132" t="str">
        <f t="shared" si="20"/>
        <v>A1: 8-Tier 1 Min Elig. (EER/SEER)</v>
      </c>
      <c r="QL14" s="132" t="str">
        <f t="shared" si="20"/>
        <v>A1: 8-Tier 1 Min Elig. (EER/IEER)</v>
      </c>
      <c r="QM14" s="132" t="str">
        <f t="shared" si="20"/>
        <v>A1: 8-Tier 1 Qualified</v>
      </c>
      <c r="QN14" s="132" t="str">
        <f t="shared" si="20"/>
        <v>A1: 8-Tier 2 Min Elig. (EER/SEER)</v>
      </c>
      <c r="QO14" s="132" t="str">
        <f t="shared" si="20"/>
        <v>A1: 8-Tier 2 Min Elig. (EER/IEER)</v>
      </c>
      <c r="QP14" s="132" t="str">
        <f t="shared" si="20"/>
        <v>A1: 8-Tier 2 Qualified</v>
      </c>
      <c r="QQ14" s="132" t="str">
        <f t="shared" si="20"/>
        <v>A1: 8-Incentive</v>
      </c>
      <c r="QR14" s="132" t="str">
        <f t="shared" si="20"/>
        <v>A1: 8-kWh Savings</v>
      </c>
      <c r="QS14" s="132" t="str">
        <f t="shared" si="20"/>
        <v>A1: 8-kW Reduction</v>
      </c>
      <c r="QT14" s="132" t="str">
        <f t="shared" si="20"/>
        <v>A1: 9-Qty</v>
      </c>
      <c r="QU14" s="132" t="str">
        <f t="shared" si="20"/>
        <v>A1: 9-Tons</v>
      </c>
      <c r="QV14" s="132" t="str">
        <f t="shared" si="20"/>
        <v>A1: 9-Type (use drop-down menu)</v>
      </c>
      <c r="QW14" s="132" t="str">
        <f t="shared" si="20"/>
        <v>A1: 9-Heating Section Type</v>
      </c>
      <c r="QX14" s="132" t="str">
        <f t="shared" si="20"/>
        <v>A1: 9-Split or Single</v>
      </c>
      <c r="QY14" s="132" t="str">
        <f t="shared" si="20"/>
        <v>A1: 9-Model / Designation</v>
      </c>
      <c r="QZ14" s="132" t="str">
        <f t="shared" si="20"/>
        <v>A1: 9-Actual Eff. EER/SEER</v>
      </c>
      <c r="RA14" s="132" t="str">
        <f t="shared" si="20"/>
        <v>A1: 9-Efficiency Units (EER/SEER)</v>
      </c>
      <c r="RB14" s="132" t="str">
        <f t="shared" si="20"/>
        <v>A1: 9-Actual Eff. EER/IEER</v>
      </c>
      <c r="RC14" s="132" t="str">
        <f t="shared" si="20"/>
        <v>A1: 9-Efficiency Units (EER/IEER)</v>
      </c>
      <c r="RD14" s="132" t="str">
        <f t="shared" si="20"/>
        <v>A1: 9-Tier 1 Min Elig. (EER/SEER)</v>
      </c>
      <c r="RE14" s="132" t="str">
        <f t="shared" si="20"/>
        <v>A1: 9-Tier 1 Min Elig. (EER/IEER)</v>
      </c>
      <c r="RF14" s="132" t="str">
        <f t="shared" si="20"/>
        <v>A1: 9-Tier 1 Qualified</v>
      </c>
      <c r="RG14" s="132" t="str">
        <f t="shared" si="20"/>
        <v>A1: 9-Tier 2 Min Elig. (EER/SEER)</v>
      </c>
      <c r="RH14" s="132" t="str">
        <f t="shared" si="20"/>
        <v>A1: 9-Tier 2 Min Elig. (EER/IEER)</v>
      </c>
      <c r="RI14" s="132" t="str">
        <f t="shared" si="20"/>
        <v>A1: 9-Tier 2 Qualified</v>
      </c>
      <c r="RJ14" s="132" t="str">
        <f t="shared" si="20"/>
        <v>A1: 9-Incentive</v>
      </c>
      <c r="RK14" s="132" t="str">
        <f t="shared" si="20"/>
        <v>A1: 9-kWh Savings</v>
      </c>
      <c r="RL14" s="132" t="str">
        <f t="shared" si="20"/>
        <v>A1: 9-kW Reduction</v>
      </c>
      <c r="RM14" s="132" t="str">
        <f t="shared" si="20"/>
        <v>A1: 10-Qty</v>
      </c>
      <c r="RN14" s="132" t="str">
        <f t="shared" si="20"/>
        <v>A1: 10-Tons</v>
      </c>
      <c r="RO14" s="132" t="str">
        <f t="shared" si="20"/>
        <v>A1: 10-Type (use drop-down menu)</v>
      </c>
      <c r="RP14" s="132" t="str">
        <f t="shared" si="20"/>
        <v>A1: 10-Heating Section Type</v>
      </c>
      <c r="RQ14" s="132" t="str">
        <f t="shared" si="20"/>
        <v>A1: 10-Split or Single</v>
      </c>
      <c r="RR14" s="132" t="str">
        <f t="shared" si="20"/>
        <v>A1: 10-Model / Designation</v>
      </c>
      <c r="RS14" s="132" t="str">
        <f t="shared" si="20"/>
        <v>A1: 10-Actual Eff. EER/SEER</v>
      </c>
      <c r="RT14" s="132" t="str">
        <f t="shared" si="20"/>
        <v>A1: 10-Efficiency Units (EER/SEER)</v>
      </c>
      <c r="RU14" s="132" t="str">
        <f t="shared" si="20"/>
        <v>A1: 10-Actual Eff. EER/IEER</v>
      </c>
      <c r="RV14" s="132" t="str">
        <f t="shared" si="20"/>
        <v>A1: 10-Efficiency Units (EER/IEER)</v>
      </c>
      <c r="RW14" s="132" t="str">
        <f t="shared" si="20"/>
        <v>A1: 10-Tier 1 Min Elig. (EER/SEER)</v>
      </c>
      <c r="RX14" s="132" t="str">
        <f t="shared" si="20"/>
        <v>A1: 10-Tier 1 Min Elig. (EER/IEER)</v>
      </c>
      <c r="RY14" s="132" t="str">
        <f t="shared" si="20"/>
        <v>A1: 10-Tier 1 Qualified</v>
      </c>
      <c r="RZ14" s="132" t="str">
        <f t="shared" si="20"/>
        <v>A1: 10-Tier 2 Min Elig. (EER/SEER)</v>
      </c>
      <c r="SA14" s="132" t="str">
        <f t="shared" si="20"/>
        <v>A1: 10-Tier 2 Min Elig. (EER/IEER)</v>
      </c>
      <c r="SB14" s="132" t="str">
        <f t="shared" si="20"/>
        <v>A1: 10-Tier 2 Qualified</v>
      </c>
      <c r="SC14" s="132" t="str">
        <f t="shared" si="20"/>
        <v>A1: 10-Incentive</v>
      </c>
      <c r="SD14" s="132" t="str">
        <f t="shared" si="20"/>
        <v>A1: 10-kWh Savings</v>
      </c>
      <c r="SE14" s="132" t="str">
        <f t="shared" si="20"/>
        <v>A1: 10-kW Reduction</v>
      </c>
      <c r="SF14" s="132" t="str">
        <f t="shared" si="20"/>
        <v>A1: 11-Qty</v>
      </c>
      <c r="SG14" s="132" t="str">
        <f t="shared" si="20"/>
        <v>A1: 11-Tons</v>
      </c>
      <c r="SH14" s="132" t="str">
        <f t="shared" ref="SH14:US14" si="21">$KX$9&amp;SH11&amp;SH13</f>
        <v>A1: 11-Type (use drop-down menu)</v>
      </c>
      <c r="SI14" s="132" t="str">
        <f t="shared" si="21"/>
        <v>A1: 11-Heating Section Type</v>
      </c>
      <c r="SJ14" s="132" t="str">
        <f t="shared" si="21"/>
        <v>A1: 11-Split or Single</v>
      </c>
      <c r="SK14" s="132" t="str">
        <f t="shared" si="21"/>
        <v>A1: 11-Model / Designation</v>
      </c>
      <c r="SL14" s="132" t="str">
        <f t="shared" si="21"/>
        <v>A1: 11-Actual Eff. EER/SEER</v>
      </c>
      <c r="SM14" s="132" t="str">
        <f t="shared" si="21"/>
        <v>A1: 11-Efficiency Units (EER/SEER)</v>
      </c>
      <c r="SN14" s="132" t="str">
        <f t="shared" si="21"/>
        <v>A1: 11-Actual Eff. EER/IEER</v>
      </c>
      <c r="SO14" s="132" t="str">
        <f t="shared" si="21"/>
        <v>A1: 11-Efficiency Units (EER/IEER)</v>
      </c>
      <c r="SP14" s="132" t="str">
        <f t="shared" si="21"/>
        <v>A1: 11-Tier 1 Min Elig. (EER/SEER)</v>
      </c>
      <c r="SQ14" s="132" t="str">
        <f t="shared" si="21"/>
        <v>A1: 11-Tier 1 Min Elig. (EER/IEER)</v>
      </c>
      <c r="SR14" s="132" t="str">
        <f t="shared" si="21"/>
        <v>A1: 11-Tier 1 Qualified</v>
      </c>
      <c r="SS14" s="132" t="str">
        <f t="shared" si="21"/>
        <v>A1: 11-Tier 2 Min Elig. (EER/SEER)</v>
      </c>
      <c r="ST14" s="132" t="str">
        <f t="shared" si="21"/>
        <v>A1: 11-Tier 2 Min Elig. (EER/IEER)</v>
      </c>
      <c r="SU14" s="132" t="str">
        <f t="shared" si="21"/>
        <v>A1: 11-Tier 2 Qualified</v>
      </c>
      <c r="SV14" s="132" t="str">
        <f t="shared" si="21"/>
        <v>A1: 11-Incentive</v>
      </c>
      <c r="SW14" s="132" t="str">
        <f t="shared" si="21"/>
        <v>A1: 11-kWh Savings</v>
      </c>
      <c r="SX14" s="132" t="str">
        <f t="shared" si="21"/>
        <v>A1: 11-kW Reduction</v>
      </c>
      <c r="SY14" s="132" t="str">
        <f t="shared" si="21"/>
        <v>A1: 12-Qty</v>
      </c>
      <c r="SZ14" s="132" t="str">
        <f t="shared" si="21"/>
        <v>A1: 12-Tons</v>
      </c>
      <c r="TA14" s="132" t="str">
        <f t="shared" si="21"/>
        <v>A1: 12-Type (use drop-down menu)</v>
      </c>
      <c r="TB14" s="132" t="str">
        <f t="shared" si="21"/>
        <v>A1: 12-Heating Section Type</v>
      </c>
      <c r="TC14" s="132" t="str">
        <f t="shared" si="21"/>
        <v>A1: 12-Split or Single</v>
      </c>
      <c r="TD14" s="132" t="str">
        <f t="shared" si="21"/>
        <v>A1: 12-Model / Designation</v>
      </c>
      <c r="TE14" s="132" t="str">
        <f t="shared" si="21"/>
        <v>A1: 12-Actual Eff. EER/SEER</v>
      </c>
      <c r="TF14" s="132" t="str">
        <f t="shared" si="21"/>
        <v>A1: 12-Efficiency Units (EER/SEER)</v>
      </c>
      <c r="TG14" s="132" t="str">
        <f t="shared" si="21"/>
        <v>A1: 12-Actual Eff. EER/IEER</v>
      </c>
      <c r="TH14" s="132" t="str">
        <f t="shared" si="21"/>
        <v>A1: 12-Efficiency Units (EER/IEER)</v>
      </c>
      <c r="TI14" s="132" t="str">
        <f t="shared" si="21"/>
        <v>A1: 12-Tier 1 Min Elig. (EER/SEER)</v>
      </c>
      <c r="TJ14" s="132" t="str">
        <f t="shared" si="21"/>
        <v>A1: 12-Tier 1 Min Elig. (EER/IEER)</v>
      </c>
      <c r="TK14" s="132" t="str">
        <f t="shared" si="21"/>
        <v>A1: 12-Tier 1 Qualified</v>
      </c>
      <c r="TL14" s="132" t="str">
        <f t="shared" si="21"/>
        <v>A1: 12-Tier 2 Min Elig. (EER/SEER)</v>
      </c>
      <c r="TM14" s="132" t="str">
        <f t="shared" si="21"/>
        <v>A1: 12-Tier 2 Min Elig. (EER/IEER)</v>
      </c>
      <c r="TN14" s="132" t="str">
        <f t="shared" si="21"/>
        <v>A1: 12-Tier 2 Qualified</v>
      </c>
      <c r="TO14" s="132" t="str">
        <f t="shared" si="21"/>
        <v>A1: 12-Incentive</v>
      </c>
      <c r="TP14" s="132" t="str">
        <f t="shared" si="21"/>
        <v>A1: 12-kWh Savings</v>
      </c>
      <c r="TQ14" s="132" t="str">
        <f t="shared" si="21"/>
        <v>A1: 12-kW Reduction</v>
      </c>
      <c r="TR14" s="132" t="str">
        <f t="shared" si="21"/>
        <v>A1: 13-Qty</v>
      </c>
      <c r="TS14" s="132" t="str">
        <f t="shared" si="21"/>
        <v>A1: 13-Tons</v>
      </c>
      <c r="TT14" s="132" t="str">
        <f t="shared" si="21"/>
        <v>A1: 13-Type (use drop-down menu)</v>
      </c>
      <c r="TU14" s="132" t="str">
        <f t="shared" si="21"/>
        <v>A1: 13-Heating Section Type</v>
      </c>
      <c r="TV14" s="132" t="str">
        <f t="shared" si="21"/>
        <v>A1: 13-Split or Single</v>
      </c>
      <c r="TW14" s="132" t="str">
        <f t="shared" si="21"/>
        <v>A1: 13-Model / Designation</v>
      </c>
      <c r="TX14" s="132" t="str">
        <f t="shared" si="21"/>
        <v>A1: 13-Actual Eff. EER/SEER</v>
      </c>
      <c r="TY14" s="132" t="str">
        <f t="shared" si="21"/>
        <v>A1: 13-Efficiency Units (EER/SEER)</v>
      </c>
      <c r="TZ14" s="132" t="str">
        <f t="shared" si="21"/>
        <v>A1: 13-Actual Eff. EER/IEER</v>
      </c>
      <c r="UA14" s="132" t="str">
        <f t="shared" si="21"/>
        <v>A1: 13-Efficiency Units (EER/IEER)</v>
      </c>
      <c r="UB14" s="132" t="str">
        <f t="shared" si="21"/>
        <v>A1: 13-Tier 1 Min Elig. (EER/SEER)</v>
      </c>
      <c r="UC14" s="132" t="str">
        <f t="shared" si="21"/>
        <v>A1: 13-Tier 1 Min Elig. (EER/IEER)</v>
      </c>
      <c r="UD14" s="132" t="str">
        <f t="shared" si="21"/>
        <v>A1: 13-Tier 1 Qualified</v>
      </c>
      <c r="UE14" s="132" t="str">
        <f t="shared" si="21"/>
        <v>A1: 13-Tier 2 Min Elig. (EER/SEER)</v>
      </c>
      <c r="UF14" s="132" t="str">
        <f t="shared" si="21"/>
        <v>A1: 13-Tier 2 Min Elig. (EER/IEER)</v>
      </c>
      <c r="UG14" s="132" t="str">
        <f t="shared" si="21"/>
        <v>A1: 13-Tier 2 Qualified</v>
      </c>
      <c r="UH14" s="132" t="str">
        <f t="shared" si="21"/>
        <v>A1: 13-Incentive</v>
      </c>
      <c r="UI14" s="132" t="str">
        <f t="shared" si="21"/>
        <v>A1: 13-kWh Savings</v>
      </c>
      <c r="UJ14" s="132" t="str">
        <f t="shared" si="21"/>
        <v>A1: 13-kW Reduction</v>
      </c>
      <c r="UK14" s="132" t="str">
        <f t="shared" si="21"/>
        <v>A1: 14-Qty</v>
      </c>
      <c r="UL14" s="132" t="str">
        <f t="shared" si="21"/>
        <v>A1: 14-Tons</v>
      </c>
      <c r="UM14" s="132" t="str">
        <f t="shared" si="21"/>
        <v>A1: 14-Type (use drop-down menu)</v>
      </c>
      <c r="UN14" s="132" t="str">
        <f t="shared" si="21"/>
        <v>A1: 14-Heating Section Type</v>
      </c>
      <c r="UO14" s="132" t="str">
        <f t="shared" si="21"/>
        <v>A1: 14-Split or Single</v>
      </c>
      <c r="UP14" s="132" t="str">
        <f t="shared" si="21"/>
        <v>A1: 14-Model / Designation</v>
      </c>
      <c r="UQ14" s="132" t="str">
        <f t="shared" si="21"/>
        <v>A1: 14-Actual Eff. EER/SEER</v>
      </c>
      <c r="UR14" s="132" t="str">
        <f t="shared" si="21"/>
        <v>A1: 14-Efficiency Units (EER/SEER)</v>
      </c>
      <c r="US14" s="132" t="str">
        <f t="shared" si="21"/>
        <v>A1: 14-Actual Eff. EER/IEER</v>
      </c>
      <c r="UT14" s="132" t="str">
        <f t="shared" ref="UT14:VV14" si="22">$KX$9&amp;UT11&amp;UT13</f>
        <v>A1: 14-Efficiency Units (EER/IEER)</v>
      </c>
      <c r="UU14" s="132" t="str">
        <f t="shared" si="22"/>
        <v>A1: 14-Tier 1 Min Elig. (EER/SEER)</v>
      </c>
      <c r="UV14" s="132" t="str">
        <f t="shared" si="22"/>
        <v>A1: 14-Tier 1 Min Elig. (EER/IEER)</v>
      </c>
      <c r="UW14" s="132" t="str">
        <f t="shared" si="22"/>
        <v>A1: 14-Tier 1 Qualified</v>
      </c>
      <c r="UX14" s="132" t="str">
        <f t="shared" si="22"/>
        <v>A1: 14-Tier 2 Min Elig. (EER/SEER)</v>
      </c>
      <c r="UY14" s="132" t="str">
        <f t="shared" si="22"/>
        <v>A1: 14-Tier 2 Min Elig. (EER/IEER)</v>
      </c>
      <c r="UZ14" s="132" t="str">
        <f t="shared" si="22"/>
        <v>A1: 14-Tier 2 Qualified</v>
      </c>
      <c r="VA14" s="132" t="str">
        <f t="shared" si="22"/>
        <v>A1: 14-Incentive</v>
      </c>
      <c r="VB14" s="132" t="str">
        <f t="shared" si="22"/>
        <v>A1: 14-kWh Savings</v>
      </c>
      <c r="VC14" s="132" t="str">
        <f t="shared" si="22"/>
        <v>A1: 14-kW Reduction</v>
      </c>
      <c r="VD14" s="132" t="str">
        <f t="shared" si="22"/>
        <v>A1: 15-Qty</v>
      </c>
      <c r="VE14" s="132" t="str">
        <f t="shared" si="22"/>
        <v>A1: 15-Tons</v>
      </c>
      <c r="VF14" s="132" t="str">
        <f t="shared" si="22"/>
        <v>A1: 15-Type (use drop-down menu)</v>
      </c>
      <c r="VG14" s="132" t="str">
        <f t="shared" si="22"/>
        <v>A1: 15-Heating Section Type</v>
      </c>
      <c r="VH14" s="132" t="str">
        <f t="shared" si="22"/>
        <v>A1: 15-Split or Single</v>
      </c>
      <c r="VI14" s="132" t="str">
        <f t="shared" si="22"/>
        <v>A1: 15-Model / Designation</v>
      </c>
      <c r="VJ14" s="132" t="str">
        <f t="shared" si="22"/>
        <v>A1: 15-Actual Eff. EER/SEER</v>
      </c>
      <c r="VK14" s="132" t="str">
        <f t="shared" si="22"/>
        <v>A1: 15-Efficiency Units (EER/SEER)</v>
      </c>
      <c r="VL14" s="132" t="str">
        <f t="shared" si="22"/>
        <v>A1: 15-Actual Eff. EER/IEER</v>
      </c>
      <c r="VM14" s="132" t="str">
        <f t="shared" si="22"/>
        <v>A1: 15-Efficiency Units (EER/IEER)</v>
      </c>
      <c r="VN14" s="132" t="str">
        <f t="shared" si="22"/>
        <v>A1: 15-Tier 1 Min Elig. (EER/SEER)</v>
      </c>
      <c r="VO14" s="132" t="str">
        <f t="shared" si="22"/>
        <v>A1: 15-Tier 1 Min Elig. (EER/IEER)</v>
      </c>
      <c r="VP14" s="132" t="str">
        <f t="shared" si="22"/>
        <v>A1: 15-Tier 1 Qualified</v>
      </c>
      <c r="VQ14" s="132" t="str">
        <f t="shared" si="22"/>
        <v>A1: 15-Tier 2 Min Elig. (EER/SEER)</v>
      </c>
      <c r="VR14" s="132" t="str">
        <f t="shared" si="22"/>
        <v>A1: 15-Tier 2 Min Elig. (EER/IEER)</v>
      </c>
      <c r="VS14" s="132" t="str">
        <f t="shared" si="22"/>
        <v>A1: 15-Tier 2 Qualified</v>
      </c>
      <c r="VT14" s="132" t="str">
        <f t="shared" si="22"/>
        <v>A1: 15-Incentive</v>
      </c>
      <c r="VU14" s="132" t="str">
        <f t="shared" si="22"/>
        <v>A1: 15-kWh Savings</v>
      </c>
      <c r="VV14" s="132" t="str">
        <f t="shared" si="22"/>
        <v>A1: 15-kW Reduction</v>
      </c>
      <c r="ACA14" s="132" t="str">
        <f>$ACA$9&amp;ACA11&amp;ACA13</f>
        <v>A2: 1-Qty</v>
      </c>
      <c r="ACB14" s="132" t="str">
        <f t="shared" ref="ACB14:ACT14" si="23">$ACA$9&amp;ACB11&amp;ACB13</f>
        <v>A2: 1-Tons</v>
      </c>
      <c r="ACC14" s="132" t="str">
        <f t="shared" si="23"/>
        <v>A2: 1-Type (use drop-down menu)</v>
      </c>
      <c r="ACD14" s="132" t="str">
        <f t="shared" si="23"/>
        <v>A2: 1-Heating Section Type</v>
      </c>
      <c r="ACE14" s="132" t="str">
        <f t="shared" si="23"/>
        <v>A2: 1-Subcategory</v>
      </c>
      <c r="ACF14" s="132" t="str">
        <f t="shared" si="23"/>
        <v>A2: 1-Model / Designation</v>
      </c>
      <c r="ACG14" s="132" t="str">
        <f t="shared" si="23"/>
        <v>A2: 1-Actual Eff. EER/SEER</v>
      </c>
      <c r="ACH14" s="132" t="str">
        <f t="shared" si="23"/>
        <v>A2: 1-Efficiency Units (EER/SEER)</v>
      </c>
      <c r="ACI14" s="132" t="str">
        <f t="shared" si="23"/>
        <v>A2: 1-Actual Eff. EER/IEER</v>
      </c>
      <c r="ACJ14" s="132" t="str">
        <f t="shared" si="23"/>
        <v>A2: 1-Efficiency Units (EER/IEER)</v>
      </c>
      <c r="ACK14" s="132" t="str">
        <f t="shared" si="23"/>
        <v>A2: 1-Tier 1 Min Elig. (EER/SEER)</v>
      </c>
      <c r="ACL14" s="132" t="str">
        <f t="shared" si="23"/>
        <v>A2: 1-Tier 1 Min Elig. (EER/IEER)</v>
      </c>
      <c r="ACM14" s="132" t="str">
        <f t="shared" si="23"/>
        <v>A2: 1-Tier 1 Qualified</v>
      </c>
      <c r="ACN14" s="132" t="str">
        <f t="shared" si="23"/>
        <v>A2: 1-Tier 2 Min Elig. (EER/SEER)</v>
      </c>
      <c r="ACO14" s="132" t="str">
        <f t="shared" si="23"/>
        <v>A2: 1-Tier 2 Min Elig. (EER/IEER)</v>
      </c>
      <c r="ACP14" s="132" t="str">
        <f t="shared" si="23"/>
        <v>A2: 1-Tier 2 Qualified</v>
      </c>
      <c r="ACQ14" s="132" t="str">
        <f t="shared" si="23"/>
        <v>A2: 1-Incentive</v>
      </c>
      <c r="ACR14" s="132" t="str">
        <f t="shared" si="23"/>
        <v>A2: 1-kWh Savings</v>
      </c>
      <c r="ACS14" s="132" t="str">
        <f t="shared" si="23"/>
        <v>A2: 1-kW Reduction</v>
      </c>
      <c r="ACT14" s="132" t="str">
        <f t="shared" si="23"/>
        <v>A2: 2-Qty</v>
      </c>
      <c r="ACU14" s="132" t="str">
        <f t="shared" ref="ACU14" si="24">$ACA$9&amp;ACU11&amp;ACU13</f>
        <v>A2: 2-Tons</v>
      </c>
      <c r="ACV14" s="132" t="str">
        <f t="shared" ref="ACV14" si="25">$ACA$9&amp;ACV11&amp;ACV13</f>
        <v>A2: 2-Type (use drop-down menu)</v>
      </c>
      <c r="ACW14" s="132" t="str">
        <f t="shared" ref="ACW14" si="26">$ACA$9&amp;ACW11&amp;ACW13</f>
        <v>A2: 2-Heating Section Type</v>
      </c>
      <c r="ACX14" s="132" t="str">
        <f t="shared" ref="ACX14" si="27">$ACA$9&amp;ACX11&amp;ACX13</f>
        <v>A2: 2-Subcategory</v>
      </c>
      <c r="ACY14" s="132" t="str">
        <f t="shared" ref="ACY14" si="28">$ACA$9&amp;ACY11&amp;ACY13</f>
        <v>A2: 2-Model / Designation</v>
      </c>
      <c r="ACZ14" s="132" t="str">
        <f t="shared" ref="ACZ14" si="29">$ACA$9&amp;ACZ11&amp;ACZ13</f>
        <v>A2: 2-Actual Eff. EER/SEER</v>
      </c>
      <c r="ADA14" s="132" t="str">
        <f t="shared" ref="ADA14" si="30">$ACA$9&amp;ADA11&amp;ADA13</f>
        <v>A2: 2-Efficiency Units (EER/SEER)</v>
      </c>
      <c r="ADB14" s="132" t="str">
        <f t="shared" ref="ADB14" si="31">$ACA$9&amp;ADB11&amp;ADB13</f>
        <v>A2: 2-Actual Eff. EER/IEER</v>
      </c>
      <c r="ADC14" s="132" t="str">
        <f t="shared" ref="ADC14" si="32">$ACA$9&amp;ADC11&amp;ADC13</f>
        <v>A2: 2-Efficiency Units (EER/IEER)</v>
      </c>
      <c r="ADD14" s="132" t="str">
        <f t="shared" ref="ADD14" si="33">$ACA$9&amp;ADD11&amp;ADD13</f>
        <v>A2: 2-Tier 1 Min Elig. (EER/SEER)</v>
      </c>
      <c r="ADE14" s="132" t="str">
        <f t="shared" ref="ADE14" si="34">$ACA$9&amp;ADE11&amp;ADE13</f>
        <v>A2: 2-Tier 1 Min Elig. (EER/IEER)</v>
      </c>
      <c r="ADF14" s="132" t="str">
        <f t="shared" ref="ADF14" si="35">$ACA$9&amp;ADF11&amp;ADF13</f>
        <v>A2: 2-Tier 1 Qualified</v>
      </c>
      <c r="ADG14" s="132" t="str">
        <f t="shared" ref="ADG14" si="36">$ACA$9&amp;ADG11&amp;ADG13</f>
        <v>A2: 2-Tier 2 Min Elig. (EER/SEER)</v>
      </c>
      <c r="ADH14" s="132" t="str">
        <f t="shared" ref="ADH14" si="37">$ACA$9&amp;ADH11&amp;ADH13</f>
        <v>A2: 2-Tier 2 Min Elig. (EER/IEER)</v>
      </c>
      <c r="ADI14" s="132" t="str">
        <f t="shared" ref="ADI14" si="38">$ACA$9&amp;ADI11&amp;ADI13</f>
        <v>A2: 2-Tier 2 Qualified</v>
      </c>
      <c r="ADJ14" s="132" t="str">
        <f t="shared" ref="ADJ14" si="39">$ACA$9&amp;ADJ11&amp;ADJ13</f>
        <v>A2: 2-Incentive</v>
      </c>
      <c r="ADK14" s="132" t="str">
        <f t="shared" ref="ADK14" si="40">$ACA$9&amp;ADK11&amp;ADK13</f>
        <v>A2: 2-kWh Savings</v>
      </c>
      <c r="ADL14" s="132" t="str">
        <f t="shared" ref="ADL14" si="41">$ACA$9&amp;ADL11&amp;ADL13</f>
        <v>A2: 2-kW Reduction</v>
      </c>
      <c r="ADM14" s="132" t="str">
        <f t="shared" ref="ADM14" si="42">$ACA$9&amp;ADM11&amp;ADM13</f>
        <v>A2: 3-Qty</v>
      </c>
      <c r="ADN14" s="132" t="str">
        <f t="shared" ref="ADN14" si="43">$ACA$9&amp;ADN11&amp;ADN13</f>
        <v>A2: 3-Tons</v>
      </c>
      <c r="ADO14" s="132" t="str">
        <f t="shared" ref="ADO14" si="44">$ACA$9&amp;ADO11&amp;ADO13</f>
        <v>A2: 3-Type (use drop-down menu)</v>
      </c>
      <c r="ADP14" s="132" t="str">
        <f t="shared" ref="ADP14" si="45">$ACA$9&amp;ADP11&amp;ADP13</f>
        <v>A2: 3-Heating Section Type</v>
      </c>
      <c r="ADQ14" s="132" t="str">
        <f t="shared" ref="ADQ14" si="46">$ACA$9&amp;ADQ11&amp;ADQ13</f>
        <v>A2: 3-Subcategory</v>
      </c>
      <c r="ADR14" s="132" t="str">
        <f t="shared" ref="ADR14" si="47">$ACA$9&amp;ADR11&amp;ADR13</f>
        <v>A2: 3-Model / Designation</v>
      </c>
      <c r="ADS14" s="132" t="str">
        <f t="shared" ref="ADS14" si="48">$ACA$9&amp;ADS11&amp;ADS13</f>
        <v>A2: 3-Actual Eff. EER/SEER</v>
      </c>
      <c r="ADT14" s="132" t="str">
        <f t="shared" ref="ADT14" si="49">$ACA$9&amp;ADT11&amp;ADT13</f>
        <v>A2: 3-Efficiency Units (EER/SEER)</v>
      </c>
      <c r="ADU14" s="132" t="str">
        <f t="shared" ref="ADU14" si="50">$ACA$9&amp;ADU11&amp;ADU13</f>
        <v>A2: 3-Actual Eff. EER/IEER</v>
      </c>
      <c r="ADV14" s="132" t="str">
        <f t="shared" ref="ADV14" si="51">$ACA$9&amp;ADV11&amp;ADV13</f>
        <v>A2: 3-Efficiency Units (EER/IEER)</v>
      </c>
      <c r="ADW14" s="132" t="str">
        <f t="shared" ref="ADW14" si="52">$ACA$9&amp;ADW11&amp;ADW13</f>
        <v>A2: 3-Tier 1 Min Elig. (EER/SEER)</v>
      </c>
      <c r="ADX14" s="132" t="str">
        <f t="shared" ref="ADX14" si="53">$ACA$9&amp;ADX11&amp;ADX13</f>
        <v>A2: 3-Tier 1 Min Elig. (EER/IEER)</v>
      </c>
      <c r="ADY14" s="132" t="str">
        <f t="shared" ref="ADY14" si="54">$ACA$9&amp;ADY11&amp;ADY13</f>
        <v>A2: 3-Tier 1 Qualified</v>
      </c>
      <c r="ADZ14" s="132" t="str">
        <f t="shared" ref="ADZ14" si="55">$ACA$9&amp;ADZ11&amp;ADZ13</f>
        <v>A2: 3-Tier 2 Min Elig. (EER/SEER)</v>
      </c>
      <c r="AEA14" s="132" t="str">
        <f t="shared" ref="AEA14" si="56">$ACA$9&amp;AEA11&amp;AEA13</f>
        <v>A2: 3-Tier 2 Min Elig. (EER/IEER)</v>
      </c>
      <c r="AEB14" s="132" t="str">
        <f t="shared" ref="AEB14" si="57">$ACA$9&amp;AEB11&amp;AEB13</f>
        <v>A2: 3-Tier 2 Qualified</v>
      </c>
      <c r="AEC14" s="132" t="str">
        <f t="shared" ref="AEC14" si="58">$ACA$9&amp;AEC11&amp;AEC13</f>
        <v>A2: 3-Incentive</v>
      </c>
      <c r="AED14" s="132" t="str">
        <f t="shared" ref="AED14" si="59">$ACA$9&amp;AED11&amp;AED13</f>
        <v>A2: 3-kWh Savings</v>
      </c>
      <c r="AEE14" s="132" t="str">
        <f t="shared" ref="AEE14" si="60">$ACA$9&amp;AEE11&amp;AEE13</f>
        <v>A2: 3-kW Reduction</v>
      </c>
      <c r="AEF14" s="132" t="str">
        <f t="shared" ref="AEF14" si="61">$ACA$9&amp;AEF11&amp;AEF13</f>
        <v>A2: 4-Qty</v>
      </c>
      <c r="AEG14" s="132" t="str">
        <f t="shared" ref="AEG14" si="62">$ACA$9&amp;AEG11&amp;AEG13</f>
        <v>A2: 4-Tons</v>
      </c>
      <c r="AEH14" s="132" t="str">
        <f t="shared" ref="AEH14" si="63">$ACA$9&amp;AEH11&amp;AEH13</f>
        <v>A2: 4-Type (use drop-down menu)</v>
      </c>
      <c r="AEI14" s="132" t="str">
        <f t="shared" ref="AEI14" si="64">$ACA$9&amp;AEI11&amp;AEI13</f>
        <v>A2: 4-Heating Section Type</v>
      </c>
      <c r="AEJ14" s="132" t="str">
        <f t="shared" ref="AEJ14" si="65">$ACA$9&amp;AEJ11&amp;AEJ13</f>
        <v>A2: 4-Subcategory</v>
      </c>
      <c r="AEK14" s="132" t="str">
        <f t="shared" ref="AEK14" si="66">$ACA$9&amp;AEK11&amp;AEK13</f>
        <v>A2: 4-Model / Designation</v>
      </c>
      <c r="AEL14" s="132" t="str">
        <f t="shared" ref="AEL14" si="67">$ACA$9&amp;AEL11&amp;AEL13</f>
        <v>A2: 4-Actual Eff. EER/SEER</v>
      </c>
      <c r="AEM14" s="132" t="str">
        <f t="shared" ref="AEM14" si="68">$ACA$9&amp;AEM11&amp;AEM13</f>
        <v>A2: 4-Efficiency Units (EER/SEER)</v>
      </c>
      <c r="AEN14" s="132" t="str">
        <f t="shared" ref="AEN14" si="69">$ACA$9&amp;AEN11&amp;AEN13</f>
        <v>A2: 4-Actual Eff. EER/IEER</v>
      </c>
      <c r="AEO14" s="132" t="str">
        <f t="shared" ref="AEO14" si="70">$ACA$9&amp;AEO11&amp;AEO13</f>
        <v>A2: 4-Efficiency Units (EER/IEER)</v>
      </c>
      <c r="AEP14" s="132" t="str">
        <f t="shared" ref="AEP14" si="71">$ACA$9&amp;AEP11&amp;AEP13</f>
        <v>A2: 4-Tier 1 Min Elig. (EER/SEER)</v>
      </c>
      <c r="AEQ14" s="132" t="str">
        <f t="shared" ref="AEQ14" si="72">$ACA$9&amp;AEQ11&amp;AEQ13</f>
        <v>A2: 4-Tier 1 Min Elig. (EER/IEER)</v>
      </c>
      <c r="AER14" s="132" t="str">
        <f t="shared" ref="AER14" si="73">$ACA$9&amp;AER11&amp;AER13</f>
        <v>A2: 4-Tier 1 Qualified</v>
      </c>
      <c r="AES14" s="132" t="str">
        <f t="shared" ref="AES14" si="74">$ACA$9&amp;AES11&amp;AES13</f>
        <v>A2: 4-Tier 2 Min Elig. (EER/SEER)</v>
      </c>
      <c r="AET14" s="132" t="str">
        <f t="shared" ref="AET14" si="75">$ACA$9&amp;AET11&amp;AET13</f>
        <v>A2: 4-Tier 2 Min Elig. (EER/IEER)</v>
      </c>
      <c r="AEU14" s="132" t="str">
        <f t="shared" ref="AEU14" si="76">$ACA$9&amp;AEU11&amp;AEU13</f>
        <v>A2: 4-Tier 2 Qualified</v>
      </c>
      <c r="AEV14" s="132" t="str">
        <f t="shared" ref="AEV14" si="77">$ACA$9&amp;AEV11&amp;AEV13</f>
        <v>A2: 4-Incentive</v>
      </c>
      <c r="AEW14" s="132" t="str">
        <f t="shared" ref="AEW14" si="78">$ACA$9&amp;AEW11&amp;AEW13</f>
        <v>A2: 4-kWh Savings</v>
      </c>
      <c r="AEX14" s="132" t="str">
        <f t="shared" ref="AEX14" si="79">$ACA$9&amp;AEX11&amp;AEX13</f>
        <v>A2: 4-kW Reduction</v>
      </c>
      <c r="AEY14" s="132" t="str">
        <f t="shared" ref="AEY14" si="80">$ACA$9&amp;AEY11&amp;AEY13</f>
        <v>A2: 5-Qty</v>
      </c>
      <c r="AEZ14" s="132" t="str">
        <f t="shared" ref="AEZ14" si="81">$ACA$9&amp;AEZ11&amp;AEZ13</f>
        <v>A2: 5-Tons</v>
      </c>
      <c r="AFA14" s="132" t="str">
        <f t="shared" ref="AFA14" si="82">$ACA$9&amp;AFA11&amp;AFA13</f>
        <v>A2: 5-Type (use drop-down menu)</v>
      </c>
      <c r="AFB14" s="132" t="str">
        <f t="shared" ref="AFB14" si="83">$ACA$9&amp;AFB11&amp;AFB13</f>
        <v>A2: 5-Heating Section Type</v>
      </c>
      <c r="AFC14" s="132" t="str">
        <f t="shared" ref="AFC14" si="84">$ACA$9&amp;AFC11&amp;AFC13</f>
        <v>A2: 5-Subcategory</v>
      </c>
      <c r="AFD14" s="132" t="str">
        <f t="shared" ref="AFD14" si="85">$ACA$9&amp;AFD11&amp;AFD13</f>
        <v>A2: 5-Model / Designation</v>
      </c>
      <c r="AFE14" s="132" t="str">
        <f t="shared" ref="AFE14" si="86">$ACA$9&amp;AFE11&amp;AFE13</f>
        <v>A2: 5-Actual Eff. EER/SEER</v>
      </c>
      <c r="AFF14" s="132" t="str">
        <f t="shared" ref="AFF14" si="87">$ACA$9&amp;AFF11&amp;AFF13</f>
        <v>A2: 5-Efficiency Units (EER/SEER)</v>
      </c>
      <c r="AFG14" s="132" t="str">
        <f t="shared" ref="AFG14" si="88">$ACA$9&amp;AFG11&amp;AFG13</f>
        <v>A2: 5-Actual Eff. EER/IEER</v>
      </c>
      <c r="AFH14" s="132" t="str">
        <f t="shared" ref="AFH14" si="89">$ACA$9&amp;AFH11&amp;AFH13</f>
        <v>A2: 5-Efficiency Units (EER/IEER)</v>
      </c>
      <c r="AFI14" s="132" t="str">
        <f t="shared" ref="AFI14" si="90">$ACA$9&amp;AFI11&amp;AFI13</f>
        <v>A2: 5-Tier 1 Min Elig. (EER/SEER)</v>
      </c>
      <c r="AFJ14" s="132" t="str">
        <f t="shared" ref="AFJ14" si="91">$ACA$9&amp;AFJ11&amp;AFJ13</f>
        <v>A2: 5-Tier 1 Min Elig. (EER/IEER)</v>
      </c>
      <c r="AFK14" s="132" t="str">
        <f t="shared" ref="AFK14" si="92">$ACA$9&amp;AFK11&amp;AFK13</f>
        <v>A2: 5-Tier 1 Qualified</v>
      </c>
      <c r="AFL14" s="132" t="str">
        <f t="shared" ref="AFL14" si="93">$ACA$9&amp;AFL11&amp;AFL13</f>
        <v>A2: 5-Tier 2 Min Elig. (EER/SEER)</v>
      </c>
      <c r="AFM14" s="132" t="str">
        <f t="shared" ref="AFM14" si="94">$ACA$9&amp;AFM11&amp;AFM13</f>
        <v>A2: 5-Tier 2 Min Elig. (EER/IEER)</v>
      </c>
      <c r="AFN14" s="132" t="str">
        <f t="shared" ref="AFN14" si="95">$ACA$9&amp;AFN11&amp;AFN13</f>
        <v>A2: 5-Tier 2 Qualified</v>
      </c>
      <c r="AFO14" s="132" t="str">
        <f t="shared" ref="AFO14" si="96">$ACA$9&amp;AFO11&amp;AFO13</f>
        <v>A2: 5-Incentive</v>
      </c>
      <c r="AFP14" s="132" t="str">
        <f t="shared" ref="AFP14" si="97">$ACA$9&amp;AFP11&amp;AFP13</f>
        <v>A2: 5-kWh Savings</v>
      </c>
      <c r="AFQ14" s="132" t="str">
        <f t="shared" ref="AFQ14" si="98">$ACA$9&amp;AFQ11&amp;AFQ13</f>
        <v>A2: 5-kW Reduction</v>
      </c>
      <c r="AIE14" s="132" t="str">
        <f>$AIE$9&amp;AIE11&amp;AIE13</f>
        <v>C1: 1-Type of System</v>
      </c>
      <c r="AIF14" s="132" t="str">
        <f t="shared" ref="AIF14:AKQ14" si="99">$AIE$9&amp;AIF11&amp;AIF13</f>
        <v>C1: 1-Cooling Load</v>
      </c>
      <c r="AIG14" s="132" t="str">
        <f t="shared" si="99"/>
        <v>C1: 1-Opt Start/Stop</v>
      </c>
      <c r="AIH14" s="132" t="str">
        <f t="shared" si="99"/>
        <v>C1: 1-Chiller Water Reset</v>
      </c>
      <c r="AII14" s="132" t="str">
        <f t="shared" si="99"/>
        <v>C1: 1-DCV</v>
      </c>
      <c r="AIJ14" s="132" t="str">
        <f t="shared" si="99"/>
        <v>C1: 1-SA Reset</v>
      </c>
      <c r="AIK14" s="132" t="str">
        <f t="shared" si="99"/>
        <v>C1: 1-Cond Water Reset (Not in use)</v>
      </c>
      <c r="AIL14" s="132" t="str">
        <f t="shared" si="99"/>
        <v>C1: 1-No. of  Strategies</v>
      </c>
      <c r="AIM14" s="132" t="str">
        <f t="shared" si="99"/>
        <v>C1: 1-Incentive</v>
      </c>
      <c r="AIN14" s="132" t="str">
        <f t="shared" si="99"/>
        <v>C1: 1-kWh savings</v>
      </c>
      <c r="AIO14" s="132" t="str">
        <f t="shared" si="99"/>
        <v>C1: 1-kW reduction</v>
      </c>
      <c r="AIP14" s="132" t="str">
        <f t="shared" si="99"/>
        <v>C1: 2-Type of System</v>
      </c>
      <c r="AIQ14" s="132" t="str">
        <f t="shared" si="99"/>
        <v>C1: 2-Cooling Load</v>
      </c>
      <c r="AIR14" s="132" t="str">
        <f t="shared" si="99"/>
        <v>C1: 2-Opt Start/Stop</v>
      </c>
      <c r="AIS14" s="132" t="str">
        <f t="shared" si="99"/>
        <v>C1: 2-Chiller Water Reset</v>
      </c>
      <c r="AIT14" s="132" t="str">
        <f t="shared" si="99"/>
        <v>C1: 2-DCV</v>
      </c>
      <c r="AIU14" s="132" t="str">
        <f t="shared" si="99"/>
        <v>C1: 2-SA Reset</v>
      </c>
      <c r="AIV14" s="132" t="str">
        <f t="shared" si="99"/>
        <v>C1: 2-Cond Water Reset (Not in use)</v>
      </c>
      <c r="AIW14" s="132" t="str">
        <f t="shared" si="99"/>
        <v>C1: 2-No. of  Strategies</v>
      </c>
      <c r="AIX14" s="132" t="str">
        <f t="shared" si="99"/>
        <v>C1: 2-Incentive</v>
      </c>
      <c r="AIY14" s="132" t="str">
        <f t="shared" si="99"/>
        <v>C1: 2-kWh savings</v>
      </c>
      <c r="AIZ14" s="132" t="str">
        <f t="shared" si="99"/>
        <v>C1: 2-kW reduction</v>
      </c>
      <c r="AJA14" s="132" t="str">
        <f t="shared" si="99"/>
        <v>C1: 3-Type of System</v>
      </c>
      <c r="AJB14" s="132" t="str">
        <f t="shared" si="99"/>
        <v>C1: 3-Cooling Load</v>
      </c>
      <c r="AJC14" s="132" t="str">
        <f t="shared" si="99"/>
        <v>C1: 3-Opt Start/Stop</v>
      </c>
      <c r="AJD14" s="132" t="str">
        <f t="shared" si="99"/>
        <v>C1: 3-Chiller Water Reset</v>
      </c>
      <c r="AJE14" s="132" t="str">
        <f t="shared" si="99"/>
        <v>C1: 3-DCV</v>
      </c>
      <c r="AJF14" s="132" t="str">
        <f t="shared" si="99"/>
        <v>C1: 3-SA Reset</v>
      </c>
      <c r="AJG14" s="132" t="str">
        <f t="shared" si="99"/>
        <v>C1: 3-Cond Water Reset (Not in use)</v>
      </c>
      <c r="AJH14" s="132" t="str">
        <f t="shared" si="99"/>
        <v>C1: 3-No. of  Strategies</v>
      </c>
      <c r="AJI14" s="132" t="str">
        <f t="shared" si="99"/>
        <v>C1: 3-Incentive</v>
      </c>
      <c r="AJJ14" s="132" t="str">
        <f t="shared" si="99"/>
        <v>C1: 3-kWh savings</v>
      </c>
      <c r="AJK14" s="132" t="str">
        <f t="shared" si="99"/>
        <v>C1: 3-kW reduction</v>
      </c>
      <c r="AJL14" s="132" t="str">
        <f t="shared" si="99"/>
        <v>C1: 4-Type of System</v>
      </c>
      <c r="AJM14" s="132" t="str">
        <f t="shared" si="99"/>
        <v>C1: 4-Cooling Load</v>
      </c>
      <c r="AJN14" s="132" t="str">
        <f t="shared" si="99"/>
        <v>C1: 4-Opt Start/Stop</v>
      </c>
      <c r="AJO14" s="132" t="str">
        <f t="shared" si="99"/>
        <v>C1: 4-Chiller Water Reset</v>
      </c>
      <c r="AJP14" s="132" t="str">
        <f t="shared" si="99"/>
        <v>C1: 4-DCV</v>
      </c>
      <c r="AJQ14" s="132" t="str">
        <f t="shared" si="99"/>
        <v>C1: 4-SA Reset</v>
      </c>
      <c r="AJR14" s="132" t="str">
        <f t="shared" si="99"/>
        <v>C1: 4-Cond Water Reset (Not in use)</v>
      </c>
      <c r="AJS14" s="132" t="str">
        <f t="shared" si="99"/>
        <v>C1: 4-No. of  Strategies</v>
      </c>
      <c r="AJT14" s="132" t="str">
        <f t="shared" si="99"/>
        <v>C1: 4-Incentive</v>
      </c>
      <c r="AJU14" s="132" t="str">
        <f t="shared" si="99"/>
        <v>C1: 4-kWh savings</v>
      </c>
      <c r="AJV14" s="132" t="str">
        <f t="shared" si="99"/>
        <v>C1: 4-kW reduction</v>
      </c>
      <c r="AJW14" s="132" t="str">
        <f t="shared" si="99"/>
        <v>C1: 5-Type of System</v>
      </c>
      <c r="AJX14" s="132" t="str">
        <f t="shared" si="99"/>
        <v>C1: 5-Cooling Load</v>
      </c>
      <c r="AJY14" s="132" t="str">
        <f t="shared" si="99"/>
        <v>C1: 5-Opt Start/Stop</v>
      </c>
      <c r="AJZ14" s="132" t="str">
        <f t="shared" si="99"/>
        <v>C1: 5-Chiller Water Reset</v>
      </c>
      <c r="AKA14" s="132" t="str">
        <f t="shared" si="99"/>
        <v>C1: 5-DCV</v>
      </c>
      <c r="AKB14" s="132" t="str">
        <f t="shared" si="99"/>
        <v>C1: 5-SA Reset</v>
      </c>
      <c r="AKC14" s="132" t="str">
        <f t="shared" si="99"/>
        <v>C1: 5-Cond Water Reset (Not in use)</v>
      </c>
      <c r="AKD14" s="132" t="str">
        <f t="shared" si="99"/>
        <v>C1: 5-No. of  Strategies</v>
      </c>
      <c r="AKE14" s="132" t="str">
        <f t="shared" si="99"/>
        <v>C1: 5-Incentive</v>
      </c>
      <c r="AKF14" s="132" t="str">
        <f t="shared" si="99"/>
        <v>C1: 5-kWh savings</v>
      </c>
      <c r="AKG14" s="132" t="str">
        <f t="shared" si="99"/>
        <v>C1: 5-kW reduction</v>
      </c>
      <c r="AKH14" s="132" t="str">
        <f t="shared" si="99"/>
        <v>C1: 6-Type of System</v>
      </c>
      <c r="AKI14" s="132" t="str">
        <f t="shared" si="99"/>
        <v>C1: 6-Cooling Load</v>
      </c>
      <c r="AKJ14" s="132" t="str">
        <f t="shared" si="99"/>
        <v>C1: 6-Opt Start/Stop</v>
      </c>
      <c r="AKK14" s="132" t="str">
        <f t="shared" si="99"/>
        <v>C1: 6-Chiller Water Reset</v>
      </c>
      <c r="AKL14" s="132" t="str">
        <f t="shared" si="99"/>
        <v>C1: 6-DCV</v>
      </c>
      <c r="AKM14" s="132" t="str">
        <f t="shared" si="99"/>
        <v>C1: 6-SA Reset</v>
      </c>
      <c r="AKN14" s="132" t="str">
        <f t="shared" si="99"/>
        <v>C1: 6-Cond Water Reset (Not in use)</v>
      </c>
      <c r="AKO14" s="132" t="str">
        <f t="shared" si="99"/>
        <v>C1: 6-No. of  Strategies</v>
      </c>
      <c r="AKP14" s="132" t="str">
        <f t="shared" si="99"/>
        <v>C1: 6-Incentive</v>
      </c>
      <c r="AKQ14" s="132" t="str">
        <f t="shared" si="99"/>
        <v>C1: 6-kWh savings</v>
      </c>
      <c r="AKR14" s="132" t="str">
        <f t="shared" ref="AKR14" si="100">$AIE$9&amp;AKR11&amp;AKR13</f>
        <v>C1: 6-kW reduction</v>
      </c>
    </row>
    <row r="16" spans="1:1107">
      <c r="EC16" s="7"/>
      <c r="ED16" s="7"/>
      <c r="FA16" s="1"/>
      <c r="KX16" s="132" t="s">
        <v>1835</v>
      </c>
      <c r="KY16" s="132" t="s">
        <v>1837</v>
      </c>
      <c r="KZ16" s="132" t="s">
        <v>1839</v>
      </c>
      <c r="LA16" s="132" t="s">
        <v>1851</v>
      </c>
      <c r="LB16" s="132" t="s">
        <v>1856</v>
      </c>
      <c r="LC16" s="132" t="s">
        <v>1862</v>
      </c>
      <c r="LD16" s="132" t="s">
        <v>1867</v>
      </c>
      <c r="LE16" s="132" t="s">
        <v>1868</v>
      </c>
      <c r="LF16" s="132" t="s">
        <v>16</v>
      </c>
      <c r="LG16" s="132" t="s">
        <v>9</v>
      </c>
      <c r="LH16" s="132" t="s">
        <v>1870</v>
      </c>
      <c r="LI16" s="132" t="s">
        <v>1872</v>
      </c>
      <c r="LJ16" s="132" t="s">
        <v>1874</v>
      </c>
      <c r="LK16" s="132" t="s">
        <v>1876</v>
      </c>
      <c r="LL16" s="132" t="s">
        <v>1878</v>
      </c>
      <c r="LM16" s="132" t="s">
        <v>1880</v>
      </c>
      <c r="LN16" s="132" t="s">
        <v>1882</v>
      </c>
      <c r="LO16" s="132" t="s">
        <v>1896</v>
      </c>
      <c r="LP16" s="132" t="s">
        <v>1897</v>
      </c>
      <c r="LQ16" s="132" t="str">
        <f t="shared" ref="LQ16:OB16" si="101">KX16</f>
        <v>B</v>
      </c>
      <c r="LR16" s="132" t="str">
        <f t="shared" si="101"/>
        <v>D</v>
      </c>
      <c r="LS16" s="132" t="str">
        <f t="shared" si="101"/>
        <v>F</v>
      </c>
      <c r="LT16" s="132" t="str">
        <f t="shared" si="101"/>
        <v>R</v>
      </c>
      <c r="LU16" s="132" t="str">
        <f t="shared" si="101"/>
        <v>W</v>
      </c>
      <c r="LV16" s="132" t="str">
        <f t="shared" si="101"/>
        <v>AD</v>
      </c>
      <c r="LW16" s="132" t="str">
        <f t="shared" si="101"/>
        <v>AI</v>
      </c>
      <c r="LX16" s="132" t="str">
        <f t="shared" si="101"/>
        <v>AJ</v>
      </c>
      <c r="LY16" s="132" t="str">
        <f t="shared" si="101"/>
        <v>AK</v>
      </c>
      <c r="LZ16" s="132" t="str">
        <f t="shared" si="101"/>
        <v>AL</v>
      </c>
      <c r="MA16" s="132" t="str">
        <f t="shared" si="101"/>
        <v>AN</v>
      </c>
      <c r="MB16" s="132" t="str">
        <f t="shared" si="101"/>
        <v>AP</v>
      </c>
      <c r="MC16" s="132" t="str">
        <f t="shared" si="101"/>
        <v>AS</v>
      </c>
      <c r="MD16" s="132" t="str">
        <f t="shared" si="101"/>
        <v>AU</v>
      </c>
      <c r="ME16" s="132" t="str">
        <f t="shared" si="101"/>
        <v>AW</v>
      </c>
      <c r="MF16" s="132" t="str">
        <f t="shared" si="101"/>
        <v>AY</v>
      </c>
      <c r="MG16" s="132" t="str">
        <f t="shared" si="101"/>
        <v>BB</v>
      </c>
      <c r="MH16" s="132" t="str">
        <f t="shared" si="101"/>
        <v>BP</v>
      </c>
      <c r="MI16" s="132" t="str">
        <f t="shared" si="101"/>
        <v>BQ</v>
      </c>
      <c r="MJ16" s="132" t="str">
        <f t="shared" si="101"/>
        <v>B</v>
      </c>
      <c r="MK16" s="132" t="str">
        <f t="shared" si="101"/>
        <v>D</v>
      </c>
      <c r="ML16" s="132" t="str">
        <f t="shared" si="101"/>
        <v>F</v>
      </c>
      <c r="MM16" s="132" t="str">
        <f t="shared" si="101"/>
        <v>R</v>
      </c>
      <c r="MN16" s="132" t="str">
        <f t="shared" si="101"/>
        <v>W</v>
      </c>
      <c r="MO16" s="132" t="str">
        <f t="shared" si="101"/>
        <v>AD</v>
      </c>
      <c r="MP16" s="132" t="str">
        <f t="shared" si="101"/>
        <v>AI</v>
      </c>
      <c r="MQ16" s="132" t="str">
        <f t="shared" si="101"/>
        <v>AJ</v>
      </c>
      <c r="MR16" s="132" t="str">
        <f t="shared" si="101"/>
        <v>AK</v>
      </c>
      <c r="MS16" s="132" t="str">
        <f t="shared" si="101"/>
        <v>AL</v>
      </c>
      <c r="MT16" s="132" t="str">
        <f t="shared" si="101"/>
        <v>AN</v>
      </c>
      <c r="MU16" s="132" t="str">
        <f t="shared" si="101"/>
        <v>AP</v>
      </c>
      <c r="MV16" s="132" t="str">
        <f t="shared" si="101"/>
        <v>AS</v>
      </c>
      <c r="MW16" s="132" t="str">
        <f t="shared" si="101"/>
        <v>AU</v>
      </c>
      <c r="MX16" s="132" t="str">
        <f t="shared" si="101"/>
        <v>AW</v>
      </c>
      <c r="MY16" s="132" t="str">
        <f t="shared" si="101"/>
        <v>AY</v>
      </c>
      <c r="MZ16" s="132" t="str">
        <f t="shared" si="101"/>
        <v>BB</v>
      </c>
      <c r="NA16" s="132" t="str">
        <f t="shared" si="101"/>
        <v>BP</v>
      </c>
      <c r="NB16" s="132" t="str">
        <f t="shared" si="101"/>
        <v>BQ</v>
      </c>
      <c r="NC16" s="132" t="str">
        <f t="shared" si="101"/>
        <v>B</v>
      </c>
      <c r="ND16" s="132" t="str">
        <f t="shared" si="101"/>
        <v>D</v>
      </c>
      <c r="NE16" s="132" t="str">
        <f t="shared" si="101"/>
        <v>F</v>
      </c>
      <c r="NF16" s="132" t="str">
        <f t="shared" si="101"/>
        <v>R</v>
      </c>
      <c r="NG16" s="132" t="str">
        <f t="shared" si="101"/>
        <v>W</v>
      </c>
      <c r="NH16" s="132" t="str">
        <f t="shared" si="101"/>
        <v>AD</v>
      </c>
      <c r="NI16" s="132" t="str">
        <f t="shared" si="101"/>
        <v>AI</v>
      </c>
      <c r="NJ16" s="132" t="str">
        <f t="shared" si="101"/>
        <v>AJ</v>
      </c>
      <c r="NK16" s="132" t="str">
        <f t="shared" si="101"/>
        <v>AK</v>
      </c>
      <c r="NL16" s="132" t="str">
        <f t="shared" si="101"/>
        <v>AL</v>
      </c>
      <c r="NM16" s="132" t="str">
        <f t="shared" si="101"/>
        <v>AN</v>
      </c>
      <c r="NN16" s="132" t="str">
        <f t="shared" si="101"/>
        <v>AP</v>
      </c>
      <c r="NO16" s="132" t="str">
        <f t="shared" si="101"/>
        <v>AS</v>
      </c>
      <c r="NP16" s="132" t="str">
        <f t="shared" si="101"/>
        <v>AU</v>
      </c>
      <c r="NQ16" s="132" t="str">
        <f t="shared" si="101"/>
        <v>AW</v>
      </c>
      <c r="NR16" s="132" t="str">
        <f t="shared" si="101"/>
        <v>AY</v>
      </c>
      <c r="NS16" s="132" t="str">
        <f t="shared" si="101"/>
        <v>BB</v>
      </c>
      <c r="NT16" s="132" t="str">
        <f t="shared" si="101"/>
        <v>BP</v>
      </c>
      <c r="NU16" s="132" t="str">
        <f t="shared" si="101"/>
        <v>BQ</v>
      </c>
      <c r="NV16" s="132" t="str">
        <f t="shared" si="101"/>
        <v>B</v>
      </c>
      <c r="NW16" s="132" t="str">
        <f t="shared" si="101"/>
        <v>D</v>
      </c>
      <c r="NX16" s="132" t="str">
        <f t="shared" si="101"/>
        <v>F</v>
      </c>
      <c r="NY16" s="132" t="str">
        <f t="shared" si="101"/>
        <v>R</v>
      </c>
      <c r="NZ16" s="132" t="str">
        <f t="shared" si="101"/>
        <v>W</v>
      </c>
      <c r="OA16" s="132" t="str">
        <f t="shared" si="101"/>
        <v>AD</v>
      </c>
      <c r="OB16" s="132" t="str">
        <f t="shared" si="101"/>
        <v>AI</v>
      </c>
      <c r="OC16" s="132" t="str">
        <f t="shared" ref="OC16:QN16" si="102">NJ16</f>
        <v>AJ</v>
      </c>
      <c r="OD16" s="132" t="str">
        <f t="shared" si="102"/>
        <v>AK</v>
      </c>
      <c r="OE16" s="132" t="str">
        <f t="shared" si="102"/>
        <v>AL</v>
      </c>
      <c r="OF16" s="132" t="str">
        <f t="shared" si="102"/>
        <v>AN</v>
      </c>
      <c r="OG16" s="132" t="str">
        <f t="shared" si="102"/>
        <v>AP</v>
      </c>
      <c r="OH16" s="132" t="str">
        <f t="shared" si="102"/>
        <v>AS</v>
      </c>
      <c r="OI16" s="132" t="str">
        <f t="shared" si="102"/>
        <v>AU</v>
      </c>
      <c r="OJ16" s="132" t="str">
        <f t="shared" si="102"/>
        <v>AW</v>
      </c>
      <c r="OK16" s="132" t="str">
        <f t="shared" si="102"/>
        <v>AY</v>
      </c>
      <c r="OL16" s="132" t="str">
        <f t="shared" si="102"/>
        <v>BB</v>
      </c>
      <c r="OM16" s="132" t="str">
        <f t="shared" si="102"/>
        <v>BP</v>
      </c>
      <c r="ON16" s="132" t="str">
        <f t="shared" si="102"/>
        <v>BQ</v>
      </c>
      <c r="OO16" s="132" t="str">
        <f t="shared" si="102"/>
        <v>B</v>
      </c>
      <c r="OP16" s="132" t="str">
        <f t="shared" si="102"/>
        <v>D</v>
      </c>
      <c r="OQ16" s="132" t="str">
        <f t="shared" si="102"/>
        <v>F</v>
      </c>
      <c r="OR16" s="132" t="str">
        <f t="shared" si="102"/>
        <v>R</v>
      </c>
      <c r="OS16" s="132" t="str">
        <f t="shared" si="102"/>
        <v>W</v>
      </c>
      <c r="OT16" s="132" t="str">
        <f t="shared" si="102"/>
        <v>AD</v>
      </c>
      <c r="OU16" s="132" t="str">
        <f t="shared" si="102"/>
        <v>AI</v>
      </c>
      <c r="OV16" s="132" t="str">
        <f t="shared" si="102"/>
        <v>AJ</v>
      </c>
      <c r="OW16" s="132" t="str">
        <f t="shared" si="102"/>
        <v>AK</v>
      </c>
      <c r="OX16" s="132" t="str">
        <f t="shared" si="102"/>
        <v>AL</v>
      </c>
      <c r="OY16" s="132" t="str">
        <f t="shared" si="102"/>
        <v>AN</v>
      </c>
      <c r="OZ16" s="132" t="str">
        <f t="shared" si="102"/>
        <v>AP</v>
      </c>
      <c r="PA16" s="132" t="str">
        <f t="shared" si="102"/>
        <v>AS</v>
      </c>
      <c r="PB16" s="132" t="str">
        <f t="shared" si="102"/>
        <v>AU</v>
      </c>
      <c r="PC16" s="132" t="str">
        <f t="shared" si="102"/>
        <v>AW</v>
      </c>
      <c r="PD16" s="132" t="str">
        <f t="shared" si="102"/>
        <v>AY</v>
      </c>
      <c r="PE16" s="132" t="str">
        <f t="shared" si="102"/>
        <v>BB</v>
      </c>
      <c r="PF16" s="132" t="str">
        <f t="shared" si="102"/>
        <v>BP</v>
      </c>
      <c r="PG16" s="132" t="str">
        <f t="shared" si="102"/>
        <v>BQ</v>
      </c>
      <c r="PH16" s="132" t="str">
        <f t="shared" si="102"/>
        <v>B</v>
      </c>
      <c r="PI16" s="132" t="str">
        <f t="shared" si="102"/>
        <v>D</v>
      </c>
      <c r="PJ16" s="132" t="str">
        <f t="shared" si="102"/>
        <v>F</v>
      </c>
      <c r="PK16" s="132" t="str">
        <f t="shared" si="102"/>
        <v>R</v>
      </c>
      <c r="PL16" s="132" t="str">
        <f t="shared" si="102"/>
        <v>W</v>
      </c>
      <c r="PM16" s="132" t="str">
        <f t="shared" si="102"/>
        <v>AD</v>
      </c>
      <c r="PN16" s="132" t="str">
        <f t="shared" si="102"/>
        <v>AI</v>
      </c>
      <c r="PO16" s="132" t="str">
        <f t="shared" si="102"/>
        <v>AJ</v>
      </c>
      <c r="PP16" s="132" t="str">
        <f t="shared" si="102"/>
        <v>AK</v>
      </c>
      <c r="PQ16" s="132" t="str">
        <f t="shared" si="102"/>
        <v>AL</v>
      </c>
      <c r="PR16" s="132" t="str">
        <f t="shared" si="102"/>
        <v>AN</v>
      </c>
      <c r="PS16" s="132" t="str">
        <f t="shared" si="102"/>
        <v>AP</v>
      </c>
      <c r="PT16" s="132" t="str">
        <f t="shared" si="102"/>
        <v>AS</v>
      </c>
      <c r="PU16" s="132" t="str">
        <f t="shared" si="102"/>
        <v>AU</v>
      </c>
      <c r="PV16" s="132" t="str">
        <f t="shared" si="102"/>
        <v>AW</v>
      </c>
      <c r="PW16" s="132" t="str">
        <f t="shared" si="102"/>
        <v>AY</v>
      </c>
      <c r="PX16" s="132" t="str">
        <f t="shared" si="102"/>
        <v>BB</v>
      </c>
      <c r="PY16" s="132" t="str">
        <f t="shared" si="102"/>
        <v>BP</v>
      </c>
      <c r="PZ16" s="132" t="str">
        <f t="shared" si="102"/>
        <v>BQ</v>
      </c>
      <c r="QA16" s="132" t="str">
        <f t="shared" si="102"/>
        <v>B</v>
      </c>
      <c r="QB16" s="132" t="str">
        <f t="shared" si="102"/>
        <v>D</v>
      </c>
      <c r="QC16" s="132" t="str">
        <f t="shared" si="102"/>
        <v>F</v>
      </c>
      <c r="QD16" s="132" t="str">
        <f t="shared" si="102"/>
        <v>R</v>
      </c>
      <c r="QE16" s="132" t="str">
        <f t="shared" si="102"/>
        <v>W</v>
      </c>
      <c r="QF16" s="132" t="str">
        <f t="shared" si="102"/>
        <v>AD</v>
      </c>
      <c r="QG16" s="132" t="str">
        <f t="shared" si="102"/>
        <v>AI</v>
      </c>
      <c r="QH16" s="132" t="str">
        <f t="shared" si="102"/>
        <v>AJ</v>
      </c>
      <c r="QI16" s="132" t="str">
        <f t="shared" si="102"/>
        <v>AK</v>
      </c>
      <c r="QJ16" s="132" t="str">
        <f t="shared" si="102"/>
        <v>AL</v>
      </c>
      <c r="QK16" s="132" t="str">
        <f t="shared" si="102"/>
        <v>AN</v>
      </c>
      <c r="QL16" s="132" t="str">
        <f t="shared" si="102"/>
        <v>AP</v>
      </c>
      <c r="QM16" s="132" t="str">
        <f t="shared" si="102"/>
        <v>AS</v>
      </c>
      <c r="QN16" s="132" t="str">
        <f t="shared" si="102"/>
        <v>AU</v>
      </c>
      <c r="QO16" s="132" t="str">
        <f t="shared" ref="QO16:SZ16" si="103">PV16</f>
        <v>AW</v>
      </c>
      <c r="QP16" s="132" t="str">
        <f t="shared" si="103"/>
        <v>AY</v>
      </c>
      <c r="QQ16" s="132" t="str">
        <f t="shared" si="103"/>
        <v>BB</v>
      </c>
      <c r="QR16" s="132" t="str">
        <f t="shared" si="103"/>
        <v>BP</v>
      </c>
      <c r="QS16" s="132" t="str">
        <f t="shared" si="103"/>
        <v>BQ</v>
      </c>
      <c r="QT16" s="132" t="str">
        <f t="shared" si="103"/>
        <v>B</v>
      </c>
      <c r="QU16" s="132" t="str">
        <f t="shared" si="103"/>
        <v>D</v>
      </c>
      <c r="QV16" s="132" t="str">
        <f t="shared" si="103"/>
        <v>F</v>
      </c>
      <c r="QW16" s="132" t="str">
        <f t="shared" si="103"/>
        <v>R</v>
      </c>
      <c r="QX16" s="132" t="str">
        <f t="shared" si="103"/>
        <v>W</v>
      </c>
      <c r="QY16" s="132" t="str">
        <f t="shared" si="103"/>
        <v>AD</v>
      </c>
      <c r="QZ16" s="132" t="str">
        <f t="shared" si="103"/>
        <v>AI</v>
      </c>
      <c r="RA16" s="132" t="str">
        <f t="shared" si="103"/>
        <v>AJ</v>
      </c>
      <c r="RB16" s="132" t="str">
        <f t="shared" si="103"/>
        <v>AK</v>
      </c>
      <c r="RC16" s="132" t="str">
        <f t="shared" si="103"/>
        <v>AL</v>
      </c>
      <c r="RD16" s="132" t="str">
        <f t="shared" si="103"/>
        <v>AN</v>
      </c>
      <c r="RE16" s="132" t="str">
        <f t="shared" si="103"/>
        <v>AP</v>
      </c>
      <c r="RF16" s="132" t="str">
        <f t="shared" si="103"/>
        <v>AS</v>
      </c>
      <c r="RG16" s="132" t="str">
        <f t="shared" si="103"/>
        <v>AU</v>
      </c>
      <c r="RH16" s="132" t="str">
        <f t="shared" si="103"/>
        <v>AW</v>
      </c>
      <c r="RI16" s="132" t="str">
        <f t="shared" si="103"/>
        <v>AY</v>
      </c>
      <c r="RJ16" s="132" t="str">
        <f t="shared" si="103"/>
        <v>BB</v>
      </c>
      <c r="RK16" s="132" t="str">
        <f t="shared" si="103"/>
        <v>BP</v>
      </c>
      <c r="RL16" s="132" t="str">
        <f t="shared" si="103"/>
        <v>BQ</v>
      </c>
      <c r="RM16" s="132" t="str">
        <f t="shared" si="103"/>
        <v>B</v>
      </c>
      <c r="RN16" s="132" t="str">
        <f t="shared" si="103"/>
        <v>D</v>
      </c>
      <c r="RO16" s="132" t="str">
        <f t="shared" si="103"/>
        <v>F</v>
      </c>
      <c r="RP16" s="132" t="str">
        <f t="shared" si="103"/>
        <v>R</v>
      </c>
      <c r="RQ16" s="132" t="str">
        <f t="shared" si="103"/>
        <v>W</v>
      </c>
      <c r="RR16" s="132" t="str">
        <f t="shared" si="103"/>
        <v>AD</v>
      </c>
      <c r="RS16" s="132" t="str">
        <f t="shared" si="103"/>
        <v>AI</v>
      </c>
      <c r="RT16" s="132" t="str">
        <f t="shared" si="103"/>
        <v>AJ</v>
      </c>
      <c r="RU16" s="132" t="str">
        <f t="shared" si="103"/>
        <v>AK</v>
      </c>
      <c r="RV16" s="132" t="str">
        <f t="shared" si="103"/>
        <v>AL</v>
      </c>
      <c r="RW16" s="132" t="str">
        <f t="shared" si="103"/>
        <v>AN</v>
      </c>
      <c r="RX16" s="132" t="str">
        <f t="shared" si="103"/>
        <v>AP</v>
      </c>
      <c r="RY16" s="132" t="str">
        <f t="shared" si="103"/>
        <v>AS</v>
      </c>
      <c r="RZ16" s="132" t="str">
        <f t="shared" si="103"/>
        <v>AU</v>
      </c>
      <c r="SA16" s="132" t="str">
        <f t="shared" si="103"/>
        <v>AW</v>
      </c>
      <c r="SB16" s="132" t="str">
        <f t="shared" si="103"/>
        <v>AY</v>
      </c>
      <c r="SC16" s="132" t="str">
        <f t="shared" si="103"/>
        <v>BB</v>
      </c>
      <c r="SD16" s="132" t="str">
        <f t="shared" si="103"/>
        <v>BP</v>
      </c>
      <c r="SE16" s="132" t="str">
        <f t="shared" si="103"/>
        <v>BQ</v>
      </c>
      <c r="SF16" s="132" t="str">
        <f t="shared" si="103"/>
        <v>B</v>
      </c>
      <c r="SG16" s="132" t="str">
        <f t="shared" si="103"/>
        <v>D</v>
      </c>
      <c r="SH16" s="132" t="str">
        <f t="shared" si="103"/>
        <v>F</v>
      </c>
      <c r="SI16" s="132" t="str">
        <f t="shared" si="103"/>
        <v>R</v>
      </c>
      <c r="SJ16" s="132" t="str">
        <f t="shared" si="103"/>
        <v>W</v>
      </c>
      <c r="SK16" s="132" t="str">
        <f t="shared" si="103"/>
        <v>AD</v>
      </c>
      <c r="SL16" s="132" t="str">
        <f t="shared" si="103"/>
        <v>AI</v>
      </c>
      <c r="SM16" s="132" t="str">
        <f t="shared" si="103"/>
        <v>AJ</v>
      </c>
      <c r="SN16" s="132" t="str">
        <f t="shared" si="103"/>
        <v>AK</v>
      </c>
      <c r="SO16" s="132" t="str">
        <f t="shared" si="103"/>
        <v>AL</v>
      </c>
      <c r="SP16" s="132" t="str">
        <f t="shared" si="103"/>
        <v>AN</v>
      </c>
      <c r="SQ16" s="132" t="str">
        <f t="shared" si="103"/>
        <v>AP</v>
      </c>
      <c r="SR16" s="132" t="str">
        <f t="shared" si="103"/>
        <v>AS</v>
      </c>
      <c r="SS16" s="132" t="str">
        <f t="shared" si="103"/>
        <v>AU</v>
      </c>
      <c r="ST16" s="132" t="str">
        <f t="shared" si="103"/>
        <v>AW</v>
      </c>
      <c r="SU16" s="132" t="str">
        <f t="shared" si="103"/>
        <v>AY</v>
      </c>
      <c r="SV16" s="132" t="str">
        <f t="shared" si="103"/>
        <v>BB</v>
      </c>
      <c r="SW16" s="132" t="str">
        <f t="shared" si="103"/>
        <v>BP</v>
      </c>
      <c r="SX16" s="132" t="str">
        <f t="shared" si="103"/>
        <v>BQ</v>
      </c>
      <c r="SY16" s="132" t="str">
        <f t="shared" si="103"/>
        <v>B</v>
      </c>
      <c r="SZ16" s="132" t="str">
        <f t="shared" si="103"/>
        <v>D</v>
      </c>
      <c r="TA16" s="132" t="str">
        <f t="shared" ref="TA16:VL16" si="104">SH16</f>
        <v>F</v>
      </c>
      <c r="TB16" s="132" t="str">
        <f t="shared" si="104"/>
        <v>R</v>
      </c>
      <c r="TC16" s="132" t="str">
        <f t="shared" si="104"/>
        <v>W</v>
      </c>
      <c r="TD16" s="132" t="str">
        <f t="shared" si="104"/>
        <v>AD</v>
      </c>
      <c r="TE16" s="132" t="str">
        <f t="shared" si="104"/>
        <v>AI</v>
      </c>
      <c r="TF16" s="132" t="str">
        <f t="shared" si="104"/>
        <v>AJ</v>
      </c>
      <c r="TG16" s="132" t="str">
        <f t="shared" si="104"/>
        <v>AK</v>
      </c>
      <c r="TH16" s="132" t="str">
        <f t="shared" si="104"/>
        <v>AL</v>
      </c>
      <c r="TI16" s="132" t="str">
        <f t="shared" si="104"/>
        <v>AN</v>
      </c>
      <c r="TJ16" s="132" t="str">
        <f t="shared" si="104"/>
        <v>AP</v>
      </c>
      <c r="TK16" s="132" t="str">
        <f t="shared" si="104"/>
        <v>AS</v>
      </c>
      <c r="TL16" s="132" t="str">
        <f t="shared" si="104"/>
        <v>AU</v>
      </c>
      <c r="TM16" s="132" t="str">
        <f t="shared" si="104"/>
        <v>AW</v>
      </c>
      <c r="TN16" s="132" t="str">
        <f t="shared" si="104"/>
        <v>AY</v>
      </c>
      <c r="TO16" s="132" t="str">
        <f t="shared" si="104"/>
        <v>BB</v>
      </c>
      <c r="TP16" s="132" t="str">
        <f t="shared" si="104"/>
        <v>BP</v>
      </c>
      <c r="TQ16" s="132" t="str">
        <f t="shared" si="104"/>
        <v>BQ</v>
      </c>
      <c r="TR16" s="132" t="str">
        <f t="shared" si="104"/>
        <v>B</v>
      </c>
      <c r="TS16" s="132" t="str">
        <f t="shared" si="104"/>
        <v>D</v>
      </c>
      <c r="TT16" s="132" t="str">
        <f t="shared" si="104"/>
        <v>F</v>
      </c>
      <c r="TU16" s="132" t="str">
        <f t="shared" si="104"/>
        <v>R</v>
      </c>
      <c r="TV16" s="132" t="str">
        <f t="shared" si="104"/>
        <v>W</v>
      </c>
      <c r="TW16" s="132" t="str">
        <f t="shared" si="104"/>
        <v>AD</v>
      </c>
      <c r="TX16" s="132" t="str">
        <f t="shared" si="104"/>
        <v>AI</v>
      </c>
      <c r="TY16" s="132" t="str">
        <f t="shared" si="104"/>
        <v>AJ</v>
      </c>
      <c r="TZ16" s="132" t="str">
        <f t="shared" si="104"/>
        <v>AK</v>
      </c>
      <c r="UA16" s="132" t="str">
        <f t="shared" si="104"/>
        <v>AL</v>
      </c>
      <c r="UB16" s="132" t="str">
        <f t="shared" si="104"/>
        <v>AN</v>
      </c>
      <c r="UC16" s="132" t="str">
        <f t="shared" si="104"/>
        <v>AP</v>
      </c>
      <c r="UD16" s="132" t="str">
        <f t="shared" si="104"/>
        <v>AS</v>
      </c>
      <c r="UE16" s="132" t="str">
        <f t="shared" si="104"/>
        <v>AU</v>
      </c>
      <c r="UF16" s="132" t="str">
        <f t="shared" si="104"/>
        <v>AW</v>
      </c>
      <c r="UG16" s="132" t="str">
        <f t="shared" si="104"/>
        <v>AY</v>
      </c>
      <c r="UH16" s="132" t="str">
        <f t="shared" si="104"/>
        <v>BB</v>
      </c>
      <c r="UI16" s="132" t="str">
        <f t="shared" si="104"/>
        <v>BP</v>
      </c>
      <c r="UJ16" s="132" t="str">
        <f t="shared" si="104"/>
        <v>BQ</v>
      </c>
      <c r="UK16" s="132" t="str">
        <f t="shared" si="104"/>
        <v>B</v>
      </c>
      <c r="UL16" s="132" t="str">
        <f t="shared" si="104"/>
        <v>D</v>
      </c>
      <c r="UM16" s="132" t="str">
        <f t="shared" si="104"/>
        <v>F</v>
      </c>
      <c r="UN16" s="132" t="str">
        <f t="shared" si="104"/>
        <v>R</v>
      </c>
      <c r="UO16" s="132" t="str">
        <f t="shared" si="104"/>
        <v>W</v>
      </c>
      <c r="UP16" s="132" t="str">
        <f t="shared" si="104"/>
        <v>AD</v>
      </c>
      <c r="UQ16" s="132" t="str">
        <f t="shared" si="104"/>
        <v>AI</v>
      </c>
      <c r="UR16" s="132" t="str">
        <f t="shared" si="104"/>
        <v>AJ</v>
      </c>
      <c r="US16" s="132" t="str">
        <f t="shared" si="104"/>
        <v>AK</v>
      </c>
      <c r="UT16" s="132" t="str">
        <f t="shared" si="104"/>
        <v>AL</v>
      </c>
      <c r="UU16" s="132" t="str">
        <f t="shared" si="104"/>
        <v>AN</v>
      </c>
      <c r="UV16" s="132" t="str">
        <f t="shared" si="104"/>
        <v>AP</v>
      </c>
      <c r="UW16" s="132" t="str">
        <f t="shared" si="104"/>
        <v>AS</v>
      </c>
      <c r="UX16" s="132" t="str">
        <f t="shared" si="104"/>
        <v>AU</v>
      </c>
      <c r="UY16" s="132" t="str">
        <f t="shared" si="104"/>
        <v>AW</v>
      </c>
      <c r="UZ16" s="132" t="str">
        <f t="shared" si="104"/>
        <v>AY</v>
      </c>
      <c r="VA16" s="132" t="str">
        <f t="shared" si="104"/>
        <v>BB</v>
      </c>
      <c r="VB16" s="132" t="str">
        <f t="shared" si="104"/>
        <v>BP</v>
      </c>
      <c r="VC16" s="132" t="str">
        <f t="shared" si="104"/>
        <v>BQ</v>
      </c>
      <c r="VD16" s="132" t="str">
        <f t="shared" si="104"/>
        <v>B</v>
      </c>
      <c r="VE16" s="132" t="str">
        <f t="shared" si="104"/>
        <v>D</v>
      </c>
      <c r="VF16" s="132" t="str">
        <f t="shared" si="104"/>
        <v>F</v>
      </c>
      <c r="VG16" s="132" t="str">
        <f t="shared" si="104"/>
        <v>R</v>
      </c>
      <c r="VH16" s="132" t="str">
        <f t="shared" si="104"/>
        <v>W</v>
      </c>
      <c r="VI16" s="132" t="str">
        <f t="shared" si="104"/>
        <v>AD</v>
      </c>
      <c r="VJ16" s="132" t="str">
        <f t="shared" si="104"/>
        <v>AI</v>
      </c>
      <c r="VK16" s="132" t="str">
        <f t="shared" si="104"/>
        <v>AJ</v>
      </c>
      <c r="VL16" s="132" t="str">
        <f t="shared" si="104"/>
        <v>AK</v>
      </c>
      <c r="VM16" s="132" t="str">
        <f t="shared" ref="VM16:VV16" si="105">UT16</f>
        <v>AL</v>
      </c>
      <c r="VN16" s="132" t="str">
        <f t="shared" si="105"/>
        <v>AN</v>
      </c>
      <c r="VO16" s="132" t="str">
        <f t="shared" si="105"/>
        <v>AP</v>
      </c>
      <c r="VP16" s="132" t="str">
        <f t="shared" si="105"/>
        <v>AS</v>
      </c>
      <c r="VQ16" s="132" t="str">
        <f t="shared" si="105"/>
        <v>AU</v>
      </c>
      <c r="VR16" s="132" t="str">
        <f t="shared" si="105"/>
        <v>AW</v>
      </c>
      <c r="VS16" s="132" t="str">
        <f t="shared" si="105"/>
        <v>AY</v>
      </c>
      <c r="VT16" s="132" t="str">
        <f t="shared" si="105"/>
        <v>BB</v>
      </c>
      <c r="VU16" s="132" t="str">
        <f t="shared" si="105"/>
        <v>BP</v>
      </c>
      <c r="VV16" s="132" t="str">
        <f t="shared" si="105"/>
        <v>BQ</v>
      </c>
      <c r="ACA16" s="132" t="s">
        <v>1835</v>
      </c>
      <c r="ACB16" s="132" t="s">
        <v>1837</v>
      </c>
      <c r="ACC16" s="132" t="s">
        <v>1839</v>
      </c>
      <c r="ACD16" s="132" t="s">
        <v>1851</v>
      </c>
      <c r="ACE16" s="132" t="s">
        <v>1856</v>
      </c>
      <c r="ACF16" s="132" t="s">
        <v>1862</v>
      </c>
      <c r="ACG16" s="132" t="s">
        <v>1867</v>
      </c>
      <c r="ACH16" s="132" t="s">
        <v>1868</v>
      </c>
      <c r="ACI16" s="132" t="s">
        <v>16</v>
      </c>
      <c r="ACJ16" s="132" t="s">
        <v>9</v>
      </c>
      <c r="ACK16" s="132" t="s">
        <v>1870</v>
      </c>
      <c r="ACL16" s="132" t="s">
        <v>1872</v>
      </c>
      <c r="ACM16" s="132" t="s">
        <v>1874</v>
      </c>
      <c r="ACN16" s="132" t="s">
        <v>1876</v>
      </c>
      <c r="ACO16" s="132" t="s">
        <v>1878</v>
      </c>
      <c r="ACP16" s="132" t="s">
        <v>1880</v>
      </c>
      <c r="ACQ16" s="132" t="s">
        <v>1882</v>
      </c>
      <c r="ACR16" s="132" t="s">
        <v>1896</v>
      </c>
      <c r="ACS16" s="132" t="s">
        <v>1897</v>
      </c>
      <c r="ACT16" s="132" t="str">
        <f>ACA16</f>
        <v>B</v>
      </c>
      <c r="ACU16" s="132" t="str">
        <f t="shared" ref="ACU16:AFF16" si="106">ACB16</f>
        <v>D</v>
      </c>
      <c r="ACV16" s="132" t="str">
        <f t="shared" si="106"/>
        <v>F</v>
      </c>
      <c r="ACW16" s="132" t="str">
        <f t="shared" si="106"/>
        <v>R</v>
      </c>
      <c r="ACX16" s="132" t="str">
        <f t="shared" si="106"/>
        <v>W</v>
      </c>
      <c r="ACY16" s="132" t="str">
        <f t="shared" si="106"/>
        <v>AD</v>
      </c>
      <c r="ACZ16" s="132" t="str">
        <f t="shared" si="106"/>
        <v>AI</v>
      </c>
      <c r="ADA16" s="132" t="str">
        <f t="shared" si="106"/>
        <v>AJ</v>
      </c>
      <c r="ADB16" s="132" t="str">
        <f t="shared" si="106"/>
        <v>AK</v>
      </c>
      <c r="ADC16" s="132" t="str">
        <f t="shared" si="106"/>
        <v>AL</v>
      </c>
      <c r="ADD16" s="132" t="str">
        <f t="shared" si="106"/>
        <v>AN</v>
      </c>
      <c r="ADE16" s="132" t="str">
        <f t="shared" si="106"/>
        <v>AP</v>
      </c>
      <c r="ADF16" s="132" t="str">
        <f t="shared" si="106"/>
        <v>AS</v>
      </c>
      <c r="ADG16" s="132" t="str">
        <f t="shared" si="106"/>
        <v>AU</v>
      </c>
      <c r="ADH16" s="132" t="str">
        <f t="shared" si="106"/>
        <v>AW</v>
      </c>
      <c r="ADI16" s="132" t="str">
        <f t="shared" si="106"/>
        <v>AY</v>
      </c>
      <c r="ADJ16" s="132" t="str">
        <f t="shared" si="106"/>
        <v>BB</v>
      </c>
      <c r="ADK16" s="132" t="str">
        <f t="shared" si="106"/>
        <v>BP</v>
      </c>
      <c r="ADL16" s="132" t="str">
        <f t="shared" si="106"/>
        <v>BQ</v>
      </c>
      <c r="ADM16" s="132" t="str">
        <f t="shared" si="106"/>
        <v>B</v>
      </c>
      <c r="ADN16" s="132" t="str">
        <f t="shared" si="106"/>
        <v>D</v>
      </c>
      <c r="ADO16" s="132" t="str">
        <f t="shared" si="106"/>
        <v>F</v>
      </c>
      <c r="ADP16" s="132" t="str">
        <f t="shared" si="106"/>
        <v>R</v>
      </c>
      <c r="ADQ16" s="132" t="str">
        <f t="shared" si="106"/>
        <v>W</v>
      </c>
      <c r="ADR16" s="132" t="str">
        <f t="shared" si="106"/>
        <v>AD</v>
      </c>
      <c r="ADS16" s="132" t="str">
        <f t="shared" si="106"/>
        <v>AI</v>
      </c>
      <c r="ADT16" s="132" t="str">
        <f t="shared" si="106"/>
        <v>AJ</v>
      </c>
      <c r="ADU16" s="132" t="str">
        <f t="shared" si="106"/>
        <v>AK</v>
      </c>
      <c r="ADV16" s="132" t="str">
        <f t="shared" si="106"/>
        <v>AL</v>
      </c>
      <c r="ADW16" s="132" t="str">
        <f t="shared" si="106"/>
        <v>AN</v>
      </c>
      <c r="ADX16" s="132" t="str">
        <f t="shared" si="106"/>
        <v>AP</v>
      </c>
      <c r="ADY16" s="132" t="str">
        <f t="shared" si="106"/>
        <v>AS</v>
      </c>
      <c r="ADZ16" s="132" t="str">
        <f t="shared" si="106"/>
        <v>AU</v>
      </c>
      <c r="AEA16" s="132" t="str">
        <f t="shared" si="106"/>
        <v>AW</v>
      </c>
      <c r="AEB16" s="132" t="str">
        <f t="shared" si="106"/>
        <v>AY</v>
      </c>
      <c r="AEC16" s="132" t="str">
        <f t="shared" si="106"/>
        <v>BB</v>
      </c>
      <c r="AED16" s="132" t="str">
        <f t="shared" si="106"/>
        <v>BP</v>
      </c>
      <c r="AEE16" s="132" t="str">
        <f t="shared" si="106"/>
        <v>BQ</v>
      </c>
      <c r="AEF16" s="132" t="str">
        <f t="shared" si="106"/>
        <v>B</v>
      </c>
      <c r="AEG16" s="132" t="str">
        <f t="shared" si="106"/>
        <v>D</v>
      </c>
      <c r="AEH16" s="132" t="str">
        <f t="shared" si="106"/>
        <v>F</v>
      </c>
      <c r="AEI16" s="132" t="str">
        <f t="shared" si="106"/>
        <v>R</v>
      </c>
      <c r="AEJ16" s="132" t="str">
        <f t="shared" si="106"/>
        <v>W</v>
      </c>
      <c r="AEK16" s="132" t="str">
        <f t="shared" si="106"/>
        <v>AD</v>
      </c>
      <c r="AEL16" s="132" t="str">
        <f t="shared" si="106"/>
        <v>AI</v>
      </c>
      <c r="AEM16" s="132" t="str">
        <f t="shared" si="106"/>
        <v>AJ</v>
      </c>
      <c r="AEN16" s="132" t="str">
        <f t="shared" si="106"/>
        <v>AK</v>
      </c>
      <c r="AEO16" s="132" t="str">
        <f t="shared" si="106"/>
        <v>AL</v>
      </c>
      <c r="AEP16" s="132" t="str">
        <f t="shared" si="106"/>
        <v>AN</v>
      </c>
      <c r="AEQ16" s="132" t="str">
        <f t="shared" si="106"/>
        <v>AP</v>
      </c>
      <c r="AER16" s="132" t="str">
        <f t="shared" si="106"/>
        <v>AS</v>
      </c>
      <c r="AES16" s="132" t="str">
        <f t="shared" si="106"/>
        <v>AU</v>
      </c>
      <c r="AET16" s="132" t="str">
        <f t="shared" si="106"/>
        <v>AW</v>
      </c>
      <c r="AEU16" s="132" t="str">
        <f t="shared" si="106"/>
        <v>AY</v>
      </c>
      <c r="AEV16" s="132" t="str">
        <f t="shared" si="106"/>
        <v>BB</v>
      </c>
      <c r="AEW16" s="132" t="str">
        <f t="shared" si="106"/>
        <v>BP</v>
      </c>
      <c r="AEX16" s="132" t="str">
        <f t="shared" si="106"/>
        <v>BQ</v>
      </c>
      <c r="AEY16" s="132" t="str">
        <f t="shared" si="106"/>
        <v>B</v>
      </c>
      <c r="AEZ16" s="132" t="str">
        <f t="shared" si="106"/>
        <v>D</v>
      </c>
      <c r="AFA16" s="132" t="str">
        <f t="shared" si="106"/>
        <v>F</v>
      </c>
      <c r="AFB16" s="132" t="str">
        <f t="shared" si="106"/>
        <v>R</v>
      </c>
      <c r="AFC16" s="132" t="str">
        <f t="shared" si="106"/>
        <v>W</v>
      </c>
      <c r="AFD16" s="132" t="str">
        <f t="shared" si="106"/>
        <v>AD</v>
      </c>
      <c r="AFE16" s="132" t="str">
        <f t="shared" si="106"/>
        <v>AI</v>
      </c>
      <c r="AFF16" s="132" t="str">
        <f t="shared" si="106"/>
        <v>AJ</v>
      </c>
      <c r="AFG16" s="132" t="str">
        <f t="shared" ref="AFG16:AFQ16" si="107">AEN16</f>
        <v>AK</v>
      </c>
      <c r="AFH16" s="132" t="str">
        <f t="shared" si="107"/>
        <v>AL</v>
      </c>
      <c r="AFI16" s="132" t="str">
        <f t="shared" si="107"/>
        <v>AN</v>
      </c>
      <c r="AFJ16" s="132" t="str">
        <f t="shared" si="107"/>
        <v>AP</v>
      </c>
      <c r="AFK16" s="132" t="str">
        <f t="shared" si="107"/>
        <v>AS</v>
      </c>
      <c r="AFL16" s="132" t="str">
        <f t="shared" si="107"/>
        <v>AU</v>
      </c>
      <c r="AFM16" s="132" t="str">
        <f t="shared" si="107"/>
        <v>AW</v>
      </c>
      <c r="AFN16" s="132" t="str">
        <f t="shared" si="107"/>
        <v>AY</v>
      </c>
      <c r="AFO16" s="132" t="str">
        <f t="shared" si="107"/>
        <v>BB</v>
      </c>
      <c r="AFP16" s="132" t="str">
        <f t="shared" si="107"/>
        <v>BP</v>
      </c>
      <c r="AFQ16" s="132" t="str">
        <f t="shared" si="107"/>
        <v>BQ</v>
      </c>
      <c r="AIE16" s="132" t="s">
        <v>1835</v>
      </c>
      <c r="AIF16" s="132" t="s">
        <v>1842</v>
      </c>
      <c r="AIG16" s="132" t="s">
        <v>1868</v>
      </c>
      <c r="AIH16" s="132" t="s">
        <v>1871</v>
      </c>
      <c r="AII16" s="132" t="s">
        <v>9</v>
      </c>
      <c r="AIJ16" s="132" t="s">
        <v>1869</v>
      </c>
      <c r="AIK16" s="132" t="s">
        <v>16</v>
      </c>
      <c r="AIL16" s="132" t="s">
        <v>1862</v>
      </c>
      <c r="AIM16" s="132" t="s">
        <v>1864</v>
      </c>
      <c r="AIN16" s="132" t="s">
        <v>1872</v>
      </c>
      <c r="AIO16" s="132" t="s">
        <v>1873</v>
      </c>
      <c r="AIP16" s="132" t="str">
        <f>AIE16</f>
        <v>B</v>
      </c>
      <c r="AIQ16" s="132" t="str">
        <f t="shared" ref="AIQ16:AKR16" si="108">AIF16</f>
        <v>I</v>
      </c>
      <c r="AIR16" s="132" t="str">
        <f t="shared" si="108"/>
        <v>AJ</v>
      </c>
      <c r="AIS16" s="132" t="str">
        <f t="shared" si="108"/>
        <v>AO</v>
      </c>
      <c r="AIT16" s="132" t="str">
        <f t="shared" si="108"/>
        <v>AL</v>
      </c>
      <c r="AIU16" s="132" t="str">
        <f t="shared" si="108"/>
        <v>AM</v>
      </c>
      <c r="AIV16" s="132" t="str">
        <f t="shared" si="108"/>
        <v>AK</v>
      </c>
      <c r="AIW16" s="132" t="str">
        <f t="shared" si="108"/>
        <v>AD</v>
      </c>
      <c r="AIX16" s="132" t="str">
        <f t="shared" si="108"/>
        <v>AF</v>
      </c>
      <c r="AIY16" s="132" t="str">
        <f t="shared" si="108"/>
        <v>AP</v>
      </c>
      <c r="AIZ16" s="132" t="str">
        <f t="shared" si="108"/>
        <v>AQ</v>
      </c>
      <c r="AJA16" s="132" t="str">
        <f t="shared" si="108"/>
        <v>B</v>
      </c>
      <c r="AJB16" s="132" t="str">
        <f t="shared" si="108"/>
        <v>I</v>
      </c>
      <c r="AJC16" s="132" t="str">
        <f t="shared" si="108"/>
        <v>AJ</v>
      </c>
      <c r="AJD16" s="132" t="str">
        <f t="shared" si="108"/>
        <v>AO</v>
      </c>
      <c r="AJE16" s="132" t="str">
        <f t="shared" si="108"/>
        <v>AL</v>
      </c>
      <c r="AJF16" s="132" t="str">
        <f t="shared" si="108"/>
        <v>AM</v>
      </c>
      <c r="AJG16" s="132" t="str">
        <f t="shared" si="108"/>
        <v>AK</v>
      </c>
      <c r="AJH16" s="132" t="str">
        <f t="shared" si="108"/>
        <v>AD</v>
      </c>
      <c r="AJI16" s="132" t="str">
        <f t="shared" si="108"/>
        <v>AF</v>
      </c>
      <c r="AJJ16" s="132" t="str">
        <f t="shared" si="108"/>
        <v>AP</v>
      </c>
      <c r="AJK16" s="132" t="str">
        <f t="shared" si="108"/>
        <v>AQ</v>
      </c>
      <c r="AJL16" s="132" t="str">
        <f t="shared" si="108"/>
        <v>B</v>
      </c>
      <c r="AJM16" s="132" t="str">
        <f t="shared" si="108"/>
        <v>I</v>
      </c>
      <c r="AJN16" s="132" t="str">
        <f t="shared" si="108"/>
        <v>AJ</v>
      </c>
      <c r="AJO16" s="132" t="str">
        <f t="shared" si="108"/>
        <v>AO</v>
      </c>
      <c r="AJP16" s="132" t="str">
        <f t="shared" si="108"/>
        <v>AL</v>
      </c>
      <c r="AJQ16" s="132" t="str">
        <f t="shared" si="108"/>
        <v>AM</v>
      </c>
      <c r="AJR16" s="132" t="str">
        <f t="shared" si="108"/>
        <v>AK</v>
      </c>
      <c r="AJS16" s="132" t="str">
        <f t="shared" si="108"/>
        <v>AD</v>
      </c>
      <c r="AJT16" s="132" t="str">
        <f t="shared" si="108"/>
        <v>AF</v>
      </c>
      <c r="AJU16" s="132" t="str">
        <f t="shared" si="108"/>
        <v>AP</v>
      </c>
      <c r="AJV16" s="132" t="str">
        <f t="shared" si="108"/>
        <v>AQ</v>
      </c>
      <c r="AJW16" s="132" t="str">
        <f t="shared" si="108"/>
        <v>B</v>
      </c>
      <c r="AJX16" s="132" t="str">
        <f t="shared" si="108"/>
        <v>I</v>
      </c>
      <c r="AJY16" s="132" t="str">
        <f t="shared" si="108"/>
        <v>AJ</v>
      </c>
      <c r="AJZ16" s="132" t="str">
        <f t="shared" si="108"/>
        <v>AO</v>
      </c>
      <c r="AKA16" s="132" t="str">
        <f t="shared" si="108"/>
        <v>AL</v>
      </c>
      <c r="AKB16" s="132" t="str">
        <f t="shared" si="108"/>
        <v>AM</v>
      </c>
      <c r="AKC16" s="132" t="str">
        <f t="shared" si="108"/>
        <v>AK</v>
      </c>
      <c r="AKD16" s="132" t="str">
        <f t="shared" si="108"/>
        <v>AD</v>
      </c>
      <c r="AKE16" s="132" t="str">
        <f t="shared" si="108"/>
        <v>AF</v>
      </c>
      <c r="AKF16" s="132" t="str">
        <f t="shared" si="108"/>
        <v>AP</v>
      </c>
      <c r="AKG16" s="132" t="str">
        <f t="shared" si="108"/>
        <v>AQ</v>
      </c>
      <c r="AKH16" s="132" t="str">
        <f t="shared" si="108"/>
        <v>B</v>
      </c>
      <c r="AKI16" s="132" t="str">
        <f t="shared" si="108"/>
        <v>I</v>
      </c>
      <c r="AKJ16" s="132" t="str">
        <f t="shared" si="108"/>
        <v>AJ</v>
      </c>
      <c r="AKK16" s="132" t="str">
        <f t="shared" si="108"/>
        <v>AO</v>
      </c>
      <c r="AKL16" s="132" t="str">
        <f t="shared" si="108"/>
        <v>AL</v>
      </c>
      <c r="AKM16" s="132" t="str">
        <f t="shared" si="108"/>
        <v>AM</v>
      </c>
      <c r="AKN16" s="132" t="str">
        <f t="shared" si="108"/>
        <v>AK</v>
      </c>
      <c r="AKO16" s="132" t="str">
        <f t="shared" si="108"/>
        <v>AD</v>
      </c>
      <c r="AKP16" s="132" t="str">
        <f t="shared" si="108"/>
        <v>AF</v>
      </c>
      <c r="AKQ16" s="132" t="str">
        <f t="shared" si="108"/>
        <v>AP</v>
      </c>
      <c r="AKR16" s="132" t="str">
        <f t="shared" si="108"/>
        <v>AQ</v>
      </c>
    </row>
    <row r="17" spans="1:1100">
      <c r="KX17" s="834">
        <f t="shared" ref="KX17:NI17" si="109">KX11+9</f>
        <v>10</v>
      </c>
      <c r="KY17" s="834">
        <f t="shared" si="109"/>
        <v>10</v>
      </c>
      <c r="KZ17" s="834">
        <f t="shared" si="109"/>
        <v>10</v>
      </c>
      <c r="LA17" s="834">
        <f t="shared" si="109"/>
        <v>10</v>
      </c>
      <c r="LB17" s="834">
        <f t="shared" si="109"/>
        <v>10</v>
      </c>
      <c r="LC17" s="834">
        <f t="shared" si="109"/>
        <v>10</v>
      </c>
      <c r="LD17" s="834">
        <f t="shared" si="109"/>
        <v>10</v>
      </c>
      <c r="LE17" s="834">
        <f t="shared" si="109"/>
        <v>10</v>
      </c>
      <c r="LF17" s="834">
        <f t="shared" si="109"/>
        <v>10</v>
      </c>
      <c r="LG17" s="834">
        <f t="shared" si="109"/>
        <v>10</v>
      </c>
      <c r="LH17" s="834">
        <f t="shared" si="109"/>
        <v>10</v>
      </c>
      <c r="LI17" s="834">
        <f t="shared" si="109"/>
        <v>10</v>
      </c>
      <c r="LJ17" s="834">
        <f t="shared" si="109"/>
        <v>10</v>
      </c>
      <c r="LK17" s="834">
        <f t="shared" si="109"/>
        <v>10</v>
      </c>
      <c r="LL17" s="834">
        <f t="shared" si="109"/>
        <v>10</v>
      </c>
      <c r="LM17" s="834">
        <f t="shared" si="109"/>
        <v>10</v>
      </c>
      <c r="LN17" s="834">
        <f t="shared" si="109"/>
        <v>10</v>
      </c>
      <c r="LO17" s="834">
        <f t="shared" si="109"/>
        <v>10</v>
      </c>
      <c r="LP17" s="834">
        <f t="shared" si="109"/>
        <v>10</v>
      </c>
      <c r="LQ17" s="834">
        <f t="shared" si="109"/>
        <v>11</v>
      </c>
      <c r="LR17" s="834">
        <f t="shared" si="109"/>
        <v>11</v>
      </c>
      <c r="LS17" s="834">
        <f t="shared" si="109"/>
        <v>11</v>
      </c>
      <c r="LT17" s="834">
        <f t="shared" si="109"/>
        <v>11</v>
      </c>
      <c r="LU17" s="834">
        <f t="shared" si="109"/>
        <v>11</v>
      </c>
      <c r="LV17" s="834">
        <f t="shared" si="109"/>
        <v>11</v>
      </c>
      <c r="LW17" s="834">
        <f t="shared" si="109"/>
        <v>11</v>
      </c>
      <c r="LX17" s="834">
        <f t="shared" si="109"/>
        <v>11</v>
      </c>
      <c r="LY17" s="834">
        <f t="shared" si="109"/>
        <v>11</v>
      </c>
      <c r="LZ17" s="834">
        <f t="shared" si="109"/>
        <v>11</v>
      </c>
      <c r="MA17" s="834">
        <f t="shared" si="109"/>
        <v>11</v>
      </c>
      <c r="MB17" s="834">
        <f t="shared" si="109"/>
        <v>11</v>
      </c>
      <c r="MC17" s="834">
        <f t="shared" si="109"/>
        <v>11</v>
      </c>
      <c r="MD17" s="834">
        <f t="shared" si="109"/>
        <v>11</v>
      </c>
      <c r="ME17" s="834">
        <f t="shared" si="109"/>
        <v>11</v>
      </c>
      <c r="MF17" s="834">
        <f t="shared" si="109"/>
        <v>11</v>
      </c>
      <c r="MG17" s="834">
        <f t="shared" si="109"/>
        <v>11</v>
      </c>
      <c r="MH17" s="834">
        <f t="shared" si="109"/>
        <v>11</v>
      </c>
      <c r="MI17" s="834">
        <f t="shared" si="109"/>
        <v>11</v>
      </c>
      <c r="MJ17" s="834">
        <f t="shared" si="109"/>
        <v>12</v>
      </c>
      <c r="MK17" s="834">
        <f t="shared" si="109"/>
        <v>12</v>
      </c>
      <c r="ML17" s="834">
        <f t="shared" si="109"/>
        <v>12</v>
      </c>
      <c r="MM17" s="834">
        <f t="shared" si="109"/>
        <v>12</v>
      </c>
      <c r="MN17" s="834">
        <f t="shared" si="109"/>
        <v>12</v>
      </c>
      <c r="MO17" s="834">
        <f t="shared" si="109"/>
        <v>12</v>
      </c>
      <c r="MP17" s="834">
        <f t="shared" si="109"/>
        <v>12</v>
      </c>
      <c r="MQ17" s="834">
        <f t="shared" si="109"/>
        <v>12</v>
      </c>
      <c r="MR17" s="834">
        <f t="shared" si="109"/>
        <v>12</v>
      </c>
      <c r="MS17" s="834">
        <f t="shared" si="109"/>
        <v>12</v>
      </c>
      <c r="MT17" s="834">
        <f t="shared" si="109"/>
        <v>12</v>
      </c>
      <c r="MU17" s="834">
        <f t="shared" si="109"/>
        <v>12</v>
      </c>
      <c r="MV17" s="834">
        <f t="shared" si="109"/>
        <v>12</v>
      </c>
      <c r="MW17" s="834">
        <f t="shared" si="109"/>
        <v>12</v>
      </c>
      <c r="MX17" s="834">
        <f t="shared" si="109"/>
        <v>12</v>
      </c>
      <c r="MY17" s="834">
        <f t="shared" si="109"/>
        <v>12</v>
      </c>
      <c r="MZ17" s="834">
        <f t="shared" si="109"/>
        <v>12</v>
      </c>
      <c r="NA17" s="834">
        <f t="shared" si="109"/>
        <v>12</v>
      </c>
      <c r="NB17" s="834">
        <f t="shared" si="109"/>
        <v>12</v>
      </c>
      <c r="NC17" s="834">
        <f t="shared" si="109"/>
        <v>13</v>
      </c>
      <c r="ND17" s="834">
        <f t="shared" si="109"/>
        <v>13</v>
      </c>
      <c r="NE17" s="834">
        <f t="shared" si="109"/>
        <v>13</v>
      </c>
      <c r="NF17" s="834">
        <f t="shared" si="109"/>
        <v>13</v>
      </c>
      <c r="NG17" s="834">
        <f t="shared" si="109"/>
        <v>13</v>
      </c>
      <c r="NH17" s="834">
        <f t="shared" si="109"/>
        <v>13</v>
      </c>
      <c r="NI17" s="834">
        <f t="shared" si="109"/>
        <v>13</v>
      </c>
      <c r="NJ17" s="834">
        <f t="shared" ref="NJ17:PU17" si="110">NJ11+9</f>
        <v>13</v>
      </c>
      <c r="NK17" s="834">
        <f t="shared" si="110"/>
        <v>13</v>
      </c>
      <c r="NL17" s="834">
        <f t="shared" si="110"/>
        <v>13</v>
      </c>
      <c r="NM17" s="834">
        <f t="shared" si="110"/>
        <v>13</v>
      </c>
      <c r="NN17" s="834">
        <f t="shared" si="110"/>
        <v>13</v>
      </c>
      <c r="NO17" s="834">
        <f t="shared" si="110"/>
        <v>13</v>
      </c>
      <c r="NP17" s="834">
        <f t="shared" si="110"/>
        <v>13</v>
      </c>
      <c r="NQ17" s="834">
        <f t="shared" si="110"/>
        <v>13</v>
      </c>
      <c r="NR17" s="834">
        <f t="shared" si="110"/>
        <v>13</v>
      </c>
      <c r="NS17" s="834">
        <f t="shared" si="110"/>
        <v>13</v>
      </c>
      <c r="NT17" s="834">
        <f t="shared" si="110"/>
        <v>13</v>
      </c>
      <c r="NU17" s="834">
        <f t="shared" si="110"/>
        <v>13</v>
      </c>
      <c r="NV17" s="834">
        <f t="shared" si="110"/>
        <v>14</v>
      </c>
      <c r="NW17" s="834">
        <f t="shared" si="110"/>
        <v>14</v>
      </c>
      <c r="NX17" s="834">
        <f t="shared" si="110"/>
        <v>14</v>
      </c>
      <c r="NY17" s="834">
        <f t="shared" si="110"/>
        <v>14</v>
      </c>
      <c r="NZ17" s="834">
        <f t="shared" si="110"/>
        <v>14</v>
      </c>
      <c r="OA17" s="834">
        <f t="shared" si="110"/>
        <v>14</v>
      </c>
      <c r="OB17" s="834">
        <f t="shared" si="110"/>
        <v>14</v>
      </c>
      <c r="OC17" s="834">
        <f t="shared" si="110"/>
        <v>14</v>
      </c>
      <c r="OD17" s="834">
        <f t="shared" si="110"/>
        <v>14</v>
      </c>
      <c r="OE17" s="834">
        <f t="shared" si="110"/>
        <v>14</v>
      </c>
      <c r="OF17" s="834">
        <f t="shared" si="110"/>
        <v>14</v>
      </c>
      <c r="OG17" s="834">
        <f t="shared" si="110"/>
        <v>14</v>
      </c>
      <c r="OH17" s="834">
        <f t="shared" si="110"/>
        <v>14</v>
      </c>
      <c r="OI17" s="834">
        <f t="shared" si="110"/>
        <v>14</v>
      </c>
      <c r="OJ17" s="834">
        <f t="shared" si="110"/>
        <v>14</v>
      </c>
      <c r="OK17" s="834">
        <f t="shared" si="110"/>
        <v>14</v>
      </c>
      <c r="OL17" s="834">
        <f t="shared" si="110"/>
        <v>14</v>
      </c>
      <c r="OM17" s="834">
        <f t="shared" si="110"/>
        <v>14</v>
      </c>
      <c r="ON17" s="834">
        <f t="shared" si="110"/>
        <v>14</v>
      </c>
      <c r="OO17" s="834">
        <f t="shared" si="110"/>
        <v>15</v>
      </c>
      <c r="OP17" s="834">
        <f t="shared" si="110"/>
        <v>15</v>
      </c>
      <c r="OQ17" s="834">
        <f t="shared" si="110"/>
        <v>15</v>
      </c>
      <c r="OR17" s="834">
        <f t="shared" si="110"/>
        <v>15</v>
      </c>
      <c r="OS17" s="834">
        <f t="shared" si="110"/>
        <v>15</v>
      </c>
      <c r="OT17" s="834">
        <f t="shared" si="110"/>
        <v>15</v>
      </c>
      <c r="OU17" s="834">
        <f t="shared" si="110"/>
        <v>15</v>
      </c>
      <c r="OV17" s="834">
        <f t="shared" si="110"/>
        <v>15</v>
      </c>
      <c r="OW17" s="834">
        <f t="shared" si="110"/>
        <v>15</v>
      </c>
      <c r="OX17" s="834">
        <f t="shared" si="110"/>
        <v>15</v>
      </c>
      <c r="OY17" s="834">
        <f t="shared" si="110"/>
        <v>15</v>
      </c>
      <c r="OZ17" s="834">
        <f t="shared" si="110"/>
        <v>15</v>
      </c>
      <c r="PA17" s="834">
        <f t="shared" si="110"/>
        <v>15</v>
      </c>
      <c r="PB17" s="834">
        <f t="shared" si="110"/>
        <v>15</v>
      </c>
      <c r="PC17" s="834">
        <f t="shared" si="110"/>
        <v>15</v>
      </c>
      <c r="PD17" s="834">
        <f t="shared" si="110"/>
        <v>15</v>
      </c>
      <c r="PE17" s="834">
        <f t="shared" si="110"/>
        <v>15</v>
      </c>
      <c r="PF17" s="834">
        <f t="shared" si="110"/>
        <v>15</v>
      </c>
      <c r="PG17" s="834">
        <f t="shared" si="110"/>
        <v>15</v>
      </c>
      <c r="PH17" s="834">
        <f t="shared" si="110"/>
        <v>16</v>
      </c>
      <c r="PI17" s="834">
        <f t="shared" si="110"/>
        <v>16</v>
      </c>
      <c r="PJ17" s="834">
        <f t="shared" si="110"/>
        <v>16</v>
      </c>
      <c r="PK17" s="834">
        <f t="shared" si="110"/>
        <v>16</v>
      </c>
      <c r="PL17" s="834">
        <f t="shared" si="110"/>
        <v>16</v>
      </c>
      <c r="PM17" s="834">
        <f t="shared" si="110"/>
        <v>16</v>
      </c>
      <c r="PN17" s="834">
        <f t="shared" si="110"/>
        <v>16</v>
      </c>
      <c r="PO17" s="834">
        <f t="shared" si="110"/>
        <v>16</v>
      </c>
      <c r="PP17" s="834">
        <f t="shared" si="110"/>
        <v>16</v>
      </c>
      <c r="PQ17" s="834">
        <f t="shared" si="110"/>
        <v>16</v>
      </c>
      <c r="PR17" s="834">
        <f t="shared" si="110"/>
        <v>16</v>
      </c>
      <c r="PS17" s="834">
        <f t="shared" si="110"/>
        <v>16</v>
      </c>
      <c r="PT17" s="834">
        <f t="shared" si="110"/>
        <v>16</v>
      </c>
      <c r="PU17" s="834">
        <f t="shared" si="110"/>
        <v>16</v>
      </c>
      <c r="PV17" s="834">
        <f t="shared" ref="PV17:SG17" si="111">PV11+9</f>
        <v>16</v>
      </c>
      <c r="PW17" s="834">
        <f t="shared" si="111"/>
        <v>16</v>
      </c>
      <c r="PX17" s="834">
        <f t="shared" si="111"/>
        <v>16</v>
      </c>
      <c r="PY17" s="834">
        <f t="shared" si="111"/>
        <v>16</v>
      </c>
      <c r="PZ17" s="834">
        <f t="shared" si="111"/>
        <v>16</v>
      </c>
      <c r="QA17" s="834">
        <f t="shared" si="111"/>
        <v>17</v>
      </c>
      <c r="QB17" s="834">
        <f t="shared" si="111"/>
        <v>17</v>
      </c>
      <c r="QC17" s="834">
        <f t="shared" si="111"/>
        <v>17</v>
      </c>
      <c r="QD17" s="834">
        <f t="shared" si="111"/>
        <v>17</v>
      </c>
      <c r="QE17" s="834">
        <f t="shared" si="111"/>
        <v>17</v>
      </c>
      <c r="QF17" s="834">
        <f t="shared" si="111"/>
        <v>17</v>
      </c>
      <c r="QG17" s="834">
        <f t="shared" si="111"/>
        <v>17</v>
      </c>
      <c r="QH17" s="834">
        <f t="shared" si="111"/>
        <v>17</v>
      </c>
      <c r="QI17" s="834">
        <f t="shared" si="111"/>
        <v>17</v>
      </c>
      <c r="QJ17" s="834">
        <f t="shared" si="111"/>
        <v>17</v>
      </c>
      <c r="QK17" s="834">
        <f t="shared" si="111"/>
        <v>17</v>
      </c>
      <c r="QL17" s="834">
        <f t="shared" si="111"/>
        <v>17</v>
      </c>
      <c r="QM17" s="834">
        <f t="shared" si="111"/>
        <v>17</v>
      </c>
      <c r="QN17" s="834">
        <f t="shared" si="111"/>
        <v>17</v>
      </c>
      <c r="QO17" s="834">
        <f t="shared" si="111"/>
        <v>17</v>
      </c>
      <c r="QP17" s="834">
        <f t="shared" si="111"/>
        <v>17</v>
      </c>
      <c r="QQ17" s="834">
        <f t="shared" si="111"/>
        <v>17</v>
      </c>
      <c r="QR17" s="834">
        <f t="shared" si="111"/>
        <v>17</v>
      </c>
      <c r="QS17" s="834">
        <f t="shared" si="111"/>
        <v>17</v>
      </c>
      <c r="QT17" s="834">
        <f t="shared" si="111"/>
        <v>18</v>
      </c>
      <c r="QU17" s="834">
        <f t="shared" si="111"/>
        <v>18</v>
      </c>
      <c r="QV17" s="834">
        <f t="shared" si="111"/>
        <v>18</v>
      </c>
      <c r="QW17" s="834">
        <f t="shared" si="111"/>
        <v>18</v>
      </c>
      <c r="QX17" s="834">
        <f t="shared" si="111"/>
        <v>18</v>
      </c>
      <c r="QY17" s="834">
        <f t="shared" si="111"/>
        <v>18</v>
      </c>
      <c r="QZ17" s="834">
        <f t="shared" si="111"/>
        <v>18</v>
      </c>
      <c r="RA17" s="834">
        <f t="shared" si="111"/>
        <v>18</v>
      </c>
      <c r="RB17" s="834">
        <f t="shared" si="111"/>
        <v>18</v>
      </c>
      <c r="RC17" s="834">
        <f t="shared" si="111"/>
        <v>18</v>
      </c>
      <c r="RD17" s="834">
        <f t="shared" si="111"/>
        <v>18</v>
      </c>
      <c r="RE17" s="834">
        <f t="shared" si="111"/>
        <v>18</v>
      </c>
      <c r="RF17" s="834">
        <f t="shared" si="111"/>
        <v>18</v>
      </c>
      <c r="RG17" s="834">
        <f t="shared" si="111"/>
        <v>18</v>
      </c>
      <c r="RH17" s="834">
        <f t="shared" si="111"/>
        <v>18</v>
      </c>
      <c r="RI17" s="834">
        <f t="shared" si="111"/>
        <v>18</v>
      </c>
      <c r="RJ17" s="834">
        <f t="shared" si="111"/>
        <v>18</v>
      </c>
      <c r="RK17" s="834">
        <f t="shared" si="111"/>
        <v>18</v>
      </c>
      <c r="RL17" s="834">
        <f t="shared" si="111"/>
        <v>18</v>
      </c>
      <c r="RM17" s="834">
        <f t="shared" si="111"/>
        <v>19</v>
      </c>
      <c r="RN17" s="834">
        <f t="shared" si="111"/>
        <v>19</v>
      </c>
      <c r="RO17" s="834">
        <f t="shared" si="111"/>
        <v>19</v>
      </c>
      <c r="RP17" s="834">
        <f t="shared" si="111"/>
        <v>19</v>
      </c>
      <c r="RQ17" s="834">
        <f t="shared" si="111"/>
        <v>19</v>
      </c>
      <c r="RR17" s="834">
        <f t="shared" si="111"/>
        <v>19</v>
      </c>
      <c r="RS17" s="834">
        <f t="shared" si="111"/>
        <v>19</v>
      </c>
      <c r="RT17" s="834">
        <f t="shared" si="111"/>
        <v>19</v>
      </c>
      <c r="RU17" s="834">
        <f t="shared" si="111"/>
        <v>19</v>
      </c>
      <c r="RV17" s="834">
        <f t="shared" si="111"/>
        <v>19</v>
      </c>
      <c r="RW17" s="834">
        <f t="shared" si="111"/>
        <v>19</v>
      </c>
      <c r="RX17" s="834">
        <f t="shared" si="111"/>
        <v>19</v>
      </c>
      <c r="RY17" s="834">
        <f t="shared" si="111"/>
        <v>19</v>
      </c>
      <c r="RZ17" s="834">
        <f t="shared" si="111"/>
        <v>19</v>
      </c>
      <c r="SA17" s="834">
        <f t="shared" si="111"/>
        <v>19</v>
      </c>
      <c r="SB17" s="834">
        <f t="shared" si="111"/>
        <v>19</v>
      </c>
      <c r="SC17" s="834">
        <f t="shared" si="111"/>
        <v>19</v>
      </c>
      <c r="SD17" s="834">
        <f t="shared" si="111"/>
        <v>19</v>
      </c>
      <c r="SE17" s="834">
        <f t="shared" si="111"/>
        <v>19</v>
      </c>
      <c r="SF17" s="834">
        <f t="shared" si="111"/>
        <v>20</v>
      </c>
      <c r="SG17" s="834">
        <f t="shared" si="111"/>
        <v>20</v>
      </c>
      <c r="SH17" s="834">
        <f t="shared" ref="SH17:US17" si="112">SH11+9</f>
        <v>20</v>
      </c>
      <c r="SI17" s="834">
        <f t="shared" si="112"/>
        <v>20</v>
      </c>
      <c r="SJ17" s="834">
        <f t="shared" si="112"/>
        <v>20</v>
      </c>
      <c r="SK17" s="834">
        <f t="shared" si="112"/>
        <v>20</v>
      </c>
      <c r="SL17" s="834">
        <f t="shared" si="112"/>
        <v>20</v>
      </c>
      <c r="SM17" s="834">
        <f t="shared" si="112"/>
        <v>20</v>
      </c>
      <c r="SN17" s="834">
        <f t="shared" si="112"/>
        <v>20</v>
      </c>
      <c r="SO17" s="834">
        <f t="shared" si="112"/>
        <v>20</v>
      </c>
      <c r="SP17" s="834">
        <f t="shared" si="112"/>
        <v>20</v>
      </c>
      <c r="SQ17" s="834">
        <f t="shared" si="112"/>
        <v>20</v>
      </c>
      <c r="SR17" s="834">
        <f t="shared" si="112"/>
        <v>20</v>
      </c>
      <c r="SS17" s="834">
        <f t="shared" si="112"/>
        <v>20</v>
      </c>
      <c r="ST17" s="834">
        <f t="shared" si="112"/>
        <v>20</v>
      </c>
      <c r="SU17" s="834">
        <f t="shared" si="112"/>
        <v>20</v>
      </c>
      <c r="SV17" s="834">
        <f t="shared" si="112"/>
        <v>20</v>
      </c>
      <c r="SW17" s="834">
        <f t="shared" si="112"/>
        <v>20</v>
      </c>
      <c r="SX17" s="834">
        <f t="shared" si="112"/>
        <v>20</v>
      </c>
      <c r="SY17" s="834">
        <f t="shared" si="112"/>
        <v>21</v>
      </c>
      <c r="SZ17" s="834">
        <f t="shared" si="112"/>
        <v>21</v>
      </c>
      <c r="TA17" s="834">
        <f t="shared" si="112"/>
        <v>21</v>
      </c>
      <c r="TB17" s="834">
        <f t="shared" si="112"/>
        <v>21</v>
      </c>
      <c r="TC17" s="834">
        <f t="shared" si="112"/>
        <v>21</v>
      </c>
      <c r="TD17" s="834">
        <f t="shared" si="112"/>
        <v>21</v>
      </c>
      <c r="TE17" s="834">
        <f t="shared" si="112"/>
        <v>21</v>
      </c>
      <c r="TF17" s="834">
        <f t="shared" si="112"/>
        <v>21</v>
      </c>
      <c r="TG17" s="834">
        <f t="shared" si="112"/>
        <v>21</v>
      </c>
      <c r="TH17" s="834">
        <f t="shared" si="112"/>
        <v>21</v>
      </c>
      <c r="TI17" s="834">
        <f t="shared" si="112"/>
        <v>21</v>
      </c>
      <c r="TJ17" s="834">
        <f t="shared" si="112"/>
        <v>21</v>
      </c>
      <c r="TK17" s="834">
        <f t="shared" si="112"/>
        <v>21</v>
      </c>
      <c r="TL17" s="834">
        <f t="shared" si="112"/>
        <v>21</v>
      </c>
      <c r="TM17" s="834">
        <f t="shared" si="112"/>
        <v>21</v>
      </c>
      <c r="TN17" s="834">
        <f t="shared" si="112"/>
        <v>21</v>
      </c>
      <c r="TO17" s="834">
        <f t="shared" si="112"/>
        <v>21</v>
      </c>
      <c r="TP17" s="834">
        <f t="shared" si="112"/>
        <v>21</v>
      </c>
      <c r="TQ17" s="834">
        <f t="shared" si="112"/>
        <v>21</v>
      </c>
      <c r="TR17" s="834">
        <f t="shared" si="112"/>
        <v>22</v>
      </c>
      <c r="TS17" s="834">
        <f t="shared" si="112"/>
        <v>22</v>
      </c>
      <c r="TT17" s="834">
        <f t="shared" si="112"/>
        <v>22</v>
      </c>
      <c r="TU17" s="834">
        <f t="shared" si="112"/>
        <v>22</v>
      </c>
      <c r="TV17" s="834">
        <f t="shared" si="112"/>
        <v>22</v>
      </c>
      <c r="TW17" s="834">
        <f t="shared" si="112"/>
        <v>22</v>
      </c>
      <c r="TX17" s="834">
        <f t="shared" si="112"/>
        <v>22</v>
      </c>
      <c r="TY17" s="834">
        <f t="shared" si="112"/>
        <v>22</v>
      </c>
      <c r="TZ17" s="834">
        <f t="shared" si="112"/>
        <v>22</v>
      </c>
      <c r="UA17" s="834">
        <f t="shared" si="112"/>
        <v>22</v>
      </c>
      <c r="UB17" s="834">
        <f t="shared" si="112"/>
        <v>22</v>
      </c>
      <c r="UC17" s="834">
        <f t="shared" si="112"/>
        <v>22</v>
      </c>
      <c r="UD17" s="834">
        <f t="shared" si="112"/>
        <v>22</v>
      </c>
      <c r="UE17" s="834">
        <f t="shared" si="112"/>
        <v>22</v>
      </c>
      <c r="UF17" s="834">
        <f t="shared" si="112"/>
        <v>22</v>
      </c>
      <c r="UG17" s="834">
        <f t="shared" si="112"/>
        <v>22</v>
      </c>
      <c r="UH17" s="834">
        <f t="shared" si="112"/>
        <v>22</v>
      </c>
      <c r="UI17" s="834">
        <f t="shared" si="112"/>
        <v>22</v>
      </c>
      <c r="UJ17" s="834">
        <f t="shared" si="112"/>
        <v>22</v>
      </c>
      <c r="UK17" s="834">
        <f t="shared" si="112"/>
        <v>23</v>
      </c>
      <c r="UL17" s="834">
        <f t="shared" si="112"/>
        <v>23</v>
      </c>
      <c r="UM17" s="834">
        <f t="shared" si="112"/>
        <v>23</v>
      </c>
      <c r="UN17" s="834">
        <f t="shared" si="112"/>
        <v>23</v>
      </c>
      <c r="UO17" s="834">
        <f t="shared" si="112"/>
        <v>23</v>
      </c>
      <c r="UP17" s="834">
        <f t="shared" si="112"/>
        <v>23</v>
      </c>
      <c r="UQ17" s="834">
        <f t="shared" si="112"/>
        <v>23</v>
      </c>
      <c r="UR17" s="834">
        <f t="shared" si="112"/>
        <v>23</v>
      </c>
      <c r="US17" s="834">
        <f t="shared" si="112"/>
        <v>23</v>
      </c>
      <c r="UT17" s="834">
        <f t="shared" ref="UT17:VV17" si="113">UT11+9</f>
        <v>23</v>
      </c>
      <c r="UU17" s="834">
        <f t="shared" si="113"/>
        <v>23</v>
      </c>
      <c r="UV17" s="834">
        <f t="shared" si="113"/>
        <v>23</v>
      </c>
      <c r="UW17" s="834">
        <f t="shared" si="113"/>
        <v>23</v>
      </c>
      <c r="UX17" s="834">
        <f t="shared" si="113"/>
        <v>23</v>
      </c>
      <c r="UY17" s="834">
        <f t="shared" si="113"/>
        <v>23</v>
      </c>
      <c r="UZ17" s="834">
        <f t="shared" si="113"/>
        <v>23</v>
      </c>
      <c r="VA17" s="834">
        <f t="shared" si="113"/>
        <v>23</v>
      </c>
      <c r="VB17" s="834">
        <f t="shared" si="113"/>
        <v>23</v>
      </c>
      <c r="VC17" s="834">
        <f t="shared" si="113"/>
        <v>23</v>
      </c>
      <c r="VD17" s="834">
        <f t="shared" si="113"/>
        <v>24</v>
      </c>
      <c r="VE17" s="834">
        <f t="shared" si="113"/>
        <v>24</v>
      </c>
      <c r="VF17" s="834">
        <f t="shared" si="113"/>
        <v>24</v>
      </c>
      <c r="VG17" s="834">
        <f t="shared" si="113"/>
        <v>24</v>
      </c>
      <c r="VH17" s="834">
        <f t="shared" si="113"/>
        <v>24</v>
      </c>
      <c r="VI17" s="834">
        <f t="shared" si="113"/>
        <v>24</v>
      </c>
      <c r="VJ17" s="834">
        <f t="shared" si="113"/>
        <v>24</v>
      </c>
      <c r="VK17" s="834">
        <f t="shared" si="113"/>
        <v>24</v>
      </c>
      <c r="VL17" s="834">
        <f t="shared" si="113"/>
        <v>24</v>
      </c>
      <c r="VM17" s="834">
        <f t="shared" si="113"/>
        <v>24</v>
      </c>
      <c r="VN17" s="834">
        <f t="shared" si="113"/>
        <v>24</v>
      </c>
      <c r="VO17" s="834">
        <f t="shared" si="113"/>
        <v>24</v>
      </c>
      <c r="VP17" s="834">
        <f t="shared" si="113"/>
        <v>24</v>
      </c>
      <c r="VQ17" s="834">
        <f t="shared" si="113"/>
        <v>24</v>
      </c>
      <c r="VR17" s="834">
        <f t="shared" si="113"/>
        <v>24</v>
      </c>
      <c r="VS17" s="834">
        <f t="shared" si="113"/>
        <v>24</v>
      </c>
      <c r="VT17" s="834">
        <f t="shared" si="113"/>
        <v>24</v>
      </c>
      <c r="VU17" s="834">
        <f t="shared" si="113"/>
        <v>24</v>
      </c>
      <c r="VV17" s="834">
        <f t="shared" si="113"/>
        <v>24</v>
      </c>
      <c r="VW17" s="834"/>
      <c r="VX17" s="834"/>
      <c r="VY17" s="834"/>
      <c r="VZ17" s="834"/>
      <c r="WA17" s="834"/>
      <c r="WB17" s="834"/>
      <c r="WC17" s="834"/>
      <c r="WD17" s="834"/>
      <c r="WE17" s="834"/>
      <c r="WF17" s="834"/>
      <c r="WG17" s="834"/>
      <c r="WH17" s="834"/>
      <c r="WI17" s="834"/>
      <c r="WJ17" s="834"/>
      <c r="WK17" s="834"/>
      <c r="WL17" s="834"/>
      <c r="WM17" s="834"/>
      <c r="WN17" s="834"/>
      <c r="WO17" s="834"/>
      <c r="WP17" s="834"/>
      <c r="WQ17" s="834"/>
      <c r="WR17" s="834"/>
      <c r="WS17" s="834"/>
      <c r="WT17" s="834"/>
      <c r="WU17" s="834"/>
      <c r="WV17" s="834"/>
      <c r="WW17" s="834"/>
      <c r="WX17" s="834"/>
      <c r="WY17" s="834"/>
      <c r="WZ17" s="834"/>
      <c r="XA17" s="834"/>
      <c r="XB17" s="834"/>
      <c r="XC17" s="834"/>
      <c r="XD17" s="834"/>
      <c r="XE17" s="834"/>
      <c r="XF17" s="834"/>
      <c r="XG17" s="834"/>
      <c r="XH17" s="834"/>
      <c r="XI17" s="834"/>
      <c r="XJ17" s="834"/>
      <c r="XK17" s="834"/>
      <c r="XL17" s="834"/>
      <c r="XM17" s="834"/>
      <c r="XN17" s="834"/>
      <c r="XO17" s="834"/>
      <c r="XP17" s="834"/>
      <c r="XQ17" s="834"/>
      <c r="XR17" s="834"/>
      <c r="XS17" s="834"/>
      <c r="XT17" s="834"/>
      <c r="XU17" s="834"/>
      <c r="XV17" s="834"/>
      <c r="XW17" s="834"/>
      <c r="XX17" s="834"/>
      <c r="XY17" s="834"/>
      <c r="XZ17" s="834"/>
      <c r="YA17" s="834"/>
      <c r="YB17" s="834"/>
      <c r="YC17" s="834"/>
      <c r="YD17" s="834"/>
      <c r="YE17" s="834"/>
      <c r="YF17" s="834"/>
      <c r="YG17" s="834"/>
      <c r="YH17" s="834"/>
      <c r="YI17" s="834"/>
      <c r="YJ17" s="834"/>
      <c r="YK17" s="834"/>
      <c r="YL17" s="834"/>
      <c r="YM17" s="834"/>
      <c r="YN17" s="834"/>
      <c r="YO17" s="834"/>
      <c r="YP17" s="834"/>
      <c r="YQ17" s="834"/>
      <c r="YR17" s="834"/>
      <c r="YS17" s="834"/>
      <c r="YT17" s="834"/>
      <c r="YU17" s="834"/>
      <c r="YV17" s="834"/>
      <c r="YW17" s="834"/>
      <c r="YX17" s="834"/>
      <c r="YY17" s="834"/>
      <c r="YZ17" s="834"/>
      <c r="ZA17" s="834"/>
      <c r="ZB17" s="834"/>
      <c r="ZC17" s="834"/>
      <c r="ZD17" s="834"/>
      <c r="ZE17" s="834"/>
      <c r="ZF17" s="834"/>
      <c r="ZG17" s="834"/>
      <c r="ZH17" s="834"/>
      <c r="ZI17" s="834"/>
      <c r="ZJ17" s="834"/>
      <c r="ZK17" s="834"/>
      <c r="ZL17" s="834"/>
      <c r="ZM17" s="834"/>
      <c r="ZN17" s="834"/>
      <c r="ZO17" s="834"/>
      <c r="ZP17" s="834"/>
      <c r="ZQ17" s="834"/>
      <c r="ZR17" s="834"/>
      <c r="ZS17" s="834"/>
      <c r="ZT17" s="834"/>
      <c r="ZU17" s="834"/>
      <c r="ZV17" s="834"/>
      <c r="ZW17" s="834"/>
      <c r="ZX17" s="834"/>
      <c r="ZY17" s="834"/>
      <c r="ZZ17" s="834"/>
      <c r="AAA17" s="834"/>
      <c r="AAB17" s="834"/>
      <c r="AAC17" s="834"/>
      <c r="AAD17" s="834"/>
      <c r="AAE17" s="834"/>
      <c r="AAF17" s="834"/>
      <c r="AAG17" s="834"/>
      <c r="AAH17" s="834"/>
      <c r="AAI17" s="834"/>
      <c r="AAJ17" s="834"/>
      <c r="AAK17" s="834"/>
      <c r="AAL17" s="834"/>
      <c r="AAM17" s="834"/>
      <c r="AAN17" s="834"/>
      <c r="AAO17" s="834"/>
      <c r="AAP17" s="834"/>
      <c r="AAQ17" s="834"/>
      <c r="AAR17" s="834"/>
      <c r="AAS17" s="834"/>
      <c r="AAT17" s="834"/>
      <c r="AAU17" s="834"/>
      <c r="AAV17" s="834"/>
      <c r="AAW17" s="834"/>
      <c r="AAX17" s="834"/>
      <c r="AAY17" s="834"/>
      <c r="AAZ17" s="834"/>
      <c r="ABA17" s="834"/>
      <c r="ABB17" s="834"/>
      <c r="ABC17" s="834"/>
      <c r="ABD17" s="834"/>
      <c r="ABE17" s="834"/>
      <c r="ABF17" s="834"/>
      <c r="ABG17" s="834"/>
      <c r="ABH17" s="834"/>
      <c r="ABI17" s="834"/>
      <c r="ABJ17" s="834"/>
      <c r="ABK17" s="834"/>
      <c r="ABL17" s="834"/>
      <c r="ABM17" s="834"/>
      <c r="ABN17" s="834"/>
      <c r="ABO17" s="834"/>
      <c r="ABP17" s="834"/>
      <c r="ABQ17" s="834"/>
      <c r="ABR17" s="834"/>
      <c r="ABS17" s="834"/>
      <c r="ABT17" s="834"/>
      <c r="ABU17" s="834"/>
      <c r="ABV17" s="834"/>
      <c r="ABW17" s="834"/>
      <c r="ABX17" s="834"/>
      <c r="ABY17" s="834"/>
      <c r="ABZ17" s="834"/>
      <c r="ACA17" s="834">
        <f>ACA11+44</f>
        <v>45</v>
      </c>
      <c r="ACB17" s="834">
        <f t="shared" ref="ACB17:ACT17" si="114">ACB11+44</f>
        <v>45</v>
      </c>
      <c r="ACC17" s="834">
        <f t="shared" si="114"/>
        <v>45</v>
      </c>
      <c r="ACD17" s="834">
        <f t="shared" si="114"/>
        <v>45</v>
      </c>
      <c r="ACE17" s="834">
        <f t="shared" si="114"/>
        <v>45</v>
      </c>
      <c r="ACF17" s="834">
        <f t="shared" si="114"/>
        <v>45</v>
      </c>
      <c r="ACG17" s="834">
        <f t="shared" si="114"/>
        <v>45</v>
      </c>
      <c r="ACH17" s="834">
        <f t="shared" si="114"/>
        <v>45</v>
      </c>
      <c r="ACI17" s="834">
        <f t="shared" si="114"/>
        <v>45</v>
      </c>
      <c r="ACJ17" s="834">
        <f t="shared" si="114"/>
        <v>45</v>
      </c>
      <c r="ACK17" s="834">
        <f t="shared" si="114"/>
        <v>45</v>
      </c>
      <c r="ACL17" s="834">
        <f t="shared" si="114"/>
        <v>45</v>
      </c>
      <c r="ACM17" s="834">
        <f t="shared" si="114"/>
        <v>45</v>
      </c>
      <c r="ACN17" s="834">
        <f t="shared" si="114"/>
        <v>45</v>
      </c>
      <c r="ACO17" s="834">
        <f t="shared" si="114"/>
        <v>45</v>
      </c>
      <c r="ACP17" s="834">
        <f t="shared" si="114"/>
        <v>45</v>
      </c>
      <c r="ACQ17" s="834">
        <f t="shared" si="114"/>
        <v>45</v>
      </c>
      <c r="ACR17" s="834">
        <f t="shared" si="114"/>
        <v>45</v>
      </c>
      <c r="ACS17" s="834">
        <f t="shared" si="114"/>
        <v>45</v>
      </c>
      <c r="ACT17" s="834">
        <f t="shared" si="114"/>
        <v>46</v>
      </c>
      <c r="ACU17" s="834">
        <f t="shared" ref="ACU17:AFF17" si="115">ACU11+44</f>
        <v>46</v>
      </c>
      <c r="ACV17" s="834">
        <f t="shared" si="115"/>
        <v>46</v>
      </c>
      <c r="ACW17" s="834">
        <f t="shared" si="115"/>
        <v>46</v>
      </c>
      <c r="ACX17" s="834">
        <f t="shared" si="115"/>
        <v>46</v>
      </c>
      <c r="ACY17" s="834">
        <f t="shared" si="115"/>
        <v>46</v>
      </c>
      <c r="ACZ17" s="834">
        <f t="shared" si="115"/>
        <v>46</v>
      </c>
      <c r="ADA17" s="834">
        <f t="shared" si="115"/>
        <v>46</v>
      </c>
      <c r="ADB17" s="834">
        <f t="shared" si="115"/>
        <v>46</v>
      </c>
      <c r="ADC17" s="834">
        <f t="shared" si="115"/>
        <v>46</v>
      </c>
      <c r="ADD17" s="834">
        <f t="shared" si="115"/>
        <v>46</v>
      </c>
      <c r="ADE17" s="834">
        <f t="shared" si="115"/>
        <v>46</v>
      </c>
      <c r="ADF17" s="834">
        <f t="shared" si="115"/>
        <v>46</v>
      </c>
      <c r="ADG17" s="834">
        <f t="shared" si="115"/>
        <v>46</v>
      </c>
      <c r="ADH17" s="834">
        <f t="shared" si="115"/>
        <v>46</v>
      </c>
      <c r="ADI17" s="834">
        <f t="shared" si="115"/>
        <v>46</v>
      </c>
      <c r="ADJ17" s="834">
        <f t="shared" si="115"/>
        <v>46</v>
      </c>
      <c r="ADK17" s="834">
        <f t="shared" si="115"/>
        <v>46</v>
      </c>
      <c r="ADL17" s="834">
        <f t="shared" si="115"/>
        <v>46</v>
      </c>
      <c r="ADM17" s="834">
        <f t="shared" si="115"/>
        <v>47</v>
      </c>
      <c r="ADN17" s="834">
        <f t="shared" si="115"/>
        <v>47</v>
      </c>
      <c r="ADO17" s="834">
        <f t="shared" si="115"/>
        <v>47</v>
      </c>
      <c r="ADP17" s="834">
        <f t="shared" si="115"/>
        <v>47</v>
      </c>
      <c r="ADQ17" s="834">
        <f t="shared" si="115"/>
        <v>47</v>
      </c>
      <c r="ADR17" s="834">
        <f t="shared" si="115"/>
        <v>47</v>
      </c>
      <c r="ADS17" s="834">
        <f t="shared" si="115"/>
        <v>47</v>
      </c>
      <c r="ADT17" s="834">
        <f t="shared" si="115"/>
        <v>47</v>
      </c>
      <c r="ADU17" s="834">
        <f t="shared" si="115"/>
        <v>47</v>
      </c>
      <c r="ADV17" s="834">
        <f t="shared" si="115"/>
        <v>47</v>
      </c>
      <c r="ADW17" s="834">
        <f t="shared" si="115"/>
        <v>47</v>
      </c>
      <c r="ADX17" s="834">
        <f t="shared" si="115"/>
        <v>47</v>
      </c>
      <c r="ADY17" s="834">
        <f t="shared" si="115"/>
        <v>47</v>
      </c>
      <c r="ADZ17" s="834">
        <f t="shared" si="115"/>
        <v>47</v>
      </c>
      <c r="AEA17" s="834">
        <f t="shared" si="115"/>
        <v>47</v>
      </c>
      <c r="AEB17" s="834">
        <f t="shared" si="115"/>
        <v>47</v>
      </c>
      <c r="AEC17" s="834">
        <f t="shared" si="115"/>
        <v>47</v>
      </c>
      <c r="AED17" s="834">
        <f t="shared" si="115"/>
        <v>47</v>
      </c>
      <c r="AEE17" s="834">
        <f t="shared" si="115"/>
        <v>47</v>
      </c>
      <c r="AEF17" s="834">
        <f t="shared" si="115"/>
        <v>48</v>
      </c>
      <c r="AEG17" s="834">
        <f t="shared" si="115"/>
        <v>48</v>
      </c>
      <c r="AEH17" s="834">
        <f t="shared" si="115"/>
        <v>48</v>
      </c>
      <c r="AEI17" s="834">
        <f t="shared" si="115"/>
        <v>48</v>
      </c>
      <c r="AEJ17" s="834">
        <f t="shared" si="115"/>
        <v>48</v>
      </c>
      <c r="AEK17" s="834">
        <f t="shared" si="115"/>
        <v>48</v>
      </c>
      <c r="AEL17" s="834">
        <f t="shared" si="115"/>
        <v>48</v>
      </c>
      <c r="AEM17" s="834">
        <f t="shared" si="115"/>
        <v>48</v>
      </c>
      <c r="AEN17" s="834">
        <f t="shared" si="115"/>
        <v>48</v>
      </c>
      <c r="AEO17" s="834">
        <f t="shared" si="115"/>
        <v>48</v>
      </c>
      <c r="AEP17" s="834">
        <f t="shared" si="115"/>
        <v>48</v>
      </c>
      <c r="AEQ17" s="834">
        <f t="shared" si="115"/>
        <v>48</v>
      </c>
      <c r="AER17" s="834">
        <f t="shared" si="115"/>
        <v>48</v>
      </c>
      <c r="AES17" s="834">
        <f t="shared" si="115"/>
        <v>48</v>
      </c>
      <c r="AET17" s="834">
        <f t="shared" si="115"/>
        <v>48</v>
      </c>
      <c r="AEU17" s="834">
        <f t="shared" si="115"/>
        <v>48</v>
      </c>
      <c r="AEV17" s="834">
        <f t="shared" si="115"/>
        <v>48</v>
      </c>
      <c r="AEW17" s="834">
        <f t="shared" si="115"/>
        <v>48</v>
      </c>
      <c r="AEX17" s="834">
        <f t="shared" si="115"/>
        <v>48</v>
      </c>
      <c r="AEY17" s="834">
        <f t="shared" si="115"/>
        <v>49</v>
      </c>
      <c r="AEZ17" s="834">
        <f t="shared" si="115"/>
        <v>49</v>
      </c>
      <c r="AFA17" s="834">
        <f t="shared" si="115"/>
        <v>49</v>
      </c>
      <c r="AFB17" s="834">
        <f t="shared" si="115"/>
        <v>49</v>
      </c>
      <c r="AFC17" s="834">
        <f t="shared" si="115"/>
        <v>49</v>
      </c>
      <c r="AFD17" s="834">
        <f t="shared" si="115"/>
        <v>49</v>
      </c>
      <c r="AFE17" s="834">
        <f t="shared" si="115"/>
        <v>49</v>
      </c>
      <c r="AFF17" s="834">
        <f t="shared" si="115"/>
        <v>49</v>
      </c>
      <c r="AFG17" s="834">
        <f t="shared" ref="AFG17:AFQ17" si="116">AFG11+44</f>
        <v>49</v>
      </c>
      <c r="AFH17" s="834">
        <f t="shared" si="116"/>
        <v>49</v>
      </c>
      <c r="AFI17" s="834">
        <f t="shared" si="116"/>
        <v>49</v>
      </c>
      <c r="AFJ17" s="834">
        <f t="shared" si="116"/>
        <v>49</v>
      </c>
      <c r="AFK17" s="834">
        <f t="shared" si="116"/>
        <v>49</v>
      </c>
      <c r="AFL17" s="834">
        <f t="shared" si="116"/>
        <v>49</v>
      </c>
      <c r="AFM17" s="834">
        <f t="shared" si="116"/>
        <v>49</v>
      </c>
      <c r="AFN17" s="834">
        <f t="shared" si="116"/>
        <v>49</v>
      </c>
      <c r="AFO17" s="834">
        <f t="shared" si="116"/>
        <v>49</v>
      </c>
      <c r="AFP17" s="834">
        <f t="shared" si="116"/>
        <v>49</v>
      </c>
      <c r="AFQ17" s="834">
        <f t="shared" si="116"/>
        <v>49</v>
      </c>
      <c r="AIE17" s="834">
        <f>AIE11+9</f>
        <v>10</v>
      </c>
      <c r="AIF17" s="834">
        <f t="shared" ref="AIF17:AIP17" si="117">AIF11+9</f>
        <v>10</v>
      </c>
      <c r="AIG17" s="834">
        <f t="shared" si="117"/>
        <v>10</v>
      </c>
      <c r="AIH17" s="834">
        <f t="shared" si="117"/>
        <v>10</v>
      </c>
      <c r="AII17" s="834">
        <f t="shared" si="117"/>
        <v>10</v>
      </c>
      <c r="AIJ17" s="834">
        <f t="shared" si="117"/>
        <v>10</v>
      </c>
      <c r="AIK17" s="834">
        <f t="shared" si="117"/>
        <v>10</v>
      </c>
      <c r="AIL17" s="834">
        <f t="shared" si="117"/>
        <v>10</v>
      </c>
      <c r="AIM17" s="834">
        <f t="shared" si="117"/>
        <v>10</v>
      </c>
      <c r="AIN17" s="834">
        <f t="shared" si="117"/>
        <v>10</v>
      </c>
      <c r="AIO17" s="834">
        <f t="shared" si="117"/>
        <v>10</v>
      </c>
      <c r="AIP17" s="834">
        <f t="shared" si="117"/>
        <v>11</v>
      </c>
      <c r="AIQ17" s="834">
        <f t="shared" ref="AIQ17:AKR17" si="118">AIQ11+9</f>
        <v>11</v>
      </c>
      <c r="AIR17" s="834">
        <f t="shared" si="118"/>
        <v>11</v>
      </c>
      <c r="AIS17" s="834">
        <f t="shared" si="118"/>
        <v>11</v>
      </c>
      <c r="AIT17" s="834">
        <f t="shared" si="118"/>
        <v>11</v>
      </c>
      <c r="AIU17" s="834">
        <f t="shared" si="118"/>
        <v>11</v>
      </c>
      <c r="AIV17" s="834">
        <f t="shared" si="118"/>
        <v>11</v>
      </c>
      <c r="AIW17" s="834">
        <f t="shared" si="118"/>
        <v>11</v>
      </c>
      <c r="AIX17" s="834">
        <f t="shared" si="118"/>
        <v>11</v>
      </c>
      <c r="AIY17" s="834">
        <f t="shared" si="118"/>
        <v>11</v>
      </c>
      <c r="AIZ17" s="834">
        <f t="shared" si="118"/>
        <v>11</v>
      </c>
      <c r="AJA17" s="834">
        <f t="shared" si="118"/>
        <v>12</v>
      </c>
      <c r="AJB17" s="834">
        <f t="shared" si="118"/>
        <v>12</v>
      </c>
      <c r="AJC17" s="834">
        <f t="shared" si="118"/>
        <v>12</v>
      </c>
      <c r="AJD17" s="834">
        <f t="shared" si="118"/>
        <v>12</v>
      </c>
      <c r="AJE17" s="834">
        <f t="shared" si="118"/>
        <v>12</v>
      </c>
      <c r="AJF17" s="834">
        <f t="shared" si="118"/>
        <v>12</v>
      </c>
      <c r="AJG17" s="834">
        <f t="shared" si="118"/>
        <v>12</v>
      </c>
      <c r="AJH17" s="834">
        <f t="shared" si="118"/>
        <v>12</v>
      </c>
      <c r="AJI17" s="834">
        <f t="shared" si="118"/>
        <v>12</v>
      </c>
      <c r="AJJ17" s="834">
        <f t="shared" si="118"/>
        <v>12</v>
      </c>
      <c r="AJK17" s="834">
        <f t="shared" si="118"/>
        <v>12</v>
      </c>
      <c r="AJL17" s="834">
        <f t="shared" si="118"/>
        <v>13</v>
      </c>
      <c r="AJM17" s="834">
        <f t="shared" si="118"/>
        <v>13</v>
      </c>
      <c r="AJN17" s="834">
        <f t="shared" si="118"/>
        <v>13</v>
      </c>
      <c r="AJO17" s="834">
        <f t="shared" si="118"/>
        <v>13</v>
      </c>
      <c r="AJP17" s="834">
        <f t="shared" si="118"/>
        <v>13</v>
      </c>
      <c r="AJQ17" s="834">
        <f t="shared" si="118"/>
        <v>13</v>
      </c>
      <c r="AJR17" s="834">
        <f t="shared" si="118"/>
        <v>13</v>
      </c>
      <c r="AJS17" s="834">
        <f t="shared" si="118"/>
        <v>13</v>
      </c>
      <c r="AJT17" s="834">
        <f t="shared" si="118"/>
        <v>13</v>
      </c>
      <c r="AJU17" s="834">
        <f t="shared" si="118"/>
        <v>13</v>
      </c>
      <c r="AJV17" s="834">
        <f t="shared" si="118"/>
        <v>13</v>
      </c>
      <c r="AJW17" s="834">
        <f t="shared" si="118"/>
        <v>14</v>
      </c>
      <c r="AJX17" s="834">
        <f t="shared" si="118"/>
        <v>14</v>
      </c>
      <c r="AJY17" s="834">
        <f t="shared" si="118"/>
        <v>14</v>
      </c>
      <c r="AJZ17" s="834">
        <f t="shared" si="118"/>
        <v>14</v>
      </c>
      <c r="AKA17" s="834">
        <f t="shared" si="118"/>
        <v>14</v>
      </c>
      <c r="AKB17" s="834">
        <f t="shared" si="118"/>
        <v>14</v>
      </c>
      <c r="AKC17" s="834">
        <f t="shared" si="118"/>
        <v>14</v>
      </c>
      <c r="AKD17" s="834">
        <f t="shared" si="118"/>
        <v>14</v>
      </c>
      <c r="AKE17" s="834">
        <f t="shared" si="118"/>
        <v>14</v>
      </c>
      <c r="AKF17" s="834">
        <f t="shared" si="118"/>
        <v>14</v>
      </c>
      <c r="AKG17" s="834">
        <f t="shared" si="118"/>
        <v>14</v>
      </c>
      <c r="AKH17" s="834">
        <f t="shared" si="118"/>
        <v>15</v>
      </c>
      <c r="AKI17" s="834">
        <f t="shared" si="118"/>
        <v>15</v>
      </c>
      <c r="AKJ17" s="834">
        <f t="shared" si="118"/>
        <v>15</v>
      </c>
      <c r="AKK17" s="834">
        <f t="shared" si="118"/>
        <v>15</v>
      </c>
      <c r="AKL17" s="834">
        <f t="shared" si="118"/>
        <v>15</v>
      </c>
      <c r="AKM17" s="834">
        <f t="shared" si="118"/>
        <v>15</v>
      </c>
      <c r="AKN17" s="834">
        <f t="shared" si="118"/>
        <v>15</v>
      </c>
      <c r="AKO17" s="834">
        <f t="shared" si="118"/>
        <v>15</v>
      </c>
      <c r="AKP17" s="834">
        <f t="shared" si="118"/>
        <v>15</v>
      </c>
      <c r="AKQ17" s="834">
        <f t="shared" si="118"/>
        <v>15</v>
      </c>
      <c r="AKR17" s="834">
        <f t="shared" si="118"/>
        <v>15</v>
      </c>
    </row>
    <row r="19" spans="1:1100">
      <c r="CT19" s="7"/>
      <c r="CU19" s="7"/>
      <c r="EZ19" s="1"/>
      <c r="FA19" s="1"/>
      <c r="KX19" s="132" t="str">
        <f t="shared" ref="KX19:NI19" si="119">CONCATENATE("=IF('HVAC Worksheet'!",KX16,KX17,"=","""""",","""",","'HVAC Worksheet'!",KX16,KX17,")")</f>
        <v>=IF('HVAC Worksheet'!B10="","",'HVAC Worksheet'!B10)</v>
      </c>
      <c r="KY19" s="132" t="str">
        <f t="shared" si="119"/>
        <v>=IF('HVAC Worksheet'!D10="","",'HVAC Worksheet'!D10)</v>
      </c>
      <c r="KZ19" s="132" t="str">
        <f t="shared" si="119"/>
        <v>=IF('HVAC Worksheet'!F10="","",'HVAC Worksheet'!F10)</v>
      </c>
      <c r="LA19" s="132" t="str">
        <f t="shared" si="119"/>
        <v>=IF('HVAC Worksheet'!R10="","",'HVAC Worksheet'!R10)</v>
      </c>
      <c r="LB19" s="132" t="str">
        <f t="shared" si="119"/>
        <v>=IF('HVAC Worksheet'!W10="","",'HVAC Worksheet'!W10)</v>
      </c>
      <c r="LC19" s="132" t="str">
        <f t="shared" si="119"/>
        <v>=IF('HVAC Worksheet'!AD10="","",'HVAC Worksheet'!AD10)</v>
      </c>
      <c r="LD19" s="132" t="str">
        <f t="shared" si="119"/>
        <v>=IF('HVAC Worksheet'!AI10="","",'HVAC Worksheet'!AI10)</v>
      </c>
      <c r="LE19" s="132" t="str">
        <f t="shared" si="119"/>
        <v>=IF('HVAC Worksheet'!AJ10="","",'HVAC Worksheet'!AJ10)</v>
      </c>
      <c r="LF19" s="132" t="str">
        <f t="shared" si="119"/>
        <v>=IF('HVAC Worksheet'!AK10="","",'HVAC Worksheet'!AK10)</v>
      </c>
      <c r="LG19" s="132" t="str">
        <f t="shared" si="119"/>
        <v>=IF('HVAC Worksheet'!AL10="","",'HVAC Worksheet'!AL10)</v>
      </c>
      <c r="LH19" s="132" t="str">
        <f t="shared" si="119"/>
        <v>=IF('HVAC Worksheet'!AN10="","",'HVAC Worksheet'!AN10)</v>
      </c>
      <c r="LI19" s="132" t="str">
        <f t="shared" si="119"/>
        <v>=IF('HVAC Worksheet'!AP10="","",'HVAC Worksheet'!AP10)</v>
      </c>
      <c r="LJ19" s="132" t="str">
        <f t="shared" si="119"/>
        <v>=IF('HVAC Worksheet'!AS10="","",'HVAC Worksheet'!AS10)</v>
      </c>
      <c r="LK19" s="132" t="str">
        <f t="shared" si="119"/>
        <v>=IF('HVAC Worksheet'!AU10="","",'HVAC Worksheet'!AU10)</v>
      </c>
      <c r="LL19" s="132" t="str">
        <f t="shared" si="119"/>
        <v>=IF('HVAC Worksheet'!AW10="","",'HVAC Worksheet'!AW10)</v>
      </c>
      <c r="LM19" s="132" t="str">
        <f t="shared" si="119"/>
        <v>=IF('HVAC Worksheet'!AY10="","",'HVAC Worksheet'!AY10)</v>
      </c>
      <c r="LN19" s="132" t="str">
        <f t="shared" si="119"/>
        <v>=IF('HVAC Worksheet'!BB10="","",'HVAC Worksheet'!BB10)</v>
      </c>
      <c r="LO19" s="132" t="str">
        <f t="shared" si="119"/>
        <v>=IF('HVAC Worksheet'!BP10="","",'HVAC Worksheet'!BP10)</v>
      </c>
      <c r="LP19" s="132" t="str">
        <f t="shared" si="119"/>
        <v>=IF('HVAC Worksheet'!BQ10="","",'HVAC Worksheet'!BQ10)</v>
      </c>
      <c r="LQ19" s="132" t="str">
        <f t="shared" si="119"/>
        <v>=IF('HVAC Worksheet'!B11="","",'HVAC Worksheet'!B11)</v>
      </c>
      <c r="LR19" s="132" t="str">
        <f t="shared" si="119"/>
        <v>=IF('HVAC Worksheet'!D11="","",'HVAC Worksheet'!D11)</v>
      </c>
      <c r="LS19" s="132" t="str">
        <f t="shared" si="119"/>
        <v>=IF('HVAC Worksheet'!F11="","",'HVAC Worksheet'!F11)</v>
      </c>
      <c r="LT19" s="132" t="str">
        <f t="shared" si="119"/>
        <v>=IF('HVAC Worksheet'!R11="","",'HVAC Worksheet'!R11)</v>
      </c>
      <c r="LU19" s="132" t="str">
        <f t="shared" si="119"/>
        <v>=IF('HVAC Worksheet'!W11="","",'HVAC Worksheet'!W11)</v>
      </c>
      <c r="LV19" s="132" t="str">
        <f t="shared" si="119"/>
        <v>=IF('HVAC Worksheet'!AD11="","",'HVAC Worksheet'!AD11)</v>
      </c>
      <c r="LW19" s="132" t="str">
        <f t="shared" si="119"/>
        <v>=IF('HVAC Worksheet'!AI11="","",'HVAC Worksheet'!AI11)</v>
      </c>
      <c r="LX19" s="132" t="str">
        <f t="shared" si="119"/>
        <v>=IF('HVAC Worksheet'!AJ11="","",'HVAC Worksheet'!AJ11)</v>
      </c>
      <c r="LY19" s="132" t="str">
        <f t="shared" si="119"/>
        <v>=IF('HVAC Worksheet'!AK11="","",'HVAC Worksheet'!AK11)</v>
      </c>
      <c r="LZ19" s="132" t="str">
        <f t="shared" si="119"/>
        <v>=IF('HVAC Worksheet'!AL11="","",'HVAC Worksheet'!AL11)</v>
      </c>
      <c r="MA19" s="132" t="str">
        <f t="shared" si="119"/>
        <v>=IF('HVAC Worksheet'!AN11="","",'HVAC Worksheet'!AN11)</v>
      </c>
      <c r="MB19" s="132" t="str">
        <f t="shared" si="119"/>
        <v>=IF('HVAC Worksheet'!AP11="","",'HVAC Worksheet'!AP11)</v>
      </c>
      <c r="MC19" s="132" t="str">
        <f t="shared" si="119"/>
        <v>=IF('HVAC Worksheet'!AS11="","",'HVAC Worksheet'!AS11)</v>
      </c>
      <c r="MD19" s="132" t="str">
        <f t="shared" si="119"/>
        <v>=IF('HVAC Worksheet'!AU11="","",'HVAC Worksheet'!AU11)</v>
      </c>
      <c r="ME19" s="132" t="str">
        <f t="shared" si="119"/>
        <v>=IF('HVAC Worksheet'!AW11="","",'HVAC Worksheet'!AW11)</v>
      </c>
      <c r="MF19" s="132" t="str">
        <f t="shared" si="119"/>
        <v>=IF('HVAC Worksheet'!AY11="","",'HVAC Worksheet'!AY11)</v>
      </c>
      <c r="MG19" s="132" t="str">
        <f t="shared" si="119"/>
        <v>=IF('HVAC Worksheet'!BB11="","",'HVAC Worksheet'!BB11)</v>
      </c>
      <c r="MH19" s="132" t="str">
        <f t="shared" si="119"/>
        <v>=IF('HVAC Worksheet'!BP11="","",'HVAC Worksheet'!BP11)</v>
      </c>
      <c r="MI19" s="132" t="str">
        <f t="shared" si="119"/>
        <v>=IF('HVAC Worksheet'!BQ11="","",'HVAC Worksheet'!BQ11)</v>
      </c>
      <c r="MJ19" s="132" t="str">
        <f t="shared" si="119"/>
        <v>=IF('HVAC Worksheet'!B12="","",'HVAC Worksheet'!B12)</v>
      </c>
      <c r="MK19" s="132" t="str">
        <f t="shared" si="119"/>
        <v>=IF('HVAC Worksheet'!D12="","",'HVAC Worksheet'!D12)</v>
      </c>
      <c r="ML19" s="132" t="str">
        <f t="shared" si="119"/>
        <v>=IF('HVAC Worksheet'!F12="","",'HVAC Worksheet'!F12)</v>
      </c>
      <c r="MM19" s="132" t="str">
        <f t="shared" si="119"/>
        <v>=IF('HVAC Worksheet'!R12="","",'HVAC Worksheet'!R12)</v>
      </c>
      <c r="MN19" s="132" t="str">
        <f t="shared" si="119"/>
        <v>=IF('HVAC Worksheet'!W12="","",'HVAC Worksheet'!W12)</v>
      </c>
      <c r="MO19" s="132" t="str">
        <f t="shared" si="119"/>
        <v>=IF('HVAC Worksheet'!AD12="","",'HVAC Worksheet'!AD12)</v>
      </c>
      <c r="MP19" s="132" t="str">
        <f t="shared" si="119"/>
        <v>=IF('HVAC Worksheet'!AI12="","",'HVAC Worksheet'!AI12)</v>
      </c>
      <c r="MQ19" s="132" t="str">
        <f t="shared" si="119"/>
        <v>=IF('HVAC Worksheet'!AJ12="","",'HVAC Worksheet'!AJ12)</v>
      </c>
      <c r="MR19" s="132" t="str">
        <f t="shared" si="119"/>
        <v>=IF('HVAC Worksheet'!AK12="","",'HVAC Worksheet'!AK12)</v>
      </c>
      <c r="MS19" s="132" t="str">
        <f t="shared" si="119"/>
        <v>=IF('HVAC Worksheet'!AL12="","",'HVAC Worksheet'!AL12)</v>
      </c>
      <c r="MT19" s="132" t="str">
        <f t="shared" si="119"/>
        <v>=IF('HVAC Worksheet'!AN12="","",'HVAC Worksheet'!AN12)</v>
      </c>
      <c r="MU19" s="132" t="str">
        <f t="shared" si="119"/>
        <v>=IF('HVAC Worksheet'!AP12="","",'HVAC Worksheet'!AP12)</v>
      </c>
      <c r="MV19" s="132" t="str">
        <f t="shared" si="119"/>
        <v>=IF('HVAC Worksheet'!AS12="","",'HVAC Worksheet'!AS12)</v>
      </c>
      <c r="MW19" s="132" t="str">
        <f t="shared" si="119"/>
        <v>=IF('HVAC Worksheet'!AU12="","",'HVAC Worksheet'!AU12)</v>
      </c>
      <c r="MX19" s="132" t="str">
        <f t="shared" si="119"/>
        <v>=IF('HVAC Worksheet'!AW12="","",'HVAC Worksheet'!AW12)</v>
      </c>
      <c r="MY19" s="132" t="str">
        <f t="shared" si="119"/>
        <v>=IF('HVAC Worksheet'!AY12="","",'HVAC Worksheet'!AY12)</v>
      </c>
      <c r="MZ19" s="132" t="str">
        <f t="shared" si="119"/>
        <v>=IF('HVAC Worksheet'!BB12="","",'HVAC Worksheet'!BB12)</v>
      </c>
      <c r="NA19" s="132" t="str">
        <f t="shared" si="119"/>
        <v>=IF('HVAC Worksheet'!BP12="","",'HVAC Worksheet'!BP12)</v>
      </c>
      <c r="NB19" s="132" t="str">
        <f t="shared" si="119"/>
        <v>=IF('HVAC Worksheet'!BQ12="","",'HVAC Worksheet'!BQ12)</v>
      </c>
      <c r="NC19" s="132" t="str">
        <f t="shared" si="119"/>
        <v>=IF('HVAC Worksheet'!B13="","",'HVAC Worksheet'!B13)</v>
      </c>
      <c r="ND19" s="132" t="str">
        <f t="shared" si="119"/>
        <v>=IF('HVAC Worksheet'!D13="","",'HVAC Worksheet'!D13)</v>
      </c>
      <c r="NE19" s="132" t="str">
        <f t="shared" si="119"/>
        <v>=IF('HVAC Worksheet'!F13="","",'HVAC Worksheet'!F13)</v>
      </c>
      <c r="NF19" s="132" t="str">
        <f t="shared" si="119"/>
        <v>=IF('HVAC Worksheet'!R13="","",'HVAC Worksheet'!R13)</v>
      </c>
      <c r="NG19" s="132" t="str">
        <f t="shared" si="119"/>
        <v>=IF('HVAC Worksheet'!W13="","",'HVAC Worksheet'!W13)</v>
      </c>
      <c r="NH19" s="132" t="str">
        <f t="shared" si="119"/>
        <v>=IF('HVAC Worksheet'!AD13="","",'HVAC Worksheet'!AD13)</v>
      </c>
      <c r="NI19" s="132" t="str">
        <f t="shared" si="119"/>
        <v>=IF('HVAC Worksheet'!AI13="","",'HVAC Worksheet'!AI13)</v>
      </c>
      <c r="NJ19" s="132" t="str">
        <f t="shared" ref="NJ19:PU19" si="120">CONCATENATE("=IF('HVAC Worksheet'!",NJ16,NJ17,"=","""""",","""",","'HVAC Worksheet'!",NJ16,NJ17,")")</f>
        <v>=IF('HVAC Worksheet'!AJ13="","",'HVAC Worksheet'!AJ13)</v>
      </c>
      <c r="NK19" s="132" t="str">
        <f t="shared" si="120"/>
        <v>=IF('HVAC Worksheet'!AK13="","",'HVAC Worksheet'!AK13)</v>
      </c>
      <c r="NL19" s="132" t="str">
        <f t="shared" si="120"/>
        <v>=IF('HVAC Worksheet'!AL13="","",'HVAC Worksheet'!AL13)</v>
      </c>
      <c r="NM19" s="132" t="str">
        <f t="shared" si="120"/>
        <v>=IF('HVAC Worksheet'!AN13="","",'HVAC Worksheet'!AN13)</v>
      </c>
      <c r="NN19" s="132" t="str">
        <f t="shared" si="120"/>
        <v>=IF('HVAC Worksheet'!AP13="","",'HVAC Worksheet'!AP13)</v>
      </c>
      <c r="NO19" s="132" t="str">
        <f t="shared" si="120"/>
        <v>=IF('HVAC Worksheet'!AS13="","",'HVAC Worksheet'!AS13)</v>
      </c>
      <c r="NP19" s="132" t="str">
        <f t="shared" si="120"/>
        <v>=IF('HVAC Worksheet'!AU13="","",'HVAC Worksheet'!AU13)</v>
      </c>
      <c r="NQ19" s="132" t="str">
        <f t="shared" si="120"/>
        <v>=IF('HVAC Worksheet'!AW13="","",'HVAC Worksheet'!AW13)</v>
      </c>
      <c r="NR19" s="132" t="str">
        <f t="shared" si="120"/>
        <v>=IF('HVAC Worksheet'!AY13="","",'HVAC Worksheet'!AY13)</v>
      </c>
      <c r="NS19" s="132" t="str">
        <f t="shared" si="120"/>
        <v>=IF('HVAC Worksheet'!BB13="","",'HVAC Worksheet'!BB13)</v>
      </c>
      <c r="NT19" s="132" t="str">
        <f t="shared" si="120"/>
        <v>=IF('HVAC Worksheet'!BP13="","",'HVAC Worksheet'!BP13)</v>
      </c>
      <c r="NU19" s="132" t="str">
        <f t="shared" si="120"/>
        <v>=IF('HVAC Worksheet'!BQ13="","",'HVAC Worksheet'!BQ13)</v>
      </c>
      <c r="NV19" s="132" t="str">
        <f t="shared" si="120"/>
        <v>=IF('HVAC Worksheet'!B14="","",'HVAC Worksheet'!B14)</v>
      </c>
      <c r="NW19" s="132" t="str">
        <f t="shared" si="120"/>
        <v>=IF('HVAC Worksheet'!D14="","",'HVAC Worksheet'!D14)</v>
      </c>
      <c r="NX19" s="132" t="str">
        <f t="shared" si="120"/>
        <v>=IF('HVAC Worksheet'!F14="","",'HVAC Worksheet'!F14)</v>
      </c>
      <c r="NY19" s="132" t="str">
        <f t="shared" si="120"/>
        <v>=IF('HVAC Worksheet'!R14="","",'HVAC Worksheet'!R14)</v>
      </c>
      <c r="NZ19" s="132" t="str">
        <f t="shared" si="120"/>
        <v>=IF('HVAC Worksheet'!W14="","",'HVAC Worksheet'!W14)</v>
      </c>
      <c r="OA19" s="132" t="str">
        <f t="shared" si="120"/>
        <v>=IF('HVAC Worksheet'!AD14="","",'HVAC Worksheet'!AD14)</v>
      </c>
      <c r="OB19" s="132" t="str">
        <f t="shared" si="120"/>
        <v>=IF('HVAC Worksheet'!AI14="","",'HVAC Worksheet'!AI14)</v>
      </c>
      <c r="OC19" s="132" t="str">
        <f t="shared" si="120"/>
        <v>=IF('HVAC Worksheet'!AJ14="","",'HVAC Worksheet'!AJ14)</v>
      </c>
      <c r="OD19" s="132" t="str">
        <f t="shared" si="120"/>
        <v>=IF('HVAC Worksheet'!AK14="","",'HVAC Worksheet'!AK14)</v>
      </c>
      <c r="OE19" s="132" t="str">
        <f t="shared" si="120"/>
        <v>=IF('HVAC Worksheet'!AL14="","",'HVAC Worksheet'!AL14)</v>
      </c>
      <c r="OF19" s="132" t="str">
        <f t="shared" si="120"/>
        <v>=IF('HVAC Worksheet'!AN14="","",'HVAC Worksheet'!AN14)</v>
      </c>
      <c r="OG19" s="132" t="str">
        <f t="shared" si="120"/>
        <v>=IF('HVAC Worksheet'!AP14="","",'HVAC Worksheet'!AP14)</v>
      </c>
      <c r="OH19" s="132" t="str">
        <f t="shared" si="120"/>
        <v>=IF('HVAC Worksheet'!AS14="","",'HVAC Worksheet'!AS14)</v>
      </c>
      <c r="OI19" s="132" t="str">
        <f t="shared" si="120"/>
        <v>=IF('HVAC Worksheet'!AU14="","",'HVAC Worksheet'!AU14)</v>
      </c>
      <c r="OJ19" s="132" t="str">
        <f t="shared" si="120"/>
        <v>=IF('HVAC Worksheet'!AW14="","",'HVAC Worksheet'!AW14)</v>
      </c>
      <c r="OK19" s="132" t="str">
        <f t="shared" si="120"/>
        <v>=IF('HVAC Worksheet'!AY14="","",'HVAC Worksheet'!AY14)</v>
      </c>
      <c r="OL19" s="132" t="str">
        <f t="shared" si="120"/>
        <v>=IF('HVAC Worksheet'!BB14="","",'HVAC Worksheet'!BB14)</v>
      </c>
      <c r="OM19" s="132" t="str">
        <f t="shared" si="120"/>
        <v>=IF('HVAC Worksheet'!BP14="","",'HVAC Worksheet'!BP14)</v>
      </c>
      <c r="ON19" s="132" t="str">
        <f t="shared" si="120"/>
        <v>=IF('HVAC Worksheet'!BQ14="","",'HVAC Worksheet'!BQ14)</v>
      </c>
      <c r="OO19" s="132" t="str">
        <f t="shared" si="120"/>
        <v>=IF('HVAC Worksheet'!B15="","",'HVAC Worksheet'!B15)</v>
      </c>
      <c r="OP19" s="132" t="str">
        <f t="shared" si="120"/>
        <v>=IF('HVAC Worksheet'!D15="","",'HVAC Worksheet'!D15)</v>
      </c>
      <c r="OQ19" s="132" t="str">
        <f t="shared" si="120"/>
        <v>=IF('HVAC Worksheet'!F15="","",'HVAC Worksheet'!F15)</v>
      </c>
      <c r="OR19" s="132" t="str">
        <f t="shared" si="120"/>
        <v>=IF('HVAC Worksheet'!R15="","",'HVAC Worksheet'!R15)</v>
      </c>
      <c r="OS19" s="132" t="str">
        <f t="shared" si="120"/>
        <v>=IF('HVAC Worksheet'!W15="","",'HVAC Worksheet'!W15)</v>
      </c>
      <c r="OT19" s="132" t="str">
        <f t="shared" si="120"/>
        <v>=IF('HVAC Worksheet'!AD15="","",'HVAC Worksheet'!AD15)</v>
      </c>
      <c r="OU19" s="132" t="str">
        <f t="shared" si="120"/>
        <v>=IF('HVAC Worksheet'!AI15="","",'HVAC Worksheet'!AI15)</v>
      </c>
      <c r="OV19" s="132" t="str">
        <f t="shared" si="120"/>
        <v>=IF('HVAC Worksheet'!AJ15="","",'HVAC Worksheet'!AJ15)</v>
      </c>
      <c r="OW19" s="132" t="str">
        <f t="shared" si="120"/>
        <v>=IF('HVAC Worksheet'!AK15="","",'HVAC Worksheet'!AK15)</v>
      </c>
      <c r="OX19" s="132" t="str">
        <f t="shared" si="120"/>
        <v>=IF('HVAC Worksheet'!AL15="","",'HVAC Worksheet'!AL15)</v>
      </c>
      <c r="OY19" s="132" t="str">
        <f t="shared" si="120"/>
        <v>=IF('HVAC Worksheet'!AN15="","",'HVAC Worksheet'!AN15)</v>
      </c>
      <c r="OZ19" s="132" t="str">
        <f t="shared" si="120"/>
        <v>=IF('HVAC Worksheet'!AP15="","",'HVAC Worksheet'!AP15)</v>
      </c>
      <c r="PA19" s="132" t="str">
        <f t="shared" si="120"/>
        <v>=IF('HVAC Worksheet'!AS15="","",'HVAC Worksheet'!AS15)</v>
      </c>
      <c r="PB19" s="132" t="str">
        <f t="shared" si="120"/>
        <v>=IF('HVAC Worksheet'!AU15="","",'HVAC Worksheet'!AU15)</v>
      </c>
      <c r="PC19" s="132" t="str">
        <f t="shared" si="120"/>
        <v>=IF('HVAC Worksheet'!AW15="","",'HVAC Worksheet'!AW15)</v>
      </c>
      <c r="PD19" s="132" t="str">
        <f t="shared" si="120"/>
        <v>=IF('HVAC Worksheet'!AY15="","",'HVAC Worksheet'!AY15)</v>
      </c>
      <c r="PE19" s="132" t="str">
        <f t="shared" si="120"/>
        <v>=IF('HVAC Worksheet'!BB15="","",'HVAC Worksheet'!BB15)</v>
      </c>
      <c r="PF19" s="132" t="str">
        <f t="shared" si="120"/>
        <v>=IF('HVAC Worksheet'!BP15="","",'HVAC Worksheet'!BP15)</v>
      </c>
      <c r="PG19" s="132" t="str">
        <f t="shared" si="120"/>
        <v>=IF('HVAC Worksheet'!BQ15="","",'HVAC Worksheet'!BQ15)</v>
      </c>
      <c r="PH19" s="132" t="str">
        <f t="shared" si="120"/>
        <v>=IF('HVAC Worksheet'!B16="","",'HVAC Worksheet'!B16)</v>
      </c>
      <c r="PI19" s="132" t="str">
        <f t="shared" si="120"/>
        <v>=IF('HVAC Worksheet'!D16="","",'HVAC Worksheet'!D16)</v>
      </c>
      <c r="PJ19" s="132" t="str">
        <f t="shared" si="120"/>
        <v>=IF('HVAC Worksheet'!F16="","",'HVAC Worksheet'!F16)</v>
      </c>
      <c r="PK19" s="132" t="str">
        <f t="shared" si="120"/>
        <v>=IF('HVAC Worksheet'!R16="","",'HVAC Worksheet'!R16)</v>
      </c>
      <c r="PL19" s="132" t="str">
        <f t="shared" si="120"/>
        <v>=IF('HVAC Worksheet'!W16="","",'HVAC Worksheet'!W16)</v>
      </c>
      <c r="PM19" s="132" t="str">
        <f t="shared" si="120"/>
        <v>=IF('HVAC Worksheet'!AD16="","",'HVAC Worksheet'!AD16)</v>
      </c>
      <c r="PN19" s="132" t="str">
        <f t="shared" si="120"/>
        <v>=IF('HVAC Worksheet'!AI16="","",'HVAC Worksheet'!AI16)</v>
      </c>
      <c r="PO19" s="132" t="str">
        <f t="shared" si="120"/>
        <v>=IF('HVAC Worksheet'!AJ16="","",'HVAC Worksheet'!AJ16)</v>
      </c>
      <c r="PP19" s="132" t="str">
        <f t="shared" si="120"/>
        <v>=IF('HVAC Worksheet'!AK16="","",'HVAC Worksheet'!AK16)</v>
      </c>
      <c r="PQ19" s="132" t="str">
        <f t="shared" si="120"/>
        <v>=IF('HVAC Worksheet'!AL16="","",'HVAC Worksheet'!AL16)</v>
      </c>
      <c r="PR19" s="132" t="str">
        <f t="shared" si="120"/>
        <v>=IF('HVAC Worksheet'!AN16="","",'HVAC Worksheet'!AN16)</v>
      </c>
      <c r="PS19" s="132" t="str">
        <f t="shared" si="120"/>
        <v>=IF('HVAC Worksheet'!AP16="","",'HVAC Worksheet'!AP16)</v>
      </c>
      <c r="PT19" s="132" t="str">
        <f t="shared" si="120"/>
        <v>=IF('HVAC Worksheet'!AS16="","",'HVAC Worksheet'!AS16)</v>
      </c>
      <c r="PU19" s="132" t="str">
        <f t="shared" si="120"/>
        <v>=IF('HVAC Worksheet'!AU16="","",'HVAC Worksheet'!AU16)</v>
      </c>
      <c r="PV19" s="132" t="str">
        <f t="shared" ref="PV19:SG19" si="121">CONCATENATE("=IF('HVAC Worksheet'!",PV16,PV17,"=","""""",","""",","'HVAC Worksheet'!",PV16,PV17,")")</f>
        <v>=IF('HVAC Worksheet'!AW16="","",'HVAC Worksheet'!AW16)</v>
      </c>
      <c r="PW19" s="132" t="str">
        <f t="shared" si="121"/>
        <v>=IF('HVAC Worksheet'!AY16="","",'HVAC Worksheet'!AY16)</v>
      </c>
      <c r="PX19" s="132" t="str">
        <f t="shared" si="121"/>
        <v>=IF('HVAC Worksheet'!BB16="","",'HVAC Worksheet'!BB16)</v>
      </c>
      <c r="PY19" s="132" t="str">
        <f t="shared" si="121"/>
        <v>=IF('HVAC Worksheet'!BP16="","",'HVAC Worksheet'!BP16)</v>
      </c>
      <c r="PZ19" s="132" t="str">
        <f t="shared" si="121"/>
        <v>=IF('HVAC Worksheet'!BQ16="","",'HVAC Worksheet'!BQ16)</v>
      </c>
      <c r="QA19" s="132" t="str">
        <f t="shared" si="121"/>
        <v>=IF('HVAC Worksheet'!B17="","",'HVAC Worksheet'!B17)</v>
      </c>
      <c r="QB19" s="132" t="str">
        <f t="shared" si="121"/>
        <v>=IF('HVAC Worksheet'!D17="","",'HVAC Worksheet'!D17)</v>
      </c>
      <c r="QC19" s="132" t="str">
        <f t="shared" si="121"/>
        <v>=IF('HVAC Worksheet'!F17="","",'HVAC Worksheet'!F17)</v>
      </c>
      <c r="QD19" s="132" t="str">
        <f t="shared" si="121"/>
        <v>=IF('HVAC Worksheet'!R17="","",'HVAC Worksheet'!R17)</v>
      </c>
      <c r="QE19" s="132" t="str">
        <f t="shared" si="121"/>
        <v>=IF('HVAC Worksheet'!W17="","",'HVAC Worksheet'!W17)</v>
      </c>
      <c r="QF19" s="132" t="str">
        <f t="shared" si="121"/>
        <v>=IF('HVAC Worksheet'!AD17="","",'HVAC Worksheet'!AD17)</v>
      </c>
      <c r="QG19" s="132" t="str">
        <f t="shared" si="121"/>
        <v>=IF('HVAC Worksheet'!AI17="","",'HVAC Worksheet'!AI17)</v>
      </c>
      <c r="QH19" s="132" t="str">
        <f t="shared" si="121"/>
        <v>=IF('HVAC Worksheet'!AJ17="","",'HVAC Worksheet'!AJ17)</v>
      </c>
      <c r="QI19" s="132" t="str">
        <f t="shared" si="121"/>
        <v>=IF('HVAC Worksheet'!AK17="","",'HVAC Worksheet'!AK17)</v>
      </c>
      <c r="QJ19" s="132" t="str">
        <f t="shared" si="121"/>
        <v>=IF('HVAC Worksheet'!AL17="","",'HVAC Worksheet'!AL17)</v>
      </c>
      <c r="QK19" s="132" t="str">
        <f t="shared" si="121"/>
        <v>=IF('HVAC Worksheet'!AN17="","",'HVAC Worksheet'!AN17)</v>
      </c>
      <c r="QL19" s="132" t="str">
        <f t="shared" si="121"/>
        <v>=IF('HVAC Worksheet'!AP17="","",'HVAC Worksheet'!AP17)</v>
      </c>
      <c r="QM19" s="132" t="str">
        <f t="shared" si="121"/>
        <v>=IF('HVAC Worksheet'!AS17="","",'HVAC Worksheet'!AS17)</v>
      </c>
      <c r="QN19" s="132" t="str">
        <f t="shared" si="121"/>
        <v>=IF('HVAC Worksheet'!AU17="","",'HVAC Worksheet'!AU17)</v>
      </c>
      <c r="QO19" s="132" t="str">
        <f t="shared" si="121"/>
        <v>=IF('HVAC Worksheet'!AW17="","",'HVAC Worksheet'!AW17)</v>
      </c>
      <c r="QP19" s="132" t="str">
        <f t="shared" si="121"/>
        <v>=IF('HVAC Worksheet'!AY17="","",'HVAC Worksheet'!AY17)</v>
      </c>
      <c r="QQ19" s="132" t="str">
        <f t="shared" si="121"/>
        <v>=IF('HVAC Worksheet'!BB17="","",'HVAC Worksheet'!BB17)</v>
      </c>
      <c r="QR19" s="132" t="str">
        <f t="shared" si="121"/>
        <v>=IF('HVAC Worksheet'!BP17="","",'HVAC Worksheet'!BP17)</v>
      </c>
      <c r="QS19" s="132" t="str">
        <f t="shared" si="121"/>
        <v>=IF('HVAC Worksheet'!BQ17="","",'HVAC Worksheet'!BQ17)</v>
      </c>
      <c r="QT19" s="132" t="str">
        <f t="shared" si="121"/>
        <v>=IF('HVAC Worksheet'!B18="","",'HVAC Worksheet'!B18)</v>
      </c>
      <c r="QU19" s="132" t="str">
        <f t="shared" si="121"/>
        <v>=IF('HVAC Worksheet'!D18="","",'HVAC Worksheet'!D18)</v>
      </c>
      <c r="QV19" s="132" t="str">
        <f t="shared" si="121"/>
        <v>=IF('HVAC Worksheet'!F18="","",'HVAC Worksheet'!F18)</v>
      </c>
      <c r="QW19" s="132" t="str">
        <f t="shared" si="121"/>
        <v>=IF('HVAC Worksheet'!R18="","",'HVAC Worksheet'!R18)</v>
      </c>
      <c r="QX19" s="132" t="str">
        <f t="shared" si="121"/>
        <v>=IF('HVAC Worksheet'!W18="","",'HVAC Worksheet'!W18)</v>
      </c>
      <c r="QY19" s="132" t="str">
        <f t="shared" si="121"/>
        <v>=IF('HVAC Worksheet'!AD18="","",'HVAC Worksheet'!AD18)</v>
      </c>
      <c r="QZ19" s="132" t="str">
        <f t="shared" si="121"/>
        <v>=IF('HVAC Worksheet'!AI18="","",'HVAC Worksheet'!AI18)</v>
      </c>
      <c r="RA19" s="132" t="str">
        <f t="shared" si="121"/>
        <v>=IF('HVAC Worksheet'!AJ18="","",'HVAC Worksheet'!AJ18)</v>
      </c>
      <c r="RB19" s="132" t="str">
        <f t="shared" si="121"/>
        <v>=IF('HVAC Worksheet'!AK18="","",'HVAC Worksheet'!AK18)</v>
      </c>
      <c r="RC19" s="132" t="str">
        <f t="shared" si="121"/>
        <v>=IF('HVAC Worksheet'!AL18="","",'HVAC Worksheet'!AL18)</v>
      </c>
      <c r="RD19" s="132" t="str">
        <f t="shared" si="121"/>
        <v>=IF('HVAC Worksheet'!AN18="","",'HVAC Worksheet'!AN18)</v>
      </c>
      <c r="RE19" s="132" t="str">
        <f t="shared" si="121"/>
        <v>=IF('HVAC Worksheet'!AP18="","",'HVAC Worksheet'!AP18)</v>
      </c>
      <c r="RF19" s="132" t="str">
        <f t="shared" si="121"/>
        <v>=IF('HVAC Worksheet'!AS18="","",'HVAC Worksheet'!AS18)</v>
      </c>
      <c r="RG19" s="132" t="str">
        <f t="shared" si="121"/>
        <v>=IF('HVAC Worksheet'!AU18="","",'HVAC Worksheet'!AU18)</v>
      </c>
      <c r="RH19" s="132" t="str">
        <f t="shared" si="121"/>
        <v>=IF('HVAC Worksheet'!AW18="","",'HVAC Worksheet'!AW18)</v>
      </c>
      <c r="RI19" s="132" t="str">
        <f t="shared" si="121"/>
        <v>=IF('HVAC Worksheet'!AY18="","",'HVAC Worksheet'!AY18)</v>
      </c>
      <c r="RJ19" s="132" t="str">
        <f t="shared" si="121"/>
        <v>=IF('HVAC Worksheet'!BB18="","",'HVAC Worksheet'!BB18)</v>
      </c>
      <c r="RK19" s="132" t="str">
        <f t="shared" si="121"/>
        <v>=IF('HVAC Worksheet'!BP18="","",'HVAC Worksheet'!BP18)</v>
      </c>
      <c r="RL19" s="132" t="str">
        <f t="shared" si="121"/>
        <v>=IF('HVAC Worksheet'!BQ18="","",'HVAC Worksheet'!BQ18)</v>
      </c>
      <c r="RM19" s="132" t="str">
        <f t="shared" si="121"/>
        <v>=IF('HVAC Worksheet'!B19="","",'HVAC Worksheet'!B19)</v>
      </c>
      <c r="RN19" s="132" t="str">
        <f t="shared" si="121"/>
        <v>=IF('HVAC Worksheet'!D19="","",'HVAC Worksheet'!D19)</v>
      </c>
      <c r="RO19" s="132" t="str">
        <f t="shared" si="121"/>
        <v>=IF('HVAC Worksheet'!F19="","",'HVAC Worksheet'!F19)</v>
      </c>
      <c r="RP19" s="132" t="str">
        <f t="shared" si="121"/>
        <v>=IF('HVAC Worksheet'!R19="","",'HVAC Worksheet'!R19)</v>
      </c>
      <c r="RQ19" s="132" t="str">
        <f t="shared" si="121"/>
        <v>=IF('HVAC Worksheet'!W19="","",'HVAC Worksheet'!W19)</v>
      </c>
      <c r="RR19" s="132" t="str">
        <f t="shared" si="121"/>
        <v>=IF('HVAC Worksheet'!AD19="","",'HVAC Worksheet'!AD19)</v>
      </c>
      <c r="RS19" s="132" t="str">
        <f t="shared" si="121"/>
        <v>=IF('HVAC Worksheet'!AI19="","",'HVAC Worksheet'!AI19)</v>
      </c>
      <c r="RT19" s="132" t="str">
        <f t="shared" si="121"/>
        <v>=IF('HVAC Worksheet'!AJ19="","",'HVAC Worksheet'!AJ19)</v>
      </c>
      <c r="RU19" s="132" t="str">
        <f t="shared" si="121"/>
        <v>=IF('HVAC Worksheet'!AK19="","",'HVAC Worksheet'!AK19)</v>
      </c>
      <c r="RV19" s="132" t="str">
        <f t="shared" si="121"/>
        <v>=IF('HVAC Worksheet'!AL19="","",'HVAC Worksheet'!AL19)</v>
      </c>
      <c r="RW19" s="132" t="str">
        <f t="shared" si="121"/>
        <v>=IF('HVAC Worksheet'!AN19="","",'HVAC Worksheet'!AN19)</v>
      </c>
      <c r="RX19" s="132" t="str">
        <f t="shared" si="121"/>
        <v>=IF('HVAC Worksheet'!AP19="","",'HVAC Worksheet'!AP19)</v>
      </c>
      <c r="RY19" s="132" t="str">
        <f t="shared" si="121"/>
        <v>=IF('HVAC Worksheet'!AS19="","",'HVAC Worksheet'!AS19)</v>
      </c>
      <c r="RZ19" s="132" t="str">
        <f t="shared" si="121"/>
        <v>=IF('HVAC Worksheet'!AU19="","",'HVAC Worksheet'!AU19)</v>
      </c>
      <c r="SA19" s="132" t="str">
        <f t="shared" si="121"/>
        <v>=IF('HVAC Worksheet'!AW19="","",'HVAC Worksheet'!AW19)</v>
      </c>
      <c r="SB19" s="132" t="str">
        <f t="shared" si="121"/>
        <v>=IF('HVAC Worksheet'!AY19="","",'HVAC Worksheet'!AY19)</v>
      </c>
      <c r="SC19" s="132" t="str">
        <f t="shared" si="121"/>
        <v>=IF('HVAC Worksheet'!BB19="","",'HVAC Worksheet'!BB19)</v>
      </c>
      <c r="SD19" s="132" t="str">
        <f t="shared" si="121"/>
        <v>=IF('HVAC Worksheet'!BP19="","",'HVAC Worksheet'!BP19)</v>
      </c>
      <c r="SE19" s="132" t="str">
        <f t="shared" si="121"/>
        <v>=IF('HVAC Worksheet'!BQ19="","",'HVAC Worksheet'!BQ19)</v>
      </c>
      <c r="SF19" s="132" t="str">
        <f t="shared" si="121"/>
        <v>=IF('HVAC Worksheet'!B20="","",'HVAC Worksheet'!B20)</v>
      </c>
      <c r="SG19" s="132" t="str">
        <f t="shared" si="121"/>
        <v>=IF('HVAC Worksheet'!D20="","",'HVAC Worksheet'!D20)</v>
      </c>
      <c r="SH19" s="132" t="str">
        <f t="shared" ref="SH19:US19" si="122">CONCATENATE("=IF('HVAC Worksheet'!",SH16,SH17,"=","""""",","""",","'HVAC Worksheet'!",SH16,SH17,")")</f>
        <v>=IF('HVAC Worksheet'!F20="","",'HVAC Worksheet'!F20)</v>
      </c>
      <c r="SI19" s="132" t="str">
        <f t="shared" si="122"/>
        <v>=IF('HVAC Worksheet'!R20="","",'HVAC Worksheet'!R20)</v>
      </c>
      <c r="SJ19" s="132" t="str">
        <f t="shared" si="122"/>
        <v>=IF('HVAC Worksheet'!W20="","",'HVAC Worksheet'!W20)</v>
      </c>
      <c r="SK19" s="132" t="str">
        <f t="shared" si="122"/>
        <v>=IF('HVAC Worksheet'!AD20="","",'HVAC Worksheet'!AD20)</v>
      </c>
      <c r="SL19" s="132" t="str">
        <f t="shared" si="122"/>
        <v>=IF('HVAC Worksheet'!AI20="","",'HVAC Worksheet'!AI20)</v>
      </c>
      <c r="SM19" s="132" t="str">
        <f t="shared" si="122"/>
        <v>=IF('HVAC Worksheet'!AJ20="","",'HVAC Worksheet'!AJ20)</v>
      </c>
      <c r="SN19" s="132" t="str">
        <f t="shared" si="122"/>
        <v>=IF('HVAC Worksheet'!AK20="","",'HVAC Worksheet'!AK20)</v>
      </c>
      <c r="SO19" s="132" t="str">
        <f t="shared" si="122"/>
        <v>=IF('HVAC Worksheet'!AL20="","",'HVAC Worksheet'!AL20)</v>
      </c>
      <c r="SP19" s="132" t="str">
        <f t="shared" si="122"/>
        <v>=IF('HVAC Worksheet'!AN20="","",'HVAC Worksheet'!AN20)</v>
      </c>
      <c r="SQ19" s="132" t="str">
        <f t="shared" si="122"/>
        <v>=IF('HVAC Worksheet'!AP20="","",'HVAC Worksheet'!AP20)</v>
      </c>
      <c r="SR19" s="132" t="str">
        <f t="shared" si="122"/>
        <v>=IF('HVAC Worksheet'!AS20="","",'HVAC Worksheet'!AS20)</v>
      </c>
      <c r="SS19" s="132" t="str">
        <f t="shared" si="122"/>
        <v>=IF('HVAC Worksheet'!AU20="","",'HVAC Worksheet'!AU20)</v>
      </c>
      <c r="ST19" s="132" t="str">
        <f t="shared" si="122"/>
        <v>=IF('HVAC Worksheet'!AW20="","",'HVAC Worksheet'!AW20)</v>
      </c>
      <c r="SU19" s="132" t="str">
        <f t="shared" si="122"/>
        <v>=IF('HVAC Worksheet'!AY20="","",'HVAC Worksheet'!AY20)</v>
      </c>
      <c r="SV19" s="132" t="str">
        <f t="shared" si="122"/>
        <v>=IF('HVAC Worksheet'!BB20="","",'HVAC Worksheet'!BB20)</v>
      </c>
      <c r="SW19" s="132" t="str">
        <f t="shared" si="122"/>
        <v>=IF('HVAC Worksheet'!BP20="","",'HVAC Worksheet'!BP20)</v>
      </c>
      <c r="SX19" s="132" t="str">
        <f t="shared" si="122"/>
        <v>=IF('HVAC Worksheet'!BQ20="","",'HVAC Worksheet'!BQ20)</v>
      </c>
      <c r="SY19" s="132" t="str">
        <f t="shared" si="122"/>
        <v>=IF('HVAC Worksheet'!B21="","",'HVAC Worksheet'!B21)</v>
      </c>
      <c r="SZ19" s="132" t="str">
        <f t="shared" si="122"/>
        <v>=IF('HVAC Worksheet'!D21="","",'HVAC Worksheet'!D21)</v>
      </c>
      <c r="TA19" s="132" t="str">
        <f t="shared" si="122"/>
        <v>=IF('HVAC Worksheet'!F21="","",'HVAC Worksheet'!F21)</v>
      </c>
      <c r="TB19" s="132" t="str">
        <f t="shared" si="122"/>
        <v>=IF('HVAC Worksheet'!R21="","",'HVAC Worksheet'!R21)</v>
      </c>
      <c r="TC19" s="132" t="str">
        <f t="shared" si="122"/>
        <v>=IF('HVAC Worksheet'!W21="","",'HVAC Worksheet'!W21)</v>
      </c>
      <c r="TD19" s="132" t="str">
        <f t="shared" si="122"/>
        <v>=IF('HVAC Worksheet'!AD21="","",'HVAC Worksheet'!AD21)</v>
      </c>
      <c r="TE19" s="132" t="str">
        <f t="shared" si="122"/>
        <v>=IF('HVAC Worksheet'!AI21="","",'HVAC Worksheet'!AI21)</v>
      </c>
      <c r="TF19" s="132" t="str">
        <f t="shared" si="122"/>
        <v>=IF('HVAC Worksheet'!AJ21="","",'HVAC Worksheet'!AJ21)</v>
      </c>
      <c r="TG19" s="132" t="str">
        <f t="shared" si="122"/>
        <v>=IF('HVAC Worksheet'!AK21="","",'HVAC Worksheet'!AK21)</v>
      </c>
      <c r="TH19" s="132" t="str">
        <f t="shared" si="122"/>
        <v>=IF('HVAC Worksheet'!AL21="","",'HVAC Worksheet'!AL21)</v>
      </c>
      <c r="TI19" s="132" t="str">
        <f t="shared" si="122"/>
        <v>=IF('HVAC Worksheet'!AN21="","",'HVAC Worksheet'!AN21)</v>
      </c>
      <c r="TJ19" s="132" t="str">
        <f t="shared" si="122"/>
        <v>=IF('HVAC Worksheet'!AP21="","",'HVAC Worksheet'!AP21)</v>
      </c>
      <c r="TK19" s="132" t="str">
        <f t="shared" si="122"/>
        <v>=IF('HVAC Worksheet'!AS21="","",'HVAC Worksheet'!AS21)</v>
      </c>
      <c r="TL19" s="132" t="str">
        <f t="shared" si="122"/>
        <v>=IF('HVAC Worksheet'!AU21="","",'HVAC Worksheet'!AU21)</v>
      </c>
      <c r="TM19" s="132" t="str">
        <f t="shared" si="122"/>
        <v>=IF('HVAC Worksheet'!AW21="","",'HVAC Worksheet'!AW21)</v>
      </c>
      <c r="TN19" s="132" t="str">
        <f t="shared" si="122"/>
        <v>=IF('HVAC Worksheet'!AY21="","",'HVAC Worksheet'!AY21)</v>
      </c>
      <c r="TO19" s="132" t="str">
        <f t="shared" si="122"/>
        <v>=IF('HVAC Worksheet'!BB21="","",'HVAC Worksheet'!BB21)</v>
      </c>
      <c r="TP19" s="132" t="str">
        <f t="shared" si="122"/>
        <v>=IF('HVAC Worksheet'!BP21="","",'HVAC Worksheet'!BP21)</v>
      </c>
      <c r="TQ19" s="132" t="str">
        <f t="shared" si="122"/>
        <v>=IF('HVAC Worksheet'!BQ21="","",'HVAC Worksheet'!BQ21)</v>
      </c>
      <c r="TR19" s="132" t="str">
        <f t="shared" si="122"/>
        <v>=IF('HVAC Worksheet'!B22="","",'HVAC Worksheet'!B22)</v>
      </c>
      <c r="TS19" s="132" t="str">
        <f t="shared" si="122"/>
        <v>=IF('HVAC Worksheet'!D22="","",'HVAC Worksheet'!D22)</v>
      </c>
      <c r="TT19" s="132" t="str">
        <f t="shared" si="122"/>
        <v>=IF('HVAC Worksheet'!F22="","",'HVAC Worksheet'!F22)</v>
      </c>
      <c r="TU19" s="132" t="str">
        <f t="shared" si="122"/>
        <v>=IF('HVAC Worksheet'!R22="","",'HVAC Worksheet'!R22)</v>
      </c>
      <c r="TV19" s="132" t="str">
        <f t="shared" si="122"/>
        <v>=IF('HVAC Worksheet'!W22="","",'HVAC Worksheet'!W22)</v>
      </c>
      <c r="TW19" s="132" t="str">
        <f t="shared" si="122"/>
        <v>=IF('HVAC Worksheet'!AD22="","",'HVAC Worksheet'!AD22)</v>
      </c>
      <c r="TX19" s="132" t="str">
        <f t="shared" si="122"/>
        <v>=IF('HVAC Worksheet'!AI22="","",'HVAC Worksheet'!AI22)</v>
      </c>
      <c r="TY19" s="132" t="str">
        <f t="shared" si="122"/>
        <v>=IF('HVAC Worksheet'!AJ22="","",'HVAC Worksheet'!AJ22)</v>
      </c>
      <c r="TZ19" s="132" t="str">
        <f t="shared" si="122"/>
        <v>=IF('HVAC Worksheet'!AK22="","",'HVAC Worksheet'!AK22)</v>
      </c>
      <c r="UA19" s="132" t="str">
        <f t="shared" si="122"/>
        <v>=IF('HVAC Worksheet'!AL22="","",'HVAC Worksheet'!AL22)</v>
      </c>
      <c r="UB19" s="132" t="str">
        <f t="shared" si="122"/>
        <v>=IF('HVAC Worksheet'!AN22="","",'HVAC Worksheet'!AN22)</v>
      </c>
      <c r="UC19" s="132" t="str">
        <f t="shared" si="122"/>
        <v>=IF('HVAC Worksheet'!AP22="","",'HVAC Worksheet'!AP22)</v>
      </c>
      <c r="UD19" s="132" t="str">
        <f t="shared" si="122"/>
        <v>=IF('HVAC Worksheet'!AS22="","",'HVAC Worksheet'!AS22)</v>
      </c>
      <c r="UE19" s="132" t="str">
        <f t="shared" si="122"/>
        <v>=IF('HVAC Worksheet'!AU22="","",'HVAC Worksheet'!AU22)</v>
      </c>
      <c r="UF19" s="132" t="str">
        <f t="shared" si="122"/>
        <v>=IF('HVAC Worksheet'!AW22="","",'HVAC Worksheet'!AW22)</v>
      </c>
      <c r="UG19" s="132" t="str">
        <f t="shared" si="122"/>
        <v>=IF('HVAC Worksheet'!AY22="","",'HVAC Worksheet'!AY22)</v>
      </c>
      <c r="UH19" s="132" t="str">
        <f t="shared" si="122"/>
        <v>=IF('HVAC Worksheet'!BB22="","",'HVAC Worksheet'!BB22)</v>
      </c>
      <c r="UI19" s="132" t="str">
        <f t="shared" si="122"/>
        <v>=IF('HVAC Worksheet'!BP22="","",'HVAC Worksheet'!BP22)</v>
      </c>
      <c r="UJ19" s="132" t="str">
        <f t="shared" si="122"/>
        <v>=IF('HVAC Worksheet'!BQ22="","",'HVAC Worksheet'!BQ22)</v>
      </c>
      <c r="UK19" s="132" t="str">
        <f t="shared" si="122"/>
        <v>=IF('HVAC Worksheet'!B23="","",'HVAC Worksheet'!B23)</v>
      </c>
      <c r="UL19" s="132" t="str">
        <f t="shared" si="122"/>
        <v>=IF('HVAC Worksheet'!D23="","",'HVAC Worksheet'!D23)</v>
      </c>
      <c r="UM19" s="132" t="str">
        <f t="shared" si="122"/>
        <v>=IF('HVAC Worksheet'!F23="","",'HVAC Worksheet'!F23)</v>
      </c>
      <c r="UN19" s="132" t="str">
        <f t="shared" si="122"/>
        <v>=IF('HVAC Worksheet'!R23="","",'HVAC Worksheet'!R23)</v>
      </c>
      <c r="UO19" s="132" t="str">
        <f t="shared" si="122"/>
        <v>=IF('HVAC Worksheet'!W23="","",'HVAC Worksheet'!W23)</v>
      </c>
      <c r="UP19" s="132" t="str">
        <f t="shared" si="122"/>
        <v>=IF('HVAC Worksheet'!AD23="","",'HVAC Worksheet'!AD23)</v>
      </c>
      <c r="UQ19" s="132" t="str">
        <f t="shared" si="122"/>
        <v>=IF('HVAC Worksheet'!AI23="","",'HVAC Worksheet'!AI23)</v>
      </c>
      <c r="UR19" s="132" t="str">
        <f t="shared" si="122"/>
        <v>=IF('HVAC Worksheet'!AJ23="","",'HVAC Worksheet'!AJ23)</v>
      </c>
      <c r="US19" s="132" t="str">
        <f t="shared" si="122"/>
        <v>=IF('HVAC Worksheet'!AK23="","",'HVAC Worksheet'!AK23)</v>
      </c>
      <c r="UT19" s="132" t="str">
        <f t="shared" ref="UT19:VV19" si="123">CONCATENATE("=IF('HVAC Worksheet'!",UT16,UT17,"=","""""",","""",","'HVAC Worksheet'!",UT16,UT17,")")</f>
        <v>=IF('HVAC Worksheet'!AL23="","",'HVAC Worksheet'!AL23)</v>
      </c>
      <c r="UU19" s="132" t="str">
        <f t="shared" si="123"/>
        <v>=IF('HVAC Worksheet'!AN23="","",'HVAC Worksheet'!AN23)</v>
      </c>
      <c r="UV19" s="132" t="str">
        <f t="shared" si="123"/>
        <v>=IF('HVAC Worksheet'!AP23="","",'HVAC Worksheet'!AP23)</v>
      </c>
      <c r="UW19" s="132" t="str">
        <f t="shared" si="123"/>
        <v>=IF('HVAC Worksheet'!AS23="","",'HVAC Worksheet'!AS23)</v>
      </c>
      <c r="UX19" s="132" t="str">
        <f t="shared" si="123"/>
        <v>=IF('HVAC Worksheet'!AU23="","",'HVAC Worksheet'!AU23)</v>
      </c>
      <c r="UY19" s="132" t="str">
        <f t="shared" si="123"/>
        <v>=IF('HVAC Worksheet'!AW23="","",'HVAC Worksheet'!AW23)</v>
      </c>
      <c r="UZ19" s="132" t="str">
        <f t="shared" si="123"/>
        <v>=IF('HVAC Worksheet'!AY23="","",'HVAC Worksheet'!AY23)</v>
      </c>
      <c r="VA19" s="132" t="str">
        <f t="shared" si="123"/>
        <v>=IF('HVAC Worksheet'!BB23="","",'HVAC Worksheet'!BB23)</v>
      </c>
      <c r="VB19" s="132" t="str">
        <f t="shared" si="123"/>
        <v>=IF('HVAC Worksheet'!BP23="","",'HVAC Worksheet'!BP23)</v>
      </c>
      <c r="VC19" s="132" t="str">
        <f t="shared" si="123"/>
        <v>=IF('HVAC Worksheet'!BQ23="","",'HVAC Worksheet'!BQ23)</v>
      </c>
      <c r="VD19" s="132" t="str">
        <f t="shared" si="123"/>
        <v>=IF('HVAC Worksheet'!B24="","",'HVAC Worksheet'!B24)</v>
      </c>
      <c r="VE19" s="132" t="str">
        <f t="shared" si="123"/>
        <v>=IF('HVAC Worksheet'!D24="","",'HVAC Worksheet'!D24)</v>
      </c>
      <c r="VF19" s="132" t="str">
        <f t="shared" si="123"/>
        <v>=IF('HVAC Worksheet'!F24="","",'HVAC Worksheet'!F24)</v>
      </c>
      <c r="VG19" s="132" t="str">
        <f t="shared" si="123"/>
        <v>=IF('HVAC Worksheet'!R24="","",'HVAC Worksheet'!R24)</v>
      </c>
      <c r="VH19" s="132" t="str">
        <f t="shared" si="123"/>
        <v>=IF('HVAC Worksheet'!W24="","",'HVAC Worksheet'!W24)</v>
      </c>
      <c r="VI19" s="132" t="str">
        <f t="shared" si="123"/>
        <v>=IF('HVAC Worksheet'!AD24="","",'HVAC Worksheet'!AD24)</v>
      </c>
      <c r="VJ19" s="132" t="str">
        <f t="shared" si="123"/>
        <v>=IF('HVAC Worksheet'!AI24="","",'HVAC Worksheet'!AI24)</v>
      </c>
      <c r="VK19" s="132" t="str">
        <f t="shared" si="123"/>
        <v>=IF('HVAC Worksheet'!AJ24="","",'HVAC Worksheet'!AJ24)</v>
      </c>
      <c r="VL19" s="132" t="str">
        <f t="shared" si="123"/>
        <v>=IF('HVAC Worksheet'!AK24="","",'HVAC Worksheet'!AK24)</v>
      </c>
      <c r="VM19" s="132" t="str">
        <f t="shared" si="123"/>
        <v>=IF('HVAC Worksheet'!AL24="","",'HVAC Worksheet'!AL24)</v>
      </c>
      <c r="VN19" s="132" t="str">
        <f t="shared" si="123"/>
        <v>=IF('HVAC Worksheet'!AN24="","",'HVAC Worksheet'!AN24)</v>
      </c>
      <c r="VO19" s="132" t="str">
        <f t="shared" si="123"/>
        <v>=IF('HVAC Worksheet'!AP24="","",'HVAC Worksheet'!AP24)</v>
      </c>
      <c r="VP19" s="132" t="str">
        <f t="shared" si="123"/>
        <v>=IF('HVAC Worksheet'!AS24="","",'HVAC Worksheet'!AS24)</v>
      </c>
      <c r="VQ19" s="132" t="str">
        <f t="shared" si="123"/>
        <v>=IF('HVAC Worksheet'!AU24="","",'HVAC Worksheet'!AU24)</v>
      </c>
      <c r="VR19" s="132" t="str">
        <f t="shared" si="123"/>
        <v>=IF('HVAC Worksheet'!AW24="","",'HVAC Worksheet'!AW24)</v>
      </c>
      <c r="VS19" s="132" t="str">
        <f t="shared" si="123"/>
        <v>=IF('HVAC Worksheet'!AY24="","",'HVAC Worksheet'!AY24)</v>
      </c>
      <c r="VT19" s="132" t="str">
        <f t="shared" si="123"/>
        <v>=IF('HVAC Worksheet'!BB24="","",'HVAC Worksheet'!BB24)</v>
      </c>
      <c r="VU19" s="132" t="str">
        <f t="shared" si="123"/>
        <v>=IF('HVAC Worksheet'!BP24="","",'HVAC Worksheet'!BP24)</v>
      </c>
      <c r="VV19" s="132" t="str">
        <f t="shared" si="123"/>
        <v>=IF('HVAC Worksheet'!BQ24="","",'HVAC Worksheet'!BQ24)</v>
      </c>
      <c r="ACA19" s="132" t="str">
        <f t="shared" ref="ACA19:ACT19" si="124">CONCATENATE("=IF('HVAC Worksheet'!",ACA16,ACA17,"=","""""",","""",","'HVAC Worksheet'!",ACA16,ACA17,")")</f>
        <v>=IF('HVAC Worksheet'!B45="","",'HVAC Worksheet'!B45)</v>
      </c>
      <c r="ACB19" s="132" t="str">
        <f t="shared" si="124"/>
        <v>=IF('HVAC Worksheet'!D45="","",'HVAC Worksheet'!D45)</v>
      </c>
      <c r="ACC19" s="132" t="str">
        <f t="shared" si="124"/>
        <v>=IF('HVAC Worksheet'!F45="","",'HVAC Worksheet'!F45)</v>
      </c>
      <c r="ACD19" s="132" t="str">
        <f t="shared" si="124"/>
        <v>=IF('HVAC Worksheet'!R45="","",'HVAC Worksheet'!R45)</v>
      </c>
      <c r="ACE19" s="132" t="str">
        <f t="shared" si="124"/>
        <v>=IF('HVAC Worksheet'!W45="","",'HVAC Worksheet'!W45)</v>
      </c>
      <c r="ACF19" s="132" t="str">
        <f t="shared" si="124"/>
        <v>=IF('HVAC Worksheet'!AD45="","",'HVAC Worksheet'!AD45)</v>
      </c>
      <c r="ACG19" s="132" t="str">
        <f t="shared" si="124"/>
        <v>=IF('HVAC Worksheet'!AI45="","",'HVAC Worksheet'!AI45)</v>
      </c>
      <c r="ACH19" s="132" t="str">
        <f t="shared" si="124"/>
        <v>=IF('HVAC Worksheet'!AJ45="","",'HVAC Worksheet'!AJ45)</v>
      </c>
      <c r="ACI19" s="132" t="str">
        <f t="shared" si="124"/>
        <v>=IF('HVAC Worksheet'!AK45="","",'HVAC Worksheet'!AK45)</v>
      </c>
      <c r="ACJ19" s="132" t="str">
        <f t="shared" si="124"/>
        <v>=IF('HVAC Worksheet'!AL45="","",'HVAC Worksheet'!AL45)</v>
      </c>
      <c r="ACK19" s="132" t="str">
        <f t="shared" si="124"/>
        <v>=IF('HVAC Worksheet'!AN45="","",'HVAC Worksheet'!AN45)</v>
      </c>
      <c r="ACL19" s="132" t="str">
        <f t="shared" si="124"/>
        <v>=IF('HVAC Worksheet'!AP45="","",'HVAC Worksheet'!AP45)</v>
      </c>
      <c r="ACM19" s="132" t="str">
        <f t="shared" si="124"/>
        <v>=IF('HVAC Worksheet'!AS45="","",'HVAC Worksheet'!AS45)</v>
      </c>
      <c r="ACN19" s="132" t="str">
        <f t="shared" si="124"/>
        <v>=IF('HVAC Worksheet'!AU45="","",'HVAC Worksheet'!AU45)</v>
      </c>
      <c r="ACO19" s="132" t="str">
        <f t="shared" si="124"/>
        <v>=IF('HVAC Worksheet'!AW45="","",'HVAC Worksheet'!AW45)</v>
      </c>
      <c r="ACP19" s="132" t="str">
        <f t="shared" si="124"/>
        <v>=IF('HVAC Worksheet'!AY45="","",'HVAC Worksheet'!AY45)</v>
      </c>
      <c r="ACQ19" s="132" t="str">
        <f t="shared" si="124"/>
        <v>=IF('HVAC Worksheet'!BB45="","",'HVAC Worksheet'!BB45)</v>
      </c>
      <c r="ACR19" s="132" t="str">
        <f t="shared" si="124"/>
        <v>=IF('HVAC Worksheet'!BP45="","",'HVAC Worksheet'!BP45)</v>
      </c>
      <c r="ACS19" s="132" t="str">
        <f t="shared" si="124"/>
        <v>=IF('HVAC Worksheet'!BQ45="","",'HVAC Worksheet'!BQ45)</v>
      </c>
      <c r="ACT19" s="132" t="str">
        <f t="shared" si="124"/>
        <v>=IF('HVAC Worksheet'!B46="","",'HVAC Worksheet'!B46)</v>
      </c>
      <c r="ACU19" s="132" t="str">
        <f t="shared" ref="ACU19:AFF19" si="125">CONCATENATE("=IF('HVAC Worksheet'!",ACU16,ACU17,"=","""""",","""",","'HVAC Worksheet'!",ACU16,ACU17,")")</f>
        <v>=IF('HVAC Worksheet'!D46="","",'HVAC Worksheet'!D46)</v>
      </c>
      <c r="ACV19" s="132" t="str">
        <f t="shared" si="125"/>
        <v>=IF('HVAC Worksheet'!F46="","",'HVAC Worksheet'!F46)</v>
      </c>
      <c r="ACW19" s="132" t="str">
        <f t="shared" si="125"/>
        <v>=IF('HVAC Worksheet'!R46="","",'HVAC Worksheet'!R46)</v>
      </c>
      <c r="ACX19" s="132" t="str">
        <f t="shared" si="125"/>
        <v>=IF('HVAC Worksheet'!W46="","",'HVAC Worksheet'!W46)</v>
      </c>
      <c r="ACY19" s="132" t="str">
        <f t="shared" si="125"/>
        <v>=IF('HVAC Worksheet'!AD46="","",'HVAC Worksheet'!AD46)</v>
      </c>
      <c r="ACZ19" s="132" t="str">
        <f t="shared" si="125"/>
        <v>=IF('HVAC Worksheet'!AI46="","",'HVAC Worksheet'!AI46)</v>
      </c>
      <c r="ADA19" s="132" t="str">
        <f t="shared" si="125"/>
        <v>=IF('HVAC Worksheet'!AJ46="","",'HVAC Worksheet'!AJ46)</v>
      </c>
      <c r="ADB19" s="132" t="str">
        <f t="shared" si="125"/>
        <v>=IF('HVAC Worksheet'!AK46="","",'HVAC Worksheet'!AK46)</v>
      </c>
      <c r="ADC19" s="132" t="str">
        <f t="shared" si="125"/>
        <v>=IF('HVAC Worksheet'!AL46="","",'HVAC Worksheet'!AL46)</v>
      </c>
      <c r="ADD19" s="132" t="str">
        <f t="shared" si="125"/>
        <v>=IF('HVAC Worksheet'!AN46="","",'HVAC Worksheet'!AN46)</v>
      </c>
      <c r="ADE19" s="132" t="str">
        <f t="shared" si="125"/>
        <v>=IF('HVAC Worksheet'!AP46="","",'HVAC Worksheet'!AP46)</v>
      </c>
      <c r="ADF19" s="132" t="str">
        <f t="shared" si="125"/>
        <v>=IF('HVAC Worksheet'!AS46="","",'HVAC Worksheet'!AS46)</v>
      </c>
      <c r="ADG19" s="132" t="str">
        <f t="shared" si="125"/>
        <v>=IF('HVAC Worksheet'!AU46="","",'HVAC Worksheet'!AU46)</v>
      </c>
      <c r="ADH19" s="132" t="str">
        <f t="shared" si="125"/>
        <v>=IF('HVAC Worksheet'!AW46="","",'HVAC Worksheet'!AW46)</v>
      </c>
      <c r="ADI19" s="132" t="str">
        <f t="shared" si="125"/>
        <v>=IF('HVAC Worksheet'!AY46="","",'HVAC Worksheet'!AY46)</v>
      </c>
      <c r="ADJ19" s="132" t="str">
        <f t="shared" si="125"/>
        <v>=IF('HVAC Worksheet'!BB46="","",'HVAC Worksheet'!BB46)</v>
      </c>
      <c r="ADK19" s="132" t="str">
        <f t="shared" si="125"/>
        <v>=IF('HVAC Worksheet'!BP46="","",'HVAC Worksheet'!BP46)</v>
      </c>
      <c r="ADL19" s="132" t="str">
        <f t="shared" si="125"/>
        <v>=IF('HVAC Worksheet'!BQ46="","",'HVAC Worksheet'!BQ46)</v>
      </c>
      <c r="ADM19" s="132" t="str">
        <f t="shared" si="125"/>
        <v>=IF('HVAC Worksheet'!B47="","",'HVAC Worksheet'!B47)</v>
      </c>
      <c r="ADN19" s="132" t="str">
        <f t="shared" si="125"/>
        <v>=IF('HVAC Worksheet'!D47="","",'HVAC Worksheet'!D47)</v>
      </c>
      <c r="ADO19" s="132" t="str">
        <f t="shared" si="125"/>
        <v>=IF('HVAC Worksheet'!F47="","",'HVAC Worksheet'!F47)</v>
      </c>
      <c r="ADP19" s="132" t="str">
        <f t="shared" si="125"/>
        <v>=IF('HVAC Worksheet'!R47="","",'HVAC Worksheet'!R47)</v>
      </c>
      <c r="ADQ19" s="132" t="str">
        <f t="shared" si="125"/>
        <v>=IF('HVAC Worksheet'!W47="","",'HVAC Worksheet'!W47)</v>
      </c>
      <c r="ADR19" s="132" t="str">
        <f t="shared" si="125"/>
        <v>=IF('HVAC Worksheet'!AD47="","",'HVAC Worksheet'!AD47)</v>
      </c>
      <c r="ADS19" s="132" t="str">
        <f t="shared" si="125"/>
        <v>=IF('HVAC Worksheet'!AI47="","",'HVAC Worksheet'!AI47)</v>
      </c>
      <c r="ADT19" s="132" t="str">
        <f t="shared" si="125"/>
        <v>=IF('HVAC Worksheet'!AJ47="","",'HVAC Worksheet'!AJ47)</v>
      </c>
      <c r="ADU19" s="132" t="str">
        <f t="shared" si="125"/>
        <v>=IF('HVAC Worksheet'!AK47="","",'HVAC Worksheet'!AK47)</v>
      </c>
      <c r="ADV19" s="132" t="str">
        <f t="shared" si="125"/>
        <v>=IF('HVAC Worksheet'!AL47="","",'HVAC Worksheet'!AL47)</v>
      </c>
      <c r="ADW19" s="132" t="str">
        <f t="shared" si="125"/>
        <v>=IF('HVAC Worksheet'!AN47="","",'HVAC Worksheet'!AN47)</v>
      </c>
      <c r="ADX19" s="132" t="str">
        <f t="shared" si="125"/>
        <v>=IF('HVAC Worksheet'!AP47="","",'HVAC Worksheet'!AP47)</v>
      </c>
      <c r="ADY19" s="132" t="str">
        <f t="shared" si="125"/>
        <v>=IF('HVAC Worksheet'!AS47="","",'HVAC Worksheet'!AS47)</v>
      </c>
      <c r="ADZ19" s="132" t="str">
        <f t="shared" si="125"/>
        <v>=IF('HVAC Worksheet'!AU47="","",'HVAC Worksheet'!AU47)</v>
      </c>
      <c r="AEA19" s="132" t="str">
        <f t="shared" si="125"/>
        <v>=IF('HVAC Worksheet'!AW47="","",'HVAC Worksheet'!AW47)</v>
      </c>
      <c r="AEB19" s="132" t="str">
        <f t="shared" si="125"/>
        <v>=IF('HVAC Worksheet'!AY47="","",'HVAC Worksheet'!AY47)</v>
      </c>
      <c r="AEC19" s="132" t="str">
        <f t="shared" si="125"/>
        <v>=IF('HVAC Worksheet'!BB47="","",'HVAC Worksheet'!BB47)</v>
      </c>
      <c r="AED19" s="132" t="str">
        <f t="shared" si="125"/>
        <v>=IF('HVAC Worksheet'!BP47="","",'HVAC Worksheet'!BP47)</v>
      </c>
      <c r="AEE19" s="132" t="str">
        <f t="shared" si="125"/>
        <v>=IF('HVAC Worksheet'!BQ47="","",'HVAC Worksheet'!BQ47)</v>
      </c>
      <c r="AEF19" s="132" t="str">
        <f t="shared" si="125"/>
        <v>=IF('HVAC Worksheet'!B48="","",'HVAC Worksheet'!B48)</v>
      </c>
      <c r="AEG19" s="132" t="str">
        <f t="shared" si="125"/>
        <v>=IF('HVAC Worksheet'!D48="","",'HVAC Worksheet'!D48)</v>
      </c>
      <c r="AEH19" s="132" t="str">
        <f t="shared" si="125"/>
        <v>=IF('HVAC Worksheet'!F48="","",'HVAC Worksheet'!F48)</v>
      </c>
      <c r="AEI19" s="132" t="str">
        <f t="shared" si="125"/>
        <v>=IF('HVAC Worksheet'!R48="","",'HVAC Worksheet'!R48)</v>
      </c>
      <c r="AEJ19" s="132" t="str">
        <f t="shared" si="125"/>
        <v>=IF('HVAC Worksheet'!W48="","",'HVAC Worksheet'!W48)</v>
      </c>
      <c r="AEK19" s="132" t="str">
        <f t="shared" si="125"/>
        <v>=IF('HVAC Worksheet'!AD48="","",'HVAC Worksheet'!AD48)</v>
      </c>
      <c r="AEL19" s="132" t="str">
        <f t="shared" si="125"/>
        <v>=IF('HVAC Worksheet'!AI48="","",'HVAC Worksheet'!AI48)</v>
      </c>
      <c r="AEM19" s="132" t="str">
        <f t="shared" si="125"/>
        <v>=IF('HVAC Worksheet'!AJ48="","",'HVAC Worksheet'!AJ48)</v>
      </c>
      <c r="AEN19" s="132" t="str">
        <f t="shared" si="125"/>
        <v>=IF('HVAC Worksheet'!AK48="","",'HVAC Worksheet'!AK48)</v>
      </c>
      <c r="AEO19" s="132" t="str">
        <f t="shared" si="125"/>
        <v>=IF('HVAC Worksheet'!AL48="","",'HVAC Worksheet'!AL48)</v>
      </c>
      <c r="AEP19" s="132" t="str">
        <f t="shared" si="125"/>
        <v>=IF('HVAC Worksheet'!AN48="","",'HVAC Worksheet'!AN48)</v>
      </c>
      <c r="AEQ19" s="132" t="str">
        <f t="shared" si="125"/>
        <v>=IF('HVAC Worksheet'!AP48="","",'HVAC Worksheet'!AP48)</v>
      </c>
      <c r="AER19" s="132" t="str">
        <f t="shared" si="125"/>
        <v>=IF('HVAC Worksheet'!AS48="","",'HVAC Worksheet'!AS48)</v>
      </c>
      <c r="AES19" s="132" t="str">
        <f t="shared" si="125"/>
        <v>=IF('HVAC Worksheet'!AU48="","",'HVAC Worksheet'!AU48)</v>
      </c>
      <c r="AET19" s="132" t="str">
        <f t="shared" si="125"/>
        <v>=IF('HVAC Worksheet'!AW48="","",'HVAC Worksheet'!AW48)</v>
      </c>
      <c r="AEU19" s="132" t="str">
        <f t="shared" si="125"/>
        <v>=IF('HVAC Worksheet'!AY48="","",'HVAC Worksheet'!AY48)</v>
      </c>
      <c r="AEV19" s="132" t="str">
        <f t="shared" si="125"/>
        <v>=IF('HVAC Worksheet'!BB48="","",'HVAC Worksheet'!BB48)</v>
      </c>
      <c r="AEW19" s="132" t="str">
        <f t="shared" si="125"/>
        <v>=IF('HVAC Worksheet'!BP48="","",'HVAC Worksheet'!BP48)</v>
      </c>
      <c r="AEX19" s="132" t="str">
        <f t="shared" si="125"/>
        <v>=IF('HVAC Worksheet'!BQ48="","",'HVAC Worksheet'!BQ48)</v>
      </c>
      <c r="AEY19" s="132" t="str">
        <f t="shared" si="125"/>
        <v>=IF('HVAC Worksheet'!B49="","",'HVAC Worksheet'!B49)</v>
      </c>
      <c r="AEZ19" s="132" t="str">
        <f t="shared" si="125"/>
        <v>=IF('HVAC Worksheet'!D49="","",'HVAC Worksheet'!D49)</v>
      </c>
      <c r="AFA19" s="132" t="str">
        <f t="shared" si="125"/>
        <v>=IF('HVAC Worksheet'!F49="","",'HVAC Worksheet'!F49)</v>
      </c>
      <c r="AFB19" s="132" t="str">
        <f t="shared" si="125"/>
        <v>=IF('HVAC Worksheet'!R49="","",'HVAC Worksheet'!R49)</v>
      </c>
      <c r="AFC19" s="132" t="str">
        <f t="shared" si="125"/>
        <v>=IF('HVAC Worksheet'!W49="","",'HVAC Worksheet'!W49)</v>
      </c>
      <c r="AFD19" s="132" t="str">
        <f t="shared" si="125"/>
        <v>=IF('HVAC Worksheet'!AD49="","",'HVAC Worksheet'!AD49)</v>
      </c>
      <c r="AFE19" s="132" t="str">
        <f t="shared" si="125"/>
        <v>=IF('HVAC Worksheet'!AI49="","",'HVAC Worksheet'!AI49)</v>
      </c>
      <c r="AFF19" s="132" t="str">
        <f t="shared" si="125"/>
        <v>=IF('HVAC Worksheet'!AJ49="","",'HVAC Worksheet'!AJ49)</v>
      </c>
      <c r="AFG19" s="132" t="str">
        <f t="shared" ref="AFG19:AFQ19" si="126">CONCATENATE("=IF('HVAC Worksheet'!",AFG16,AFG17,"=","""""",","""",","'HVAC Worksheet'!",AFG16,AFG17,")")</f>
        <v>=IF('HVAC Worksheet'!AK49="","",'HVAC Worksheet'!AK49)</v>
      </c>
      <c r="AFH19" s="132" t="str">
        <f t="shared" si="126"/>
        <v>=IF('HVAC Worksheet'!AL49="","",'HVAC Worksheet'!AL49)</v>
      </c>
      <c r="AFI19" s="132" t="str">
        <f t="shared" si="126"/>
        <v>=IF('HVAC Worksheet'!AN49="","",'HVAC Worksheet'!AN49)</v>
      </c>
      <c r="AFJ19" s="132" t="str">
        <f t="shared" si="126"/>
        <v>=IF('HVAC Worksheet'!AP49="","",'HVAC Worksheet'!AP49)</v>
      </c>
      <c r="AFK19" s="132" t="str">
        <f t="shared" si="126"/>
        <v>=IF('HVAC Worksheet'!AS49="","",'HVAC Worksheet'!AS49)</v>
      </c>
      <c r="AFL19" s="132" t="str">
        <f t="shared" si="126"/>
        <v>=IF('HVAC Worksheet'!AU49="","",'HVAC Worksheet'!AU49)</v>
      </c>
      <c r="AFM19" s="132" t="str">
        <f t="shared" si="126"/>
        <v>=IF('HVAC Worksheet'!AW49="","",'HVAC Worksheet'!AW49)</v>
      </c>
      <c r="AFN19" s="132" t="str">
        <f t="shared" si="126"/>
        <v>=IF('HVAC Worksheet'!AY49="","",'HVAC Worksheet'!AY49)</v>
      </c>
      <c r="AFO19" s="132" t="str">
        <f t="shared" si="126"/>
        <v>=IF('HVAC Worksheet'!BB49="","",'HVAC Worksheet'!BB49)</v>
      </c>
      <c r="AFP19" s="132" t="str">
        <f t="shared" si="126"/>
        <v>=IF('HVAC Worksheet'!BP49="","",'HVAC Worksheet'!BP49)</v>
      </c>
      <c r="AFQ19" s="132" t="str">
        <f t="shared" si="126"/>
        <v>=IF('HVAC Worksheet'!BQ49="","",'HVAC Worksheet'!BQ49)</v>
      </c>
      <c r="AIE19" s="132" t="str">
        <f>CONCATENATE("=IF('Controls Worksheet'!",AIE16,AIE17,"=","""""",","""",","'Controls Worksheet'!",AIE16,AIE17,")")</f>
        <v>=IF('Controls Worksheet'!B10="","",'Controls Worksheet'!B10)</v>
      </c>
      <c r="AIF19" s="132" t="str">
        <f t="shared" ref="AIF19:AIP19" si="127">CONCATENATE("=IF('Controls Worksheet'!",AIF16,AIF17,"=","""""",","""",","'Controls Worksheet'!",AIF16,AIF17,")")</f>
        <v>=IF('Controls Worksheet'!I10="","",'Controls Worksheet'!I10)</v>
      </c>
      <c r="AIG19" s="132" t="str">
        <f t="shared" si="127"/>
        <v>=IF('Controls Worksheet'!AJ10="","",'Controls Worksheet'!AJ10)</v>
      </c>
      <c r="AIH19" s="132" t="str">
        <f t="shared" si="127"/>
        <v>=IF('Controls Worksheet'!AO10="","",'Controls Worksheet'!AO10)</v>
      </c>
      <c r="AII19" s="132" t="str">
        <f t="shared" si="127"/>
        <v>=IF('Controls Worksheet'!AL10="","",'Controls Worksheet'!AL10)</v>
      </c>
      <c r="AIJ19" s="132" t="str">
        <f t="shared" si="127"/>
        <v>=IF('Controls Worksheet'!AM10="","",'Controls Worksheet'!AM10)</v>
      </c>
      <c r="AIK19" s="132" t="str">
        <f t="shared" si="127"/>
        <v>=IF('Controls Worksheet'!AK10="","",'Controls Worksheet'!AK10)</v>
      </c>
      <c r="AIL19" s="132" t="str">
        <f t="shared" si="127"/>
        <v>=IF('Controls Worksheet'!AD10="","",'Controls Worksheet'!AD10)</v>
      </c>
      <c r="AIM19" s="132" t="str">
        <f t="shared" si="127"/>
        <v>=IF('Controls Worksheet'!AF10="","",'Controls Worksheet'!AF10)</v>
      </c>
      <c r="AIN19" s="132" t="str">
        <f t="shared" si="127"/>
        <v>=IF('Controls Worksheet'!AP10="","",'Controls Worksheet'!AP10)</v>
      </c>
      <c r="AIO19" s="132" t="str">
        <f t="shared" si="127"/>
        <v>=IF('Controls Worksheet'!AQ10="","",'Controls Worksheet'!AQ10)</v>
      </c>
      <c r="AIP19" s="132" t="str">
        <f t="shared" si="127"/>
        <v>=IF('Controls Worksheet'!B11="","",'Controls Worksheet'!B11)</v>
      </c>
      <c r="AIQ19" s="132" t="str">
        <f t="shared" ref="AIQ19:AKR19" si="128">CONCATENATE("=IF('Controls Worksheet'!",AIQ16,AIQ17,"=","""""",","""",","'Controls Worksheet'!",AIQ16,AIQ17,")")</f>
        <v>=IF('Controls Worksheet'!I11="","",'Controls Worksheet'!I11)</v>
      </c>
      <c r="AIR19" s="132" t="str">
        <f t="shared" si="128"/>
        <v>=IF('Controls Worksheet'!AJ11="","",'Controls Worksheet'!AJ11)</v>
      </c>
      <c r="AIS19" s="132" t="str">
        <f t="shared" si="128"/>
        <v>=IF('Controls Worksheet'!AO11="","",'Controls Worksheet'!AO11)</v>
      </c>
      <c r="AIT19" s="132" t="str">
        <f t="shared" si="128"/>
        <v>=IF('Controls Worksheet'!AL11="","",'Controls Worksheet'!AL11)</v>
      </c>
      <c r="AIU19" s="132" t="str">
        <f t="shared" si="128"/>
        <v>=IF('Controls Worksheet'!AM11="","",'Controls Worksheet'!AM11)</v>
      </c>
      <c r="AIV19" s="132" t="str">
        <f t="shared" si="128"/>
        <v>=IF('Controls Worksheet'!AK11="","",'Controls Worksheet'!AK11)</v>
      </c>
      <c r="AIW19" s="132" t="str">
        <f t="shared" si="128"/>
        <v>=IF('Controls Worksheet'!AD11="","",'Controls Worksheet'!AD11)</v>
      </c>
      <c r="AIX19" s="132" t="str">
        <f t="shared" si="128"/>
        <v>=IF('Controls Worksheet'!AF11="","",'Controls Worksheet'!AF11)</v>
      </c>
      <c r="AIY19" s="132" t="str">
        <f t="shared" si="128"/>
        <v>=IF('Controls Worksheet'!AP11="","",'Controls Worksheet'!AP11)</v>
      </c>
      <c r="AIZ19" s="132" t="str">
        <f t="shared" si="128"/>
        <v>=IF('Controls Worksheet'!AQ11="","",'Controls Worksheet'!AQ11)</v>
      </c>
      <c r="AJA19" s="132" t="str">
        <f t="shared" si="128"/>
        <v>=IF('Controls Worksheet'!B12="","",'Controls Worksheet'!B12)</v>
      </c>
      <c r="AJB19" s="132" t="str">
        <f t="shared" si="128"/>
        <v>=IF('Controls Worksheet'!I12="","",'Controls Worksheet'!I12)</v>
      </c>
      <c r="AJC19" s="132" t="str">
        <f t="shared" si="128"/>
        <v>=IF('Controls Worksheet'!AJ12="","",'Controls Worksheet'!AJ12)</v>
      </c>
      <c r="AJD19" s="132" t="str">
        <f t="shared" si="128"/>
        <v>=IF('Controls Worksheet'!AO12="","",'Controls Worksheet'!AO12)</v>
      </c>
      <c r="AJE19" s="132" t="str">
        <f t="shared" si="128"/>
        <v>=IF('Controls Worksheet'!AL12="","",'Controls Worksheet'!AL12)</v>
      </c>
      <c r="AJF19" s="132" t="str">
        <f t="shared" si="128"/>
        <v>=IF('Controls Worksheet'!AM12="","",'Controls Worksheet'!AM12)</v>
      </c>
      <c r="AJG19" s="132" t="str">
        <f t="shared" si="128"/>
        <v>=IF('Controls Worksheet'!AK12="","",'Controls Worksheet'!AK12)</v>
      </c>
      <c r="AJH19" s="132" t="str">
        <f t="shared" si="128"/>
        <v>=IF('Controls Worksheet'!AD12="","",'Controls Worksheet'!AD12)</v>
      </c>
      <c r="AJI19" s="132" t="str">
        <f t="shared" si="128"/>
        <v>=IF('Controls Worksheet'!AF12="","",'Controls Worksheet'!AF12)</v>
      </c>
      <c r="AJJ19" s="132" t="str">
        <f t="shared" si="128"/>
        <v>=IF('Controls Worksheet'!AP12="","",'Controls Worksheet'!AP12)</v>
      </c>
      <c r="AJK19" s="132" t="str">
        <f t="shared" si="128"/>
        <v>=IF('Controls Worksheet'!AQ12="","",'Controls Worksheet'!AQ12)</v>
      </c>
      <c r="AJL19" s="132" t="str">
        <f t="shared" si="128"/>
        <v>=IF('Controls Worksheet'!B13="","",'Controls Worksheet'!B13)</v>
      </c>
      <c r="AJM19" s="132" t="str">
        <f t="shared" si="128"/>
        <v>=IF('Controls Worksheet'!I13="","",'Controls Worksheet'!I13)</v>
      </c>
      <c r="AJN19" s="132" t="str">
        <f t="shared" si="128"/>
        <v>=IF('Controls Worksheet'!AJ13="","",'Controls Worksheet'!AJ13)</v>
      </c>
      <c r="AJO19" s="132" t="str">
        <f t="shared" si="128"/>
        <v>=IF('Controls Worksheet'!AO13="","",'Controls Worksheet'!AO13)</v>
      </c>
      <c r="AJP19" s="132" t="str">
        <f t="shared" si="128"/>
        <v>=IF('Controls Worksheet'!AL13="","",'Controls Worksheet'!AL13)</v>
      </c>
      <c r="AJQ19" s="132" t="str">
        <f t="shared" si="128"/>
        <v>=IF('Controls Worksheet'!AM13="","",'Controls Worksheet'!AM13)</v>
      </c>
      <c r="AJR19" s="132" t="str">
        <f t="shared" si="128"/>
        <v>=IF('Controls Worksheet'!AK13="","",'Controls Worksheet'!AK13)</v>
      </c>
      <c r="AJS19" s="132" t="str">
        <f t="shared" si="128"/>
        <v>=IF('Controls Worksheet'!AD13="","",'Controls Worksheet'!AD13)</v>
      </c>
      <c r="AJT19" s="132" t="str">
        <f t="shared" si="128"/>
        <v>=IF('Controls Worksheet'!AF13="","",'Controls Worksheet'!AF13)</v>
      </c>
      <c r="AJU19" s="132" t="str">
        <f t="shared" si="128"/>
        <v>=IF('Controls Worksheet'!AP13="","",'Controls Worksheet'!AP13)</v>
      </c>
      <c r="AJV19" s="132" t="str">
        <f t="shared" si="128"/>
        <v>=IF('Controls Worksheet'!AQ13="","",'Controls Worksheet'!AQ13)</v>
      </c>
      <c r="AJW19" s="132" t="str">
        <f t="shared" si="128"/>
        <v>=IF('Controls Worksheet'!B14="","",'Controls Worksheet'!B14)</v>
      </c>
      <c r="AJX19" s="132" t="str">
        <f t="shared" si="128"/>
        <v>=IF('Controls Worksheet'!I14="","",'Controls Worksheet'!I14)</v>
      </c>
      <c r="AJY19" s="132" t="str">
        <f t="shared" si="128"/>
        <v>=IF('Controls Worksheet'!AJ14="","",'Controls Worksheet'!AJ14)</v>
      </c>
      <c r="AJZ19" s="132" t="str">
        <f t="shared" si="128"/>
        <v>=IF('Controls Worksheet'!AO14="","",'Controls Worksheet'!AO14)</v>
      </c>
      <c r="AKA19" s="132" t="str">
        <f t="shared" si="128"/>
        <v>=IF('Controls Worksheet'!AL14="","",'Controls Worksheet'!AL14)</v>
      </c>
      <c r="AKB19" s="132" t="str">
        <f t="shared" si="128"/>
        <v>=IF('Controls Worksheet'!AM14="","",'Controls Worksheet'!AM14)</v>
      </c>
      <c r="AKC19" s="132" t="str">
        <f t="shared" si="128"/>
        <v>=IF('Controls Worksheet'!AK14="","",'Controls Worksheet'!AK14)</v>
      </c>
      <c r="AKD19" s="132" t="str">
        <f t="shared" si="128"/>
        <v>=IF('Controls Worksheet'!AD14="","",'Controls Worksheet'!AD14)</v>
      </c>
      <c r="AKE19" s="132" t="str">
        <f t="shared" si="128"/>
        <v>=IF('Controls Worksheet'!AF14="","",'Controls Worksheet'!AF14)</v>
      </c>
      <c r="AKF19" s="132" t="str">
        <f t="shared" si="128"/>
        <v>=IF('Controls Worksheet'!AP14="","",'Controls Worksheet'!AP14)</v>
      </c>
      <c r="AKG19" s="132" t="str">
        <f t="shared" si="128"/>
        <v>=IF('Controls Worksheet'!AQ14="","",'Controls Worksheet'!AQ14)</v>
      </c>
      <c r="AKH19" s="132" t="str">
        <f t="shared" si="128"/>
        <v>=IF('Controls Worksheet'!B15="","",'Controls Worksheet'!B15)</v>
      </c>
      <c r="AKI19" s="132" t="str">
        <f t="shared" si="128"/>
        <v>=IF('Controls Worksheet'!I15="","",'Controls Worksheet'!I15)</v>
      </c>
      <c r="AKJ19" s="132" t="str">
        <f t="shared" si="128"/>
        <v>=IF('Controls Worksheet'!AJ15="","",'Controls Worksheet'!AJ15)</v>
      </c>
      <c r="AKK19" s="132" t="str">
        <f t="shared" si="128"/>
        <v>=IF('Controls Worksheet'!AO15="","",'Controls Worksheet'!AO15)</v>
      </c>
      <c r="AKL19" s="132" t="str">
        <f t="shared" si="128"/>
        <v>=IF('Controls Worksheet'!AL15="","",'Controls Worksheet'!AL15)</v>
      </c>
      <c r="AKM19" s="132" t="str">
        <f t="shared" si="128"/>
        <v>=IF('Controls Worksheet'!AM15="","",'Controls Worksheet'!AM15)</v>
      </c>
      <c r="AKN19" s="132" t="str">
        <f t="shared" si="128"/>
        <v>=IF('Controls Worksheet'!AK15="","",'Controls Worksheet'!AK15)</v>
      </c>
      <c r="AKO19" s="132" t="str">
        <f t="shared" si="128"/>
        <v>=IF('Controls Worksheet'!AD15="","",'Controls Worksheet'!AD15)</v>
      </c>
      <c r="AKP19" s="132" t="str">
        <f t="shared" si="128"/>
        <v>=IF('Controls Worksheet'!AF15="","",'Controls Worksheet'!AF15)</v>
      </c>
      <c r="AKQ19" s="132" t="str">
        <f t="shared" si="128"/>
        <v>=IF('Controls Worksheet'!AP15="","",'Controls Worksheet'!AP15)</v>
      </c>
      <c r="AKR19" s="132" t="str">
        <f t="shared" si="128"/>
        <v>=IF('Controls Worksheet'!AQ15="","",'Controls Worksheet'!AQ15)</v>
      </c>
    </row>
    <row r="20" spans="1:1100">
      <c r="CT20" s="7"/>
      <c r="CU20" s="7"/>
      <c r="EZ20" s="1"/>
      <c r="FA20" s="1"/>
      <c r="KX20" s="796"/>
      <c r="VW20" s="132" t="s">
        <v>2667</v>
      </c>
      <c r="AFR20" s="132" t="s">
        <v>2770</v>
      </c>
      <c r="AKS20" s="132" t="s">
        <v>2809</v>
      </c>
    </row>
    <row r="21" spans="1:1100">
      <c r="CT21" s="7"/>
      <c r="CU21" s="7"/>
      <c r="EZ21" s="1"/>
      <c r="FA21" s="1"/>
      <c r="VW21" s="132">
        <v>1</v>
      </c>
      <c r="WM21" s="132">
        <v>2</v>
      </c>
      <c r="XC21" s="132">
        <v>3</v>
      </c>
      <c r="XS21" s="132">
        <v>4</v>
      </c>
      <c r="YI21" s="132">
        <v>5</v>
      </c>
      <c r="YY21" s="132">
        <v>6</v>
      </c>
      <c r="ZO21" s="132">
        <v>7</v>
      </c>
      <c r="AAE21" s="132">
        <v>8</v>
      </c>
      <c r="AAU21" s="132">
        <v>9</v>
      </c>
      <c r="ABK21" s="132">
        <v>10</v>
      </c>
      <c r="AFR21" s="132">
        <v>1</v>
      </c>
      <c r="AGE21" s="132">
        <v>2</v>
      </c>
      <c r="AGR21" s="132">
        <v>3</v>
      </c>
      <c r="AHE21" s="132">
        <v>4</v>
      </c>
      <c r="AHR21" s="132">
        <v>5</v>
      </c>
      <c r="AKS21" s="132">
        <v>1</v>
      </c>
      <c r="ALA21" s="132">
        <v>2</v>
      </c>
      <c r="ALI21" s="132">
        <v>3</v>
      </c>
      <c r="ALQ21" s="132">
        <v>4</v>
      </c>
      <c r="ALY21" s="132">
        <v>5</v>
      </c>
      <c r="AMG21" s="132">
        <v>6</v>
      </c>
      <c r="AMO21" s="132">
        <v>7</v>
      </c>
      <c r="AMW21" s="132">
        <v>8</v>
      </c>
      <c r="ANE21" s="132">
        <v>9</v>
      </c>
      <c r="ANM21" s="132">
        <v>10</v>
      </c>
      <c r="ANU21" s="132">
        <v>11</v>
      </c>
      <c r="AOC21" s="132">
        <v>12</v>
      </c>
      <c r="AOK21" s="132">
        <v>13</v>
      </c>
      <c r="AOS21" s="132">
        <v>14</v>
      </c>
      <c r="APA21" s="132">
        <v>15</v>
      </c>
    </row>
    <row r="22" spans="1:1100">
      <c r="CT22" s="7"/>
      <c r="CU22" s="7"/>
      <c r="EZ22" s="1"/>
      <c r="FA22" s="1"/>
      <c r="VW22" s="132">
        <f t="shared" ref="VW22:WL22" si="129">SUM(VH21:VW21)</f>
        <v>1</v>
      </c>
      <c r="VX22" s="132">
        <f t="shared" si="129"/>
        <v>1</v>
      </c>
      <c r="VY22" s="132">
        <f t="shared" si="129"/>
        <v>1</v>
      </c>
      <c r="VZ22" s="132">
        <f t="shared" si="129"/>
        <v>1</v>
      </c>
      <c r="WA22" s="132">
        <f t="shared" si="129"/>
        <v>1</v>
      </c>
      <c r="WB22" s="132">
        <f t="shared" si="129"/>
        <v>1</v>
      </c>
      <c r="WC22" s="132">
        <f t="shared" si="129"/>
        <v>1</v>
      </c>
      <c r="WD22" s="132">
        <f t="shared" si="129"/>
        <v>1</v>
      </c>
      <c r="WE22" s="132">
        <f t="shared" si="129"/>
        <v>1</v>
      </c>
      <c r="WF22" s="132">
        <f t="shared" si="129"/>
        <v>1</v>
      </c>
      <c r="WG22" s="132">
        <f t="shared" si="129"/>
        <v>1</v>
      </c>
      <c r="WH22" s="132">
        <f t="shared" si="129"/>
        <v>1</v>
      </c>
      <c r="WI22" s="132">
        <f t="shared" si="129"/>
        <v>1</v>
      </c>
      <c r="WJ22" s="132">
        <f t="shared" si="129"/>
        <v>1</v>
      </c>
      <c r="WK22" s="132">
        <f t="shared" si="129"/>
        <v>1</v>
      </c>
      <c r="WL22" s="132">
        <f t="shared" si="129"/>
        <v>1</v>
      </c>
      <c r="WM22" s="132">
        <f>SUM(VX21:WM21)</f>
        <v>2</v>
      </c>
      <c r="WN22" s="132">
        <f t="shared" ref="WN22:YY22" si="130">SUM(VY21:WN21)</f>
        <v>2</v>
      </c>
      <c r="WO22" s="132">
        <f t="shared" si="130"/>
        <v>2</v>
      </c>
      <c r="WP22" s="132">
        <f t="shared" si="130"/>
        <v>2</v>
      </c>
      <c r="WQ22" s="132">
        <f t="shared" si="130"/>
        <v>2</v>
      </c>
      <c r="WR22" s="132">
        <f t="shared" si="130"/>
        <v>2</v>
      </c>
      <c r="WS22" s="132">
        <f t="shared" si="130"/>
        <v>2</v>
      </c>
      <c r="WT22" s="132">
        <f t="shared" si="130"/>
        <v>2</v>
      </c>
      <c r="WU22" s="132">
        <f t="shared" si="130"/>
        <v>2</v>
      </c>
      <c r="WV22" s="132">
        <f t="shared" si="130"/>
        <v>2</v>
      </c>
      <c r="WW22" s="132">
        <f t="shared" si="130"/>
        <v>2</v>
      </c>
      <c r="WX22" s="132">
        <f t="shared" si="130"/>
        <v>2</v>
      </c>
      <c r="WY22" s="132">
        <f t="shared" si="130"/>
        <v>2</v>
      </c>
      <c r="WZ22" s="132">
        <f t="shared" si="130"/>
        <v>2</v>
      </c>
      <c r="XA22" s="132">
        <f t="shared" si="130"/>
        <v>2</v>
      </c>
      <c r="XB22" s="132">
        <f t="shared" si="130"/>
        <v>2</v>
      </c>
      <c r="XC22" s="132">
        <f t="shared" si="130"/>
        <v>3</v>
      </c>
      <c r="XD22" s="132">
        <f t="shared" si="130"/>
        <v>3</v>
      </c>
      <c r="XE22" s="132">
        <f t="shared" si="130"/>
        <v>3</v>
      </c>
      <c r="XF22" s="132">
        <f t="shared" si="130"/>
        <v>3</v>
      </c>
      <c r="XG22" s="132">
        <f t="shared" si="130"/>
        <v>3</v>
      </c>
      <c r="XH22" s="132">
        <f t="shared" si="130"/>
        <v>3</v>
      </c>
      <c r="XI22" s="132">
        <f t="shared" si="130"/>
        <v>3</v>
      </c>
      <c r="XJ22" s="132">
        <f t="shared" si="130"/>
        <v>3</v>
      </c>
      <c r="XK22" s="132">
        <f t="shared" si="130"/>
        <v>3</v>
      </c>
      <c r="XL22" s="132">
        <f t="shared" si="130"/>
        <v>3</v>
      </c>
      <c r="XM22" s="132">
        <f t="shared" si="130"/>
        <v>3</v>
      </c>
      <c r="XN22" s="132">
        <f t="shared" si="130"/>
        <v>3</v>
      </c>
      <c r="XO22" s="132">
        <f t="shared" si="130"/>
        <v>3</v>
      </c>
      <c r="XP22" s="132">
        <f t="shared" si="130"/>
        <v>3</v>
      </c>
      <c r="XQ22" s="132">
        <f t="shared" si="130"/>
        <v>3</v>
      </c>
      <c r="XR22" s="132">
        <f t="shared" si="130"/>
        <v>3</v>
      </c>
      <c r="XS22" s="132">
        <f t="shared" si="130"/>
        <v>4</v>
      </c>
      <c r="XT22" s="132">
        <f t="shared" si="130"/>
        <v>4</v>
      </c>
      <c r="XU22" s="132">
        <f t="shared" si="130"/>
        <v>4</v>
      </c>
      <c r="XV22" s="132">
        <f t="shared" si="130"/>
        <v>4</v>
      </c>
      <c r="XW22" s="132">
        <f t="shared" si="130"/>
        <v>4</v>
      </c>
      <c r="XX22" s="132">
        <f t="shared" si="130"/>
        <v>4</v>
      </c>
      <c r="XY22" s="132">
        <f t="shared" si="130"/>
        <v>4</v>
      </c>
      <c r="XZ22" s="132">
        <f t="shared" si="130"/>
        <v>4</v>
      </c>
      <c r="YA22" s="132">
        <f t="shared" si="130"/>
        <v>4</v>
      </c>
      <c r="YB22" s="132">
        <f t="shared" si="130"/>
        <v>4</v>
      </c>
      <c r="YC22" s="132">
        <f t="shared" si="130"/>
        <v>4</v>
      </c>
      <c r="YD22" s="132">
        <f t="shared" si="130"/>
        <v>4</v>
      </c>
      <c r="YE22" s="132">
        <f t="shared" si="130"/>
        <v>4</v>
      </c>
      <c r="YF22" s="132">
        <f t="shared" si="130"/>
        <v>4</v>
      </c>
      <c r="YG22" s="132">
        <f t="shared" si="130"/>
        <v>4</v>
      </c>
      <c r="YH22" s="132">
        <f t="shared" si="130"/>
        <v>4</v>
      </c>
      <c r="YI22" s="132">
        <f t="shared" si="130"/>
        <v>5</v>
      </c>
      <c r="YJ22" s="132">
        <f t="shared" si="130"/>
        <v>5</v>
      </c>
      <c r="YK22" s="132">
        <f t="shared" si="130"/>
        <v>5</v>
      </c>
      <c r="YL22" s="132">
        <f t="shared" si="130"/>
        <v>5</v>
      </c>
      <c r="YM22" s="132">
        <f t="shared" si="130"/>
        <v>5</v>
      </c>
      <c r="YN22" s="132">
        <f t="shared" si="130"/>
        <v>5</v>
      </c>
      <c r="YO22" s="132">
        <f t="shared" si="130"/>
        <v>5</v>
      </c>
      <c r="YP22" s="132">
        <f t="shared" si="130"/>
        <v>5</v>
      </c>
      <c r="YQ22" s="132">
        <f t="shared" si="130"/>
        <v>5</v>
      </c>
      <c r="YR22" s="132">
        <f t="shared" si="130"/>
        <v>5</v>
      </c>
      <c r="YS22" s="132">
        <f t="shared" si="130"/>
        <v>5</v>
      </c>
      <c r="YT22" s="132">
        <f t="shared" si="130"/>
        <v>5</v>
      </c>
      <c r="YU22" s="132">
        <f t="shared" si="130"/>
        <v>5</v>
      </c>
      <c r="YV22" s="132">
        <f t="shared" si="130"/>
        <v>5</v>
      </c>
      <c r="YW22" s="132">
        <f t="shared" si="130"/>
        <v>5</v>
      </c>
      <c r="YX22" s="132">
        <f t="shared" si="130"/>
        <v>5</v>
      </c>
      <c r="YY22" s="132">
        <f t="shared" si="130"/>
        <v>6</v>
      </c>
      <c r="YZ22" s="132">
        <f t="shared" ref="YZ22:ABK22" si="131">SUM(YK21:YZ21)</f>
        <v>6</v>
      </c>
      <c r="ZA22" s="132">
        <f t="shared" si="131"/>
        <v>6</v>
      </c>
      <c r="ZB22" s="132">
        <f t="shared" si="131"/>
        <v>6</v>
      </c>
      <c r="ZC22" s="132">
        <f t="shared" si="131"/>
        <v>6</v>
      </c>
      <c r="ZD22" s="132">
        <f t="shared" si="131"/>
        <v>6</v>
      </c>
      <c r="ZE22" s="132">
        <f t="shared" si="131"/>
        <v>6</v>
      </c>
      <c r="ZF22" s="132">
        <f t="shared" si="131"/>
        <v>6</v>
      </c>
      <c r="ZG22" s="132">
        <f t="shared" si="131"/>
        <v>6</v>
      </c>
      <c r="ZH22" s="132">
        <f t="shared" si="131"/>
        <v>6</v>
      </c>
      <c r="ZI22" s="132">
        <f t="shared" si="131"/>
        <v>6</v>
      </c>
      <c r="ZJ22" s="132">
        <f t="shared" si="131"/>
        <v>6</v>
      </c>
      <c r="ZK22" s="132">
        <f t="shared" si="131"/>
        <v>6</v>
      </c>
      <c r="ZL22" s="132">
        <f t="shared" si="131"/>
        <v>6</v>
      </c>
      <c r="ZM22" s="132">
        <f t="shared" si="131"/>
        <v>6</v>
      </c>
      <c r="ZN22" s="132">
        <f t="shared" si="131"/>
        <v>6</v>
      </c>
      <c r="ZO22" s="132">
        <f t="shared" si="131"/>
        <v>7</v>
      </c>
      <c r="ZP22" s="132">
        <f t="shared" si="131"/>
        <v>7</v>
      </c>
      <c r="ZQ22" s="132">
        <f t="shared" si="131"/>
        <v>7</v>
      </c>
      <c r="ZR22" s="132">
        <f t="shared" si="131"/>
        <v>7</v>
      </c>
      <c r="ZS22" s="132">
        <f t="shared" si="131"/>
        <v>7</v>
      </c>
      <c r="ZT22" s="132">
        <f t="shared" si="131"/>
        <v>7</v>
      </c>
      <c r="ZU22" s="132">
        <f t="shared" si="131"/>
        <v>7</v>
      </c>
      <c r="ZV22" s="132">
        <f t="shared" si="131"/>
        <v>7</v>
      </c>
      <c r="ZW22" s="132">
        <f t="shared" si="131"/>
        <v>7</v>
      </c>
      <c r="ZX22" s="132">
        <f t="shared" si="131"/>
        <v>7</v>
      </c>
      <c r="ZY22" s="132">
        <f t="shared" si="131"/>
        <v>7</v>
      </c>
      <c r="ZZ22" s="132">
        <f t="shared" si="131"/>
        <v>7</v>
      </c>
      <c r="AAA22" s="132">
        <f t="shared" si="131"/>
        <v>7</v>
      </c>
      <c r="AAB22" s="132">
        <f t="shared" si="131"/>
        <v>7</v>
      </c>
      <c r="AAC22" s="132">
        <f t="shared" si="131"/>
        <v>7</v>
      </c>
      <c r="AAD22" s="132">
        <f t="shared" si="131"/>
        <v>7</v>
      </c>
      <c r="AAE22" s="132">
        <f t="shared" si="131"/>
        <v>8</v>
      </c>
      <c r="AAF22" s="132">
        <f t="shared" si="131"/>
        <v>8</v>
      </c>
      <c r="AAG22" s="132">
        <f t="shared" si="131"/>
        <v>8</v>
      </c>
      <c r="AAH22" s="132">
        <f t="shared" si="131"/>
        <v>8</v>
      </c>
      <c r="AAI22" s="132">
        <f t="shared" si="131"/>
        <v>8</v>
      </c>
      <c r="AAJ22" s="132">
        <f t="shared" si="131"/>
        <v>8</v>
      </c>
      <c r="AAK22" s="132">
        <f t="shared" si="131"/>
        <v>8</v>
      </c>
      <c r="AAL22" s="132">
        <f t="shared" si="131"/>
        <v>8</v>
      </c>
      <c r="AAM22" s="132">
        <f t="shared" si="131"/>
        <v>8</v>
      </c>
      <c r="AAN22" s="132">
        <f t="shared" si="131"/>
        <v>8</v>
      </c>
      <c r="AAO22" s="132">
        <f t="shared" si="131"/>
        <v>8</v>
      </c>
      <c r="AAP22" s="132">
        <f t="shared" si="131"/>
        <v>8</v>
      </c>
      <c r="AAQ22" s="132">
        <f t="shared" si="131"/>
        <v>8</v>
      </c>
      <c r="AAR22" s="132">
        <f t="shared" si="131"/>
        <v>8</v>
      </c>
      <c r="AAS22" s="132">
        <f t="shared" si="131"/>
        <v>8</v>
      </c>
      <c r="AAT22" s="132">
        <f t="shared" si="131"/>
        <v>8</v>
      </c>
      <c r="AAU22" s="132">
        <f t="shared" si="131"/>
        <v>9</v>
      </c>
      <c r="AAV22" s="132">
        <f t="shared" si="131"/>
        <v>9</v>
      </c>
      <c r="AAW22" s="132">
        <f t="shared" si="131"/>
        <v>9</v>
      </c>
      <c r="AAX22" s="132">
        <f t="shared" si="131"/>
        <v>9</v>
      </c>
      <c r="AAY22" s="132">
        <f t="shared" si="131"/>
        <v>9</v>
      </c>
      <c r="AAZ22" s="132">
        <f t="shared" si="131"/>
        <v>9</v>
      </c>
      <c r="ABA22" s="132">
        <f t="shared" si="131"/>
        <v>9</v>
      </c>
      <c r="ABB22" s="132">
        <f t="shared" si="131"/>
        <v>9</v>
      </c>
      <c r="ABC22" s="132">
        <f t="shared" si="131"/>
        <v>9</v>
      </c>
      <c r="ABD22" s="132">
        <f t="shared" si="131"/>
        <v>9</v>
      </c>
      <c r="ABE22" s="132">
        <f t="shared" si="131"/>
        <v>9</v>
      </c>
      <c r="ABF22" s="132">
        <f t="shared" si="131"/>
        <v>9</v>
      </c>
      <c r="ABG22" s="132">
        <f t="shared" si="131"/>
        <v>9</v>
      </c>
      <c r="ABH22" s="132">
        <f t="shared" si="131"/>
        <v>9</v>
      </c>
      <c r="ABI22" s="132">
        <f t="shared" si="131"/>
        <v>9</v>
      </c>
      <c r="ABJ22" s="132">
        <f t="shared" si="131"/>
        <v>9</v>
      </c>
      <c r="ABK22" s="132">
        <f t="shared" si="131"/>
        <v>10</v>
      </c>
      <c r="ABL22" s="132">
        <f t="shared" ref="ABL22:ABZ22" si="132">SUM(AAW21:ABL21)</f>
        <v>10</v>
      </c>
      <c r="ABM22" s="132">
        <f t="shared" si="132"/>
        <v>10</v>
      </c>
      <c r="ABN22" s="132">
        <f t="shared" si="132"/>
        <v>10</v>
      </c>
      <c r="ABO22" s="132">
        <f t="shared" si="132"/>
        <v>10</v>
      </c>
      <c r="ABP22" s="132">
        <f t="shared" si="132"/>
        <v>10</v>
      </c>
      <c r="ABQ22" s="132">
        <f t="shared" si="132"/>
        <v>10</v>
      </c>
      <c r="ABR22" s="132">
        <f t="shared" si="132"/>
        <v>10</v>
      </c>
      <c r="ABS22" s="132">
        <f t="shared" si="132"/>
        <v>10</v>
      </c>
      <c r="ABT22" s="132">
        <f t="shared" si="132"/>
        <v>10</v>
      </c>
      <c r="ABU22" s="132">
        <f t="shared" si="132"/>
        <v>10</v>
      </c>
      <c r="ABV22" s="132">
        <f t="shared" si="132"/>
        <v>10</v>
      </c>
      <c r="ABW22" s="132">
        <f t="shared" si="132"/>
        <v>10</v>
      </c>
      <c r="ABX22" s="132">
        <f t="shared" si="132"/>
        <v>10</v>
      </c>
      <c r="ABY22" s="132">
        <f t="shared" si="132"/>
        <v>10</v>
      </c>
      <c r="ABZ22" s="132">
        <f t="shared" si="132"/>
        <v>10</v>
      </c>
      <c r="AFR22" s="132">
        <f t="shared" ref="AFR22" si="133">SUM(AFD21:AFR21)</f>
        <v>1</v>
      </c>
      <c r="AFS22" s="132">
        <f t="shared" ref="AFS22" si="134">SUM(AFE21:AFS21)</f>
        <v>1</v>
      </c>
      <c r="AFT22" s="132">
        <f t="shared" ref="AFT22" si="135">SUM(AFF21:AFT21)</f>
        <v>1</v>
      </c>
      <c r="AFU22" s="132">
        <f t="shared" ref="AFU22" si="136">SUM(AFG21:AFU21)</f>
        <v>1</v>
      </c>
      <c r="AFV22" s="132">
        <f t="shared" ref="AFV22" si="137">SUM(AFH21:AFV21)</f>
        <v>1</v>
      </c>
      <c r="AFW22" s="132">
        <f t="shared" ref="AFW22" si="138">SUM(AFI21:AFW21)</f>
        <v>1</v>
      </c>
      <c r="AFX22" s="132">
        <f t="shared" ref="AFX22" si="139">SUM(AFJ21:AFX21)</f>
        <v>1</v>
      </c>
      <c r="AFY22" s="132">
        <f>SUM(AFL21:AFY21)</f>
        <v>1</v>
      </c>
      <c r="AFZ22" s="132">
        <f>SUM(AFM21:AFZ21)</f>
        <v>1</v>
      </c>
      <c r="AGA22" s="132">
        <f t="shared" ref="AGA22:AHF22" si="140">SUM(AFO21:AGA21)</f>
        <v>1</v>
      </c>
      <c r="AGB22" s="132">
        <f t="shared" si="140"/>
        <v>1</v>
      </c>
      <c r="AGC22" s="132">
        <f t="shared" si="140"/>
        <v>1</v>
      </c>
      <c r="AGD22" s="132">
        <f t="shared" si="140"/>
        <v>1</v>
      </c>
      <c r="AGE22" s="132">
        <f t="shared" si="140"/>
        <v>2</v>
      </c>
      <c r="AGF22" s="132">
        <f t="shared" si="140"/>
        <v>2</v>
      </c>
      <c r="AGG22" s="132">
        <f t="shared" si="140"/>
        <v>2</v>
      </c>
      <c r="AGH22" s="132">
        <f t="shared" si="140"/>
        <v>2</v>
      </c>
      <c r="AGI22" s="132">
        <f t="shared" si="140"/>
        <v>2</v>
      </c>
      <c r="AGJ22" s="132">
        <f t="shared" si="140"/>
        <v>2</v>
      </c>
      <c r="AGK22" s="132">
        <f t="shared" si="140"/>
        <v>2</v>
      </c>
      <c r="AGL22" s="132">
        <f t="shared" si="140"/>
        <v>2</v>
      </c>
      <c r="AGM22" s="132">
        <f t="shared" si="140"/>
        <v>2</v>
      </c>
      <c r="AGN22" s="132">
        <f t="shared" si="140"/>
        <v>2</v>
      </c>
      <c r="AGO22" s="132">
        <f t="shared" si="140"/>
        <v>2</v>
      </c>
      <c r="AGP22" s="132">
        <f t="shared" si="140"/>
        <v>2</v>
      </c>
      <c r="AGQ22" s="132">
        <f t="shared" si="140"/>
        <v>2</v>
      </c>
      <c r="AGR22" s="132">
        <f t="shared" si="140"/>
        <v>3</v>
      </c>
      <c r="AGS22" s="132">
        <f t="shared" si="140"/>
        <v>3</v>
      </c>
      <c r="AGT22" s="132">
        <f t="shared" si="140"/>
        <v>3</v>
      </c>
      <c r="AGU22" s="132">
        <f t="shared" si="140"/>
        <v>3</v>
      </c>
      <c r="AGV22" s="132">
        <f t="shared" si="140"/>
        <v>3</v>
      </c>
      <c r="AGW22" s="132">
        <f t="shared" si="140"/>
        <v>3</v>
      </c>
      <c r="AGX22" s="132">
        <f t="shared" si="140"/>
        <v>3</v>
      </c>
      <c r="AGY22" s="132">
        <f t="shared" si="140"/>
        <v>3</v>
      </c>
      <c r="AGZ22" s="132">
        <f t="shared" si="140"/>
        <v>3</v>
      </c>
      <c r="AHA22" s="132">
        <f t="shared" si="140"/>
        <v>3</v>
      </c>
      <c r="AHB22" s="132">
        <f t="shared" si="140"/>
        <v>3</v>
      </c>
      <c r="AHC22" s="132">
        <f t="shared" si="140"/>
        <v>3</v>
      </c>
      <c r="AHD22" s="132">
        <f t="shared" si="140"/>
        <v>3</v>
      </c>
      <c r="AHE22" s="132">
        <f t="shared" si="140"/>
        <v>4</v>
      </c>
      <c r="AHF22" s="132">
        <f t="shared" si="140"/>
        <v>4</v>
      </c>
      <c r="AHG22" s="132">
        <f t="shared" ref="AHG22:AID22" si="141">SUM(AGU21:AHG21)</f>
        <v>4</v>
      </c>
      <c r="AHH22" s="132">
        <f t="shared" si="141"/>
        <v>4</v>
      </c>
      <c r="AHI22" s="132">
        <f t="shared" si="141"/>
        <v>4</v>
      </c>
      <c r="AHJ22" s="132">
        <f t="shared" si="141"/>
        <v>4</v>
      </c>
      <c r="AHK22" s="132">
        <f t="shared" si="141"/>
        <v>4</v>
      </c>
      <c r="AHL22" s="132">
        <f t="shared" si="141"/>
        <v>4</v>
      </c>
      <c r="AHM22" s="132">
        <f t="shared" si="141"/>
        <v>4</v>
      </c>
      <c r="AHN22" s="132">
        <f t="shared" si="141"/>
        <v>4</v>
      </c>
      <c r="AHO22" s="132">
        <f t="shared" si="141"/>
        <v>4</v>
      </c>
      <c r="AHP22" s="132">
        <f t="shared" si="141"/>
        <v>4</v>
      </c>
      <c r="AHQ22" s="132">
        <f t="shared" si="141"/>
        <v>4</v>
      </c>
      <c r="AHR22" s="132">
        <f t="shared" si="141"/>
        <v>5</v>
      </c>
      <c r="AHS22" s="132">
        <f t="shared" si="141"/>
        <v>5</v>
      </c>
      <c r="AHT22" s="132">
        <f t="shared" si="141"/>
        <v>5</v>
      </c>
      <c r="AHU22" s="132">
        <f t="shared" si="141"/>
        <v>5</v>
      </c>
      <c r="AHV22" s="132">
        <f t="shared" si="141"/>
        <v>5</v>
      </c>
      <c r="AHW22" s="132">
        <f t="shared" si="141"/>
        <v>5</v>
      </c>
      <c r="AHX22" s="132">
        <f t="shared" si="141"/>
        <v>5</v>
      </c>
      <c r="AHY22" s="132">
        <f t="shared" si="141"/>
        <v>5</v>
      </c>
      <c r="AHZ22" s="132">
        <f t="shared" si="141"/>
        <v>5</v>
      </c>
      <c r="AIA22" s="132">
        <f t="shared" si="141"/>
        <v>5</v>
      </c>
      <c r="AIB22" s="132">
        <f t="shared" si="141"/>
        <v>5</v>
      </c>
      <c r="AIC22" s="132">
        <f t="shared" si="141"/>
        <v>5</v>
      </c>
      <c r="AID22" s="132">
        <f t="shared" si="141"/>
        <v>5</v>
      </c>
      <c r="AKS22" s="132">
        <f t="shared" ref="AKS22:AKY22" si="142">SUM(AKL21:AKS21)</f>
        <v>1</v>
      </c>
      <c r="AKT22" s="132">
        <f t="shared" si="142"/>
        <v>1</v>
      </c>
      <c r="AKU22" s="132">
        <f t="shared" si="142"/>
        <v>1</v>
      </c>
      <c r="AKV22" s="132">
        <f t="shared" si="142"/>
        <v>1</v>
      </c>
      <c r="AKW22" s="132">
        <f t="shared" si="142"/>
        <v>1</v>
      </c>
      <c r="AKX22" s="132">
        <f t="shared" si="142"/>
        <v>1</v>
      </c>
      <c r="AKY22" s="132">
        <f t="shared" si="142"/>
        <v>1</v>
      </c>
      <c r="AKZ22" s="132">
        <f>SUM(AKS21:AKZ21)</f>
        <v>1</v>
      </c>
      <c r="ALA22" s="132">
        <f t="shared" ref="ALA22:ANL22" si="143">SUM(AKT21:ALA21)</f>
        <v>2</v>
      </c>
      <c r="ALB22" s="132">
        <f t="shared" si="143"/>
        <v>2</v>
      </c>
      <c r="ALC22" s="132">
        <f t="shared" si="143"/>
        <v>2</v>
      </c>
      <c r="ALD22" s="132">
        <f t="shared" si="143"/>
        <v>2</v>
      </c>
      <c r="ALE22" s="132">
        <f t="shared" si="143"/>
        <v>2</v>
      </c>
      <c r="ALF22" s="132">
        <f t="shared" si="143"/>
        <v>2</v>
      </c>
      <c r="ALG22" s="132">
        <f t="shared" si="143"/>
        <v>2</v>
      </c>
      <c r="ALH22" s="132">
        <f t="shared" si="143"/>
        <v>2</v>
      </c>
      <c r="ALI22" s="132">
        <f t="shared" si="143"/>
        <v>3</v>
      </c>
      <c r="ALJ22" s="132">
        <f t="shared" si="143"/>
        <v>3</v>
      </c>
      <c r="ALK22" s="132">
        <f t="shared" si="143"/>
        <v>3</v>
      </c>
      <c r="ALL22" s="132">
        <f t="shared" si="143"/>
        <v>3</v>
      </c>
      <c r="ALM22" s="132">
        <f t="shared" si="143"/>
        <v>3</v>
      </c>
      <c r="ALN22" s="132">
        <f t="shared" si="143"/>
        <v>3</v>
      </c>
      <c r="ALO22" s="132">
        <f t="shared" si="143"/>
        <v>3</v>
      </c>
      <c r="ALP22" s="132">
        <f t="shared" si="143"/>
        <v>3</v>
      </c>
      <c r="ALQ22" s="132">
        <f t="shared" si="143"/>
        <v>4</v>
      </c>
      <c r="ALR22" s="132">
        <f t="shared" si="143"/>
        <v>4</v>
      </c>
      <c r="ALS22" s="132">
        <f t="shared" si="143"/>
        <v>4</v>
      </c>
      <c r="ALT22" s="132">
        <f t="shared" si="143"/>
        <v>4</v>
      </c>
      <c r="ALU22" s="132">
        <f t="shared" si="143"/>
        <v>4</v>
      </c>
      <c r="ALV22" s="132">
        <f t="shared" si="143"/>
        <v>4</v>
      </c>
      <c r="ALW22" s="132">
        <f t="shared" si="143"/>
        <v>4</v>
      </c>
      <c r="ALX22" s="132">
        <f t="shared" si="143"/>
        <v>4</v>
      </c>
      <c r="ALY22" s="132">
        <f t="shared" si="143"/>
        <v>5</v>
      </c>
      <c r="ALZ22" s="132">
        <f t="shared" si="143"/>
        <v>5</v>
      </c>
      <c r="AMA22" s="132">
        <f t="shared" si="143"/>
        <v>5</v>
      </c>
      <c r="AMB22" s="132">
        <f t="shared" si="143"/>
        <v>5</v>
      </c>
      <c r="AMC22" s="132">
        <f t="shared" si="143"/>
        <v>5</v>
      </c>
      <c r="AMD22" s="132">
        <f t="shared" si="143"/>
        <v>5</v>
      </c>
      <c r="AME22" s="132">
        <f t="shared" si="143"/>
        <v>5</v>
      </c>
      <c r="AMF22" s="132">
        <f t="shared" si="143"/>
        <v>5</v>
      </c>
      <c r="AMG22" s="132">
        <f t="shared" si="143"/>
        <v>6</v>
      </c>
      <c r="AMH22" s="132">
        <f t="shared" si="143"/>
        <v>6</v>
      </c>
      <c r="AMI22" s="132">
        <f t="shared" si="143"/>
        <v>6</v>
      </c>
      <c r="AMJ22" s="132">
        <f t="shared" si="143"/>
        <v>6</v>
      </c>
      <c r="AMK22" s="132">
        <f t="shared" si="143"/>
        <v>6</v>
      </c>
      <c r="AML22" s="132">
        <f t="shared" si="143"/>
        <v>6</v>
      </c>
      <c r="AMM22" s="132">
        <f t="shared" si="143"/>
        <v>6</v>
      </c>
      <c r="AMN22" s="132">
        <f t="shared" si="143"/>
        <v>6</v>
      </c>
      <c r="AMO22" s="132">
        <f t="shared" si="143"/>
        <v>7</v>
      </c>
      <c r="AMP22" s="132">
        <f t="shared" si="143"/>
        <v>7</v>
      </c>
      <c r="AMQ22" s="132">
        <f t="shared" si="143"/>
        <v>7</v>
      </c>
      <c r="AMR22" s="132">
        <f t="shared" si="143"/>
        <v>7</v>
      </c>
      <c r="AMS22" s="132">
        <f t="shared" si="143"/>
        <v>7</v>
      </c>
      <c r="AMT22" s="132">
        <f t="shared" si="143"/>
        <v>7</v>
      </c>
      <c r="AMU22" s="132">
        <f t="shared" si="143"/>
        <v>7</v>
      </c>
      <c r="AMV22" s="132">
        <f t="shared" si="143"/>
        <v>7</v>
      </c>
      <c r="AMW22" s="132">
        <f t="shared" si="143"/>
        <v>8</v>
      </c>
      <c r="AMX22" s="132">
        <f t="shared" si="143"/>
        <v>8</v>
      </c>
      <c r="AMY22" s="132">
        <f t="shared" si="143"/>
        <v>8</v>
      </c>
      <c r="AMZ22" s="132">
        <f t="shared" si="143"/>
        <v>8</v>
      </c>
      <c r="ANA22" s="132">
        <f t="shared" si="143"/>
        <v>8</v>
      </c>
      <c r="ANB22" s="132">
        <f t="shared" si="143"/>
        <v>8</v>
      </c>
      <c r="ANC22" s="132">
        <f t="shared" si="143"/>
        <v>8</v>
      </c>
      <c r="AND22" s="132">
        <f t="shared" si="143"/>
        <v>8</v>
      </c>
      <c r="ANE22" s="132">
        <f t="shared" si="143"/>
        <v>9</v>
      </c>
      <c r="ANF22" s="132">
        <f t="shared" si="143"/>
        <v>9</v>
      </c>
      <c r="ANG22" s="132">
        <f t="shared" si="143"/>
        <v>9</v>
      </c>
      <c r="ANH22" s="132">
        <f t="shared" si="143"/>
        <v>9</v>
      </c>
      <c r="ANI22" s="132">
        <f t="shared" si="143"/>
        <v>9</v>
      </c>
      <c r="ANJ22" s="132">
        <f t="shared" si="143"/>
        <v>9</v>
      </c>
      <c r="ANK22" s="132">
        <f t="shared" si="143"/>
        <v>9</v>
      </c>
      <c r="ANL22" s="132">
        <f t="shared" si="143"/>
        <v>9</v>
      </c>
      <c r="ANM22" s="132">
        <f t="shared" ref="ANM22:APG22" si="144">SUM(ANF21:ANM21)</f>
        <v>10</v>
      </c>
      <c r="ANN22" s="132">
        <f t="shared" si="144"/>
        <v>10</v>
      </c>
      <c r="ANO22" s="132">
        <f t="shared" si="144"/>
        <v>10</v>
      </c>
      <c r="ANP22" s="132">
        <f t="shared" si="144"/>
        <v>10</v>
      </c>
      <c r="ANQ22" s="132">
        <f t="shared" si="144"/>
        <v>10</v>
      </c>
      <c r="ANR22" s="132">
        <f t="shared" si="144"/>
        <v>10</v>
      </c>
      <c r="ANS22" s="132">
        <f t="shared" si="144"/>
        <v>10</v>
      </c>
      <c r="ANT22" s="132">
        <f t="shared" si="144"/>
        <v>10</v>
      </c>
      <c r="ANU22" s="132">
        <f t="shared" si="144"/>
        <v>11</v>
      </c>
      <c r="ANV22" s="132">
        <f t="shared" si="144"/>
        <v>11</v>
      </c>
      <c r="ANW22" s="132">
        <f t="shared" si="144"/>
        <v>11</v>
      </c>
      <c r="ANX22" s="132">
        <f t="shared" si="144"/>
        <v>11</v>
      </c>
      <c r="ANY22" s="132">
        <f t="shared" si="144"/>
        <v>11</v>
      </c>
      <c r="ANZ22" s="132">
        <f t="shared" si="144"/>
        <v>11</v>
      </c>
      <c r="AOA22" s="132">
        <f t="shared" si="144"/>
        <v>11</v>
      </c>
      <c r="AOB22" s="132">
        <f t="shared" si="144"/>
        <v>11</v>
      </c>
      <c r="AOC22" s="132">
        <f t="shared" si="144"/>
        <v>12</v>
      </c>
      <c r="AOD22" s="132">
        <f t="shared" si="144"/>
        <v>12</v>
      </c>
      <c r="AOE22" s="132">
        <f t="shared" si="144"/>
        <v>12</v>
      </c>
      <c r="AOF22" s="132">
        <f t="shared" si="144"/>
        <v>12</v>
      </c>
      <c r="AOG22" s="132">
        <f t="shared" si="144"/>
        <v>12</v>
      </c>
      <c r="AOH22" s="132">
        <f t="shared" si="144"/>
        <v>12</v>
      </c>
      <c r="AOI22" s="132">
        <f t="shared" si="144"/>
        <v>12</v>
      </c>
      <c r="AOJ22" s="132">
        <f t="shared" si="144"/>
        <v>12</v>
      </c>
      <c r="AOK22" s="132">
        <f t="shared" si="144"/>
        <v>13</v>
      </c>
      <c r="AOL22" s="132">
        <f t="shared" si="144"/>
        <v>13</v>
      </c>
      <c r="AOM22" s="132">
        <f t="shared" si="144"/>
        <v>13</v>
      </c>
      <c r="AON22" s="132">
        <f t="shared" si="144"/>
        <v>13</v>
      </c>
      <c r="AOO22" s="132">
        <f t="shared" si="144"/>
        <v>13</v>
      </c>
      <c r="AOP22" s="132">
        <f t="shared" si="144"/>
        <v>13</v>
      </c>
      <c r="AOQ22" s="132">
        <f t="shared" si="144"/>
        <v>13</v>
      </c>
      <c r="AOR22" s="132">
        <f t="shared" si="144"/>
        <v>13</v>
      </c>
      <c r="AOS22" s="132">
        <f t="shared" si="144"/>
        <v>14</v>
      </c>
      <c r="AOT22" s="132">
        <f t="shared" si="144"/>
        <v>14</v>
      </c>
      <c r="AOU22" s="132">
        <f t="shared" si="144"/>
        <v>14</v>
      </c>
      <c r="AOV22" s="132">
        <f t="shared" si="144"/>
        <v>14</v>
      </c>
      <c r="AOW22" s="132">
        <f t="shared" si="144"/>
        <v>14</v>
      </c>
      <c r="AOX22" s="132">
        <f t="shared" si="144"/>
        <v>14</v>
      </c>
      <c r="AOY22" s="132">
        <f t="shared" si="144"/>
        <v>14</v>
      </c>
      <c r="AOZ22" s="132">
        <f t="shared" si="144"/>
        <v>14</v>
      </c>
      <c r="APA22" s="132">
        <f t="shared" si="144"/>
        <v>15</v>
      </c>
      <c r="APB22" s="132">
        <f t="shared" si="144"/>
        <v>15</v>
      </c>
      <c r="APC22" s="132">
        <f t="shared" si="144"/>
        <v>15</v>
      </c>
      <c r="APD22" s="132">
        <f t="shared" si="144"/>
        <v>15</v>
      </c>
      <c r="APE22" s="132">
        <f t="shared" si="144"/>
        <v>15</v>
      </c>
      <c r="APF22" s="132">
        <f t="shared" si="144"/>
        <v>15</v>
      </c>
      <c r="APG22" s="132">
        <f t="shared" si="144"/>
        <v>15</v>
      </c>
      <c r="APH22" s="132">
        <f>SUM(APA21:APH21)</f>
        <v>15</v>
      </c>
    </row>
    <row r="23" spans="1:1100">
      <c r="CT23" s="7"/>
      <c r="CU23" s="7"/>
      <c r="EZ23" s="1"/>
      <c r="FA23" s="1"/>
      <c r="VW23" s="132" t="s">
        <v>2652</v>
      </c>
      <c r="VX23" s="132" t="s">
        <v>2653</v>
      </c>
      <c r="VY23" s="132" t="s">
        <v>2654</v>
      </c>
      <c r="VZ23" s="132" t="s">
        <v>2655</v>
      </c>
      <c r="WA23" s="132" t="s">
        <v>2656</v>
      </c>
      <c r="WB23" s="132" t="s">
        <v>2657</v>
      </c>
      <c r="WC23" s="132" t="s">
        <v>2658</v>
      </c>
      <c r="WD23" s="796" t="s">
        <v>3104</v>
      </c>
      <c r="WE23" s="132" t="s">
        <v>2659</v>
      </c>
      <c r="WF23" s="796" t="s">
        <v>3103</v>
      </c>
      <c r="WG23" s="796" t="s">
        <v>3158</v>
      </c>
      <c r="WH23" s="796" t="s">
        <v>3159</v>
      </c>
      <c r="WI23" s="132" t="s">
        <v>2661</v>
      </c>
      <c r="WJ23" s="132" t="s">
        <v>2664</v>
      </c>
      <c r="WK23" s="132" t="s">
        <v>2665</v>
      </c>
      <c r="WL23" s="132" t="s">
        <v>2666</v>
      </c>
      <c r="WM23" s="132" t="str">
        <f>VW23</f>
        <v>-Qty</v>
      </c>
      <c r="WN23" s="132" t="str">
        <f t="shared" ref="WN23:YY23" si="145">VX23</f>
        <v>-Tons</v>
      </c>
      <c r="WO23" s="132" t="str">
        <f t="shared" si="145"/>
        <v>-Type (use drop-down menu)</v>
      </c>
      <c r="WP23" s="132" t="str">
        <f t="shared" si="145"/>
        <v>-Heating Section Type</v>
      </c>
      <c r="WQ23" s="132" t="str">
        <f t="shared" si="145"/>
        <v>-Split or Single</v>
      </c>
      <c r="WR23" s="132" t="str">
        <f t="shared" si="145"/>
        <v>-Model / Designation</v>
      </c>
      <c r="WS23" s="132" t="str">
        <f t="shared" si="145"/>
        <v>-Actual Eff. EER/SEER</v>
      </c>
      <c r="WT23" s="132" t="str">
        <f t="shared" si="145"/>
        <v>-Efficiency Units (EER/SEER)</v>
      </c>
      <c r="WU23" s="132" t="str">
        <f t="shared" si="145"/>
        <v>-Actual Eff. EER/IEER</v>
      </c>
      <c r="WV23" s="132" t="str">
        <f t="shared" si="145"/>
        <v>-Efficiency Units (EER/IEER)</v>
      </c>
      <c r="WW23" s="132" t="str">
        <f t="shared" si="145"/>
        <v>-Tier 1 Min Elig. (EER/SEER)</v>
      </c>
      <c r="WX23" s="132" t="str">
        <f t="shared" si="145"/>
        <v>-Tier 1 Min Elig. (EER/IEER)</v>
      </c>
      <c r="WY23" s="132" t="str">
        <f t="shared" si="145"/>
        <v>-Tier 1 Qualified</v>
      </c>
      <c r="WZ23" s="132" t="str">
        <f t="shared" si="145"/>
        <v>-Incentive</v>
      </c>
      <c r="XA23" s="132" t="str">
        <f t="shared" si="145"/>
        <v>-kWh Savings</v>
      </c>
      <c r="XB23" s="132" t="str">
        <f t="shared" si="145"/>
        <v>-kW Reduction</v>
      </c>
      <c r="XC23" s="132" t="str">
        <f t="shared" si="145"/>
        <v>-Qty</v>
      </c>
      <c r="XD23" s="132" t="str">
        <f t="shared" si="145"/>
        <v>-Tons</v>
      </c>
      <c r="XE23" s="132" t="str">
        <f t="shared" si="145"/>
        <v>-Type (use drop-down menu)</v>
      </c>
      <c r="XF23" s="132" t="str">
        <f t="shared" si="145"/>
        <v>-Heating Section Type</v>
      </c>
      <c r="XG23" s="132" t="str">
        <f t="shared" si="145"/>
        <v>-Split or Single</v>
      </c>
      <c r="XH23" s="132" t="str">
        <f t="shared" si="145"/>
        <v>-Model / Designation</v>
      </c>
      <c r="XI23" s="132" t="str">
        <f t="shared" si="145"/>
        <v>-Actual Eff. EER/SEER</v>
      </c>
      <c r="XJ23" s="132" t="str">
        <f t="shared" si="145"/>
        <v>-Efficiency Units (EER/SEER)</v>
      </c>
      <c r="XK23" s="132" t="str">
        <f t="shared" si="145"/>
        <v>-Actual Eff. EER/IEER</v>
      </c>
      <c r="XL23" s="132" t="str">
        <f t="shared" si="145"/>
        <v>-Efficiency Units (EER/IEER)</v>
      </c>
      <c r="XM23" s="132" t="str">
        <f t="shared" si="145"/>
        <v>-Tier 1 Min Elig. (EER/SEER)</v>
      </c>
      <c r="XN23" s="132" t="str">
        <f t="shared" si="145"/>
        <v>-Tier 1 Min Elig. (EER/IEER)</v>
      </c>
      <c r="XO23" s="132" t="str">
        <f t="shared" si="145"/>
        <v>-Tier 1 Qualified</v>
      </c>
      <c r="XP23" s="132" t="str">
        <f t="shared" si="145"/>
        <v>-Incentive</v>
      </c>
      <c r="XQ23" s="132" t="str">
        <f t="shared" si="145"/>
        <v>-kWh Savings</v>
      </c>
      <c r="XR23" s="132" t="str">
        <f t="shared" si="145"/>
        <v>-kW Reduction</v>
      </c>
      <c r="XS23" s="132" t="str">
        <f t="shared" si="145"/>
        <v>-Qty</v>
      </c>
      <c r="XT23" s="132" t="str">
        <f t="shared" si="145"/>
        <v>-Tons</v>
      </c>
      <c r="XU23" s="132" t="str">
        <f t="shared" si="145"/>
        <v>-Type (use drop-down menu)</v>
      </c>
      <c r="XV23" s="132" t="str">
        <f t="shared" si="145"/>
        <v>-Heating Section Type</v>
      </c>
      <c r="XW23" s="132" t="str">
        <f t="shared" si="145"/>
        <v>-Split or Single</v>
      </c>
      <c r="XX23" s="132" t="str">
        <f t="shared" si="145"/>
        <v>-Model / Designation</v>
      </c>
      <c r="XY23" s="132" t="str">
        <f t="shared" si="145"/>
        <v>-Actual Eff. EER/SEER</v>
      </c>
      <c r="XZ23" s="132" t="str">
        <f t="shared" si="145"/>
        <v>-Efficiency Units (EER/SEER)</v>
      </c>
      <c r="YA23" s="132" t="str">
        <f t="shared" si="145"/>
        <v>-Actual Eff. EER/IEER</v>
      </c>
      <c r="YB23" s="132" t="str">
        <f t="shared" si="145"/>
        <v>-Efficiency Units (EER/IEER)</v>
      </c>
      <c r="YC23" s="132" t="str">
        <f t="shared" si="145"/>
        <v>-Tier 1 Min Elig. (EER/SEER)</v>
      </c>
      <c r="YD23" s="132" t="str">
        <f t="shared" si="145"/>
        <v>-Tier 1 Min Elig. (EER/IEER)</v>
      </c>
      <c r="YE23" s="132" t="str">
        <f t="shared" si="145"/>
        <v>-Tier 1 Qualified</v>
      </c>
      <c r="YF23" s="132" t="str">
        <f t="shared" si="145"/>
        <v>-Incentive</v>
      </c>
      <c r="YG23" s="132" t="str">
        <f t="shared" si="145"/>
        <v>-kWh Savings</v>
      </c>
      <c r="YH23" s="132" t="str">
        <f t="shared" si="145"/>
        <v>-kW Reduction</v>
      </c>
      <c r="YI23" s="132" t="str">
        <f t="shared" si="145"/>
        <v>-Qty</v>
      </c>
      <c r="YJ23" s="132" t="str">
        <f t="shared" si="145"/>
        <v>-Tons</v>
      </c>
      <c r="YK23" s="132" t="str">
        <f t="shared" si="145"/>
        <v>-Type (use drop-down menu)</v>
      </c>
      <c r="YL23" s="132" t="str">
        <f t="shared" si="145"/>
        <v>-Heating Section Type</v>
      </c>
      <c r="YM23" s="132" t="str">
        <f t="shared" si="145"/>
        <v>-Split or Single</v>
      </c>
      <c r="YN23" s="132" t="str">
        <f t="shared" si="145"/>
        <v>-Model / Designation</v>
      </c>
      <c r="YO23" s="132" t="str">
        <f t="shared" si="145"/>
        <v>-Actual Eff. EER/SEER</v>
      </c>
      <c r="YP23" s="132" t="str">
        <f t="shared" si="145"/>
        <v>-Efficiency Units (EER/SEER)</v>
      </c>
      <c r="YQ23" s="132" t="str">
        <f t="shared" si="145"/>
        <v>-Actual Eff. EER/IEER</v>
      </c>
      <c r="YR23" s="132" t="str">
        <f t="shared" si="145"/>
        <v>-Efficiency Units (EER/IEER)</v>
      </c>
      <c r="YS23" s="132" t="str">
        <f t="shared" si="145"/>
        <v>-Tier 1 Min Elig. (EER/SEER)</v>
      </c>
      <c r="YT23" s="132" t="str">
        <f t="shared" si="145"/>
        <v>-Tier 1 Min Elig. (EER/IEER)</v>
      </c>
      <c r="YU23" s="132" t="str">
        <f t="shared" si="145"/>
        <v>-Tier 1 Qualified</v>
      </c>
      <c r="YV23" s="132" t="str">
        <f t="shared" si="145"/>
        <v>-Incentive</v>
      </c>
      <c r="YW23" s="132" t="str">
        <f t="shared" si="145"/>
        <v>-kWh Savings</v>
      </c>
      <c r="YX23" s="132" t="str">
        <f t="shared" si="145"/>
        <v>-kW Reduction</v>
      </c>
      <c r="YY23" s="132" t="str">
        <f t="shared" si="145"/>
        <v>-Qty</v>
      </c>
      <c r="YZ23" s="132" t="str">
        <f t="shared" ref="YZ23:ABK23" si="146">YJ23</f>
        <v>-Tons</v>
      </c>
      <c r="ZA23" s="132" t="str">
        <f t="shared" si="146"/>
        <v>-Type (use drop-down menu)</v>
      </c>
      <c r="ZB23" s="132" t="str">
        <f t="shared" si="146"/>
        <v>-Heating Section Type</v>
      </c>
      <c r="ZC23" s="132" t="str">
        <f t="shared" si="146"/>
        <v>-Split or Single</v>
      </c>
      <c r="ZD23" s="132" t="str">
        <f t="shared" si="146"/>
        <v>-Model / Designation</v>
      </c>
      <c r="ZE23" s="132" t="str">
        <f t="shared" si="146"/>
        <v>-Actual Eff. EER/SEER</v>
      </c>
      <c r="ZF23" s="132" t="str">
        <f t="shared" si="146"/>
        <v>-Efficiency Units (EER/SEER)</v>
      </c>
      <c r="ZG23" s="132" t="str">
        <f t="shared" si="146"/>
        <v>-Actual Eff. EER/IEER</v>
      </c>
      <c r="ZH23" s="132" t="str">
        <f t="shared" si="146"/>
        <v>-Efficiency Units (EER/IEER)</v>
      </c>
      <c r="ZI23" s="132" t="str">
        <f t="shared" si="146"/>
        <v>-Tier 1 Min Elig. (EER/SEER)</v>
      </c>
      <c r="ZJ23" s="132" t="str">
        <f t="shared" si="146"/>
        <v>-Tier 1 Min Elig. (EER/IEER)</v>
      </c>
      <c r="ZK23" s="132" t="str">
        <f t="shared" si="146"/>
        <v>-Tier 1 Qualified</v>
      </c>
      <c r="ZL23" s="132" t="str">
        <f t="shared" si="146"/>
        <v>-Incentive</v>
      </c>
      <c r="ZM23" s="132" t="str">
        <f t="shared" si="146"/>
        <v>-kWh Savings</v>
      </c>
      <c r="ZN23" s="132" t="str">
        <f t="shared" si="146"/>
        <v>-kW Reduction</v>
      </c>
      <c r="ZO23" s="132" t="str">
        <f t="shared" si="146"/>
        <v>-Qty</v>
      </c>
      <c r="ZP23" s="132" t="str">
        <f t="shared" si="146"/>
        <v>-Tons</v>
      </c>
      <c r="ZQ23" s="132" t="str">
        <f t="shared" si="146"/>
        <v>-Type (use drop-down menu)</v>
      </c>
      <c r="ZR23" s="132" t="str">
        <f t="shared" si="146"/>
        <v>-Heating Section Type</v>
      </c>
      <c r="ZS23" s="132" t="str">
        <f t="shared" si="146"/>
        <v>-Split or Single</v>
      </c>
      <c r="ZT23" s="132" t="str">
        <f t="shared" si="146"/>
        <v>-Model / Designation</v>
      </c>
      <c r="ZU23" s="132" t="str">
        <f t="shared" si="146"/>
        <v>-Actual Eff. EER/SEER</v>
      </c>
      <c r="ZV23" s="132" t="str">
        <f t="shared" si="146"/>
        <v>-Efficiency Units (EER/SEER)</v>
      </c>
      <c r="ZW23" s="132" t="str">
        <f t="shared" si="146"/>
        <v>-Actual Eff. EER/IEER</v>
      </c>
      <c r="ZX23" s="132" t="str">
        <f t="shared" si="146"/>
        <v>-Efficiency Units (EER/IEER)</v>
      </c>
      <c r="ZY23" s="132" t="str">
        <f t="shared" si="146"/>
        <v>-Tier 1 Min Elig. (EER/SEER)</v>
      </c>
      <c r="ZZ23" s="132" t="str">
        <f t="shared" si="146"/>
        <v>-Tier 1 Min Elig. (EER/IEER)</v>
      </c>
      <c r="AAA23" s="132" t="str">
        <f t="shared" si="146"/>
        <v>-Tier 1 Qualified</v>
      </c>
      <c r="AAB23" s="132" t="str">
        <f t="shared" si="146"/>
        <v>-Incentive</v>
      </c>
      <c r="AAC23" s="132" t="str">
        <f t="shared" si="146"/>
        <v>-kWh Savings</v>
      </c>
      <c r="AAD23" s="132" t="str">
        <f t="shared" si="146"/>
        <v>-kW Reduction</v>
      </c>
      <c r="AAE23" s="132" t="str">
        <f t="shared" si="146"/>
        <v>-Qty</v>
      </c>
      <c r="AAF23" s="132" t="str">
        <f t="shared" si="146"/>
        <v>-Tons</v>
      </c>
      <c r="AAG23" s="132" t="str">
        <f t="shared" si="146"/>
        <v>-Type (use drop-down menu)</v>
      </c>
      <c r="AAH23" s="132" t="str">
        <f t="shared" si="146"/>
        <v>-Heating Section Type</v>
      </c>
      <c r="AAI23" s="132" t="str">
        <f t="shared" si="146"/>
        <v>-Split or Single</v>
      </c>
      <c r="AAJ23" s="132" t="str">
        <f t="shared" si="146"/>
        <v>-Model / Designation</v>
      </c>
      <c r="AAK23" s="132" t="str">
        <f t="shared" si="146"/>
        <v>-Actual Eff. EER/SEER</v>
      </c>
      <c r="AAL23" s="132" t="str">
        <f t="shared" si="146"/>
        <v>-Efficiency Units (EER/SEER)</v>
      </c>
      <c r="AAM23" s="132" t="str">
        <f t="shared" si="146"/>
        <v>-Actual Eff. EER/IEER</v>
      </c>
      <c r="AAN23" s="132" t="str">
        <f t="shared" si="146"/>
        <v>-Efficiency Units (EER/IEER)</v>
      </c>
      <c r="AAO23" s="132" t="str">
        <f t="shared" si="146"/>
        <v>-Tier 1 Min Elig. (EER/SEER)</v>
      </c>
      <c r="AAP23" s="132" t="str">
        <f t="shared" si="146"/>
        <v>-Tier 1 Min Elig. (EER/IEER)</v>
      </c>
      <c r="AAQ23" s="132" t="str">
        <f t="shared" si="146"/>
        <v>-Tier 1 Qualified</v>
      </c>
      <c r="AAR23" s="132" t="str">
        <f t="shared" si="146"/>
        <v>-Incentive</v>
      </c>
      <c r="AAS23" s="132" t="str">
        <f t="shared" si="146"/>
        <v>-kWh Savings</v>
      </c>
      <c r="AAT23" s="132" t="str">
        <f t="shared" si="146"/>
        <v>-kW Reduction</v>
      </c>
      <c r="AAU23" s="132" t="str">
        <f t="shared" si="146"/>
        <v>-Qty</v>
      </c>
      <c r="AAV23" s="132" t="str">
        <f t="shared" si="146"/>
        <v>-Tons</v>
      </c>
      <c r="AAW23" s="132" t="str">
        <f t="shared" si="146"/>
        <v>-Type (use drop-down menu)</v>
      </c>
      <c r="AAX23" s="132" t="str">
        <f t="shared" si="146"/>
        <v>-Heating Section Type</v>
      </c>
      <c r="AAY23" s="132" t="str">
        <f t="shared" si="146"/>
        <v>-Split or Single</v>
      </c>
      <c r="AAZ23" s="132" t="str">
        <f t="shared" si="146"/>
        <v>-Model / Designation</v>
      </c>
      <c r="ABA23" s="132" t="str">
        <f t="shared" si="146"/>
        <v>-Actual Eff. EER/SEER</v>
      </c>
      <c r="ABB23" s="132" t="str">
        <f t="shared" si="146"/>
        <v>-Efficiency Units (EER/SEER)</v>
      </c>
      <c r="ABC23" s="132" t="str">
        <f t="shared" si="146"/>
        <v>-Actual Eff. EER/IEER</v>
      </c>
      <c r="ABD23" s="132" t="str">
        <f t="shared" si="146"/>
        <v>-Efficiency Units (EER/IEER)</v>
      </c>
      <c r="ABE23" s="132" t="str">
        <f t="shared" si="146"/>
        <v>-Tier 1 Min Elig. (EER/SEER)</v>
      </c>
      <c r="ABF23" s="132" t="str">
        <f t="shared" si="146"/>
        <v>-Tier 1 Min Elig. (EER/IEER)</v>
      </c>
      <c r="ABG23" s="132" t="str">
        <f t="shared" si="146"/>
        <v>-Tier 1 Qualified</v>
      </c>
      <c r="ABH23" s="132" t="str">
        <f t="shared" si="146"/>
        <v>-Incentive</v>
      </c>
      <c r="ABI23" s="132" t="str">
        <f t="shared" si="146"/>
        <v>-kWh Savings</v>
      </c>
      <c r="ABJ23" s="132" t="str">
        <f t="shared" si="146"/>
        <v>-kW Reduction</v>
      </c>
      <c r="ABK23" s="132" t="str">
        <f t="shared" si="146"/>
        <v>-Qty</v>
      </c>
      <c r="ABL23" s="132" t="str">
        <f t="shared" ref="ABL23:ABZ23" si="147">AAV23</f>
        <v>-Tons</v>
      </c>
      <c r="ABM23" s="132" t="str">
        <f t="shared" si="147"/>
        <v>-Type (use drop-down menu)</v>
      </c>
      <c r="ABN23" s="132" t="str">
        <f t="shared" si="147"/>
        <v>-Heating Section Type</v>
      </c>
      <c r="ABO23" s="132" t="str">
        <f t="shared" si="147"/>
        <v>-Split or Single</v>
      </c>
      <c r="ABP23" s="132" t="str">
        <f t="shared" si="147"/>
        <v>-Model / Designation</v>
      </c>
      <c r="ABQ23" s="132" t="str">
        <f t="shared" si="147"/>
        <v>-Actual Eff. EER/SEER</v>
      </c>
      <c r="ABR23" s="132" t="str">
        <f t="shared" si="147"/>
        <v>-Efficiency Units (EER/SEER)</v>
      </c>
      <c r="ABS23" s="132" t="str">
        <f t="shared" si="147"/>
        <v>-Actual Eff. EER/IEER</v>
      </c>
      <c r="ABT23" s="132" t="str">
        <f t="shared" si="147"/>
        <v>-Efficiency Units (EER/IEER)</v>
      </c>
      <c r="ABU23" s="132" t="str">
        <f t="shared" si="147"/>
        <v>-Tier 1 Min Elig. (EER/SEER)</v>
      </c>
      <c r="ABV23" s="132" t="str">
        <f t="shared" si="147"/>
        <v>-Tier 1 Min Elig. (EER/IEER)</v>
      </c>
      <c r="ABW23" s="132" t="str">
        <f t="shared" si="147"/>
        <v>-Tier 1 Qualified</v>
      </c>
      <c r="ABX23" s="132" t="str">
        <f t="shared" si="147"/>
        <v>-Incentive</v>
      </c>
      <c r="ABY23" s="132" t="str">
        <f t="shared" si="147"/>
        <v>-kWh Savings</v>
      </c>
      <c r="ABZ23" s="132" t="str">
        <f t="shared" si="147"/>
        <v>-kW Reduction</v>
      </c>
      <c r="AFR23" s="132" t="s">
        <v>2652</v>
      </c>
      <c r="AFS23" s="796" t="s">
        <v>2653</v>
      </c>
      <c r="AFT23" s="796" t="s">
        <v>2766</v>
      </c>
      <c r="AFU23" s="132" t="s">
        <v>2657</v>
      </c>
      <c r="AFV23" s="796" t="s">
        <v>3145</v>
      </c>
      <c r="AFW23" s="796" t="s">
        <v>3146</v>
      </c>
      <c r="AFX23" s="796" t="s">
        <v>2767</v>
      </c>
      <c r="AFY23" s="796" t="s">
        <v>3242</v>
      </c>
      <c r="AFZ23" s="796" t="s">
        <v>2768</v>
      </c>
      <c r="AGA23" s="796" t="s">
        <v>3243</v>
      </c>
      <c r="AGB23" s="796" t="s">
        <v>2664</v>
      </c>
      <c r="AGC23" s="796" t="s">
        <v>2665</v>
      </c>
      <c r="AGD23" s="796" t="s">
        <v>2666</v>
      </c>
      <c r="AGE23" s="132" t="str">
        <f t="shared" ref="AGE23:AHJ23" si="148">AFR23</f>
        <v>-Qty</v>
      </c>
      <c r="AGF23" s="132" t="str">
        <f t="shared" si="148"/>
        <v>-Tons</v>
      </c>
      <c r="AGG23" s="132" t="str">
        <f t="shared" si="148"/>
        <v>-System Name</v>
      </c>
      <c r="AGH23" s="132" t="str">
        <f t="shared" si="148"/>
        <v>-Model / Designation</v>
      </c>
      <c r="AGI23" s="132" t="str">
        <f t="shared" si="148"/>
        <v>-Actual Eff. EER/kW/ton</v>
      </c>
      <c r="AGJ23" s="132" t="str">
        <f t="shared" si="148"/>
        <v>-Efficiency Units (EER/kW/ton)</v>
      </c>
      <c r="AGK23" s="132" t="str">
        <f t="shared" si="148"/>
        <v>-Min Eligibility (Water Cooled)</v>
      </c>
      <c r="AGL23" s="132" t="str">
        <f t="shared" si="148"/>
        <v>-Qualified (Water Cooled)</v>
      </c>
      <c r="AGM23" s="132" t="str">
        <f t="shared" si="148"/>
        <v>-Min Eligibility (Air Cooled)</v>
      </c>
      <c r="AGN23" s="132" t="str">
        <f t="shared" si="148"/>
        <v>-Qualified (Air Cooled)</v>
      </c>
      <c r="AGO23" s="132" t="str">
        <f t="shared" si="148"/>
        <v>-Incentive</v>
      </c>
      <c r="AGP23" s="132" t="str">
        <f t="shared" si="148"/>
        <v>-kWh Savings</v>
      </c>
      <c r="AGQ23" s="132" t="str">
        <f t="shared" si="148"/>
        <v>-kW Reduction</v>
      </c>
      <c r="AGR23" s="132" t="str">
        <f t="shared" si="148"/>
        <v>-Qty</v>
      </c>
      <c r="AGS23" s="132" t="str">
        <f t="shared" si="148"/>
        <v>-Tons</v>
      </c>
      <c r="AGT23" s="132" t="str">
        <f t="shared" si="148"/>
        <v>-System Name</v>
      </c>
      <c r="AGU23" s="132" t="str">
        <f t="shared" si="148"/>
        <v>-Model / Designation</v>
      </c>
      <c r="AGV23" s="132" t="str">
        <f t="shared" si="148"/>
        <v>-Actual Eff. EER/kW/ton</v>
      </c>
      <c r="AGW23" s="132" t="str">
        <f t="shared" si="148"/>
        <v>-Efficiency Units (EER/kW/ton)</v>
      </c>
      <c r="AGX23" s="132" t="str">
        <f t="shared" si="148"/>
        <v>-Min Eligibility (Water Cooled)</v>
      </c>
      <c r="AGY23" s="132" t="str">
        <f t="shared" si="148"/>
        <v>-Qualified (Water Cooled)</v>
      </c>
      <c r="AGZ23" s="132" t="str">
        <f t="shared" si="148"/>
        <v>-Min Eligibility (Air Cooled)</v>
      </c>
      <c r="AHA23" s="132" t="str">
        <f t="shared" si="148"/>
        <v>-Qualified (Air Cooled)</v>
      </c>
      <c r="AHB23" s="132" t="str">
        <f t="shared" si="148"/>
        <v>-Incentive</v>
      </c>
      <c r="AHC23" s="132" t="str">
        <f t="shared" si="148"/>
        <v>-kWh Savings</v>
      </c>
      <c r="AHD23" s="132" t="str">
        <f t="shared" si="148"/>
        <v>-kW Reduction</v>
      </c>
      <c r="AHE23" s="132" t="str">
        <f t="shared" si="148"/>
        <v>-Qty</v>
      </c>
      <c r="AHF23" s="132" t="str">
        <f t="shared" si="148"/>
        <v>-Tons</v>
      </c>
      <c r="AHG23" s="132" t="str">
        <f t="shared" si="148"/>
        <v>-System Name</v>
      </c>
      <c r="AHH23" s="132" t="str">
        <f t="shared" si="148"/>
        <v>-Model / Designation</v>
      </c>
      <c r="AHI23" s="132" t="str">
        <f t="shared" si="148"/>
        <v>-Actual Eff. EER/kW/ton</v>
      </c>
      <c r="AHJ23" s="132" t="str">
        <f t="shared" si="148"/>
        <v>-Efficiency Units (EER/kW/ton)</v>
      </c>
      <c r="AHK23" s="132" t="str">
        <f t="shared" ref="AHK23:AID23" si="149">AGX23</f>
        <v>-Min Eligibility (Water Cooled)</v>
      </c>
      <c r="AHL23" s="132" t="str">
        <f t="shared" si="149"/>
        <v>-Qualified (Water Cooled)</v>
      </c>
      <c r="AHM23" s="132" t="str">
        <f t="shared" si="149"/>
        <v>-Min Eligibility (Air Cooled)</v>
      </c>
      <c r="AHN23" s="132" t="str">
        <f t="shared" si="149"/>
        <v>-Qualified (Air Cooled)</v>
      </c>
      <c r="AHO23" s="132" t="str">
        <f t="shared" si="149"/>
        <v>-Incentive</v>
      </c>
      <c r="AHP23" s="132" t="str">
        <f t="shared" si="149"/>
        <v>-kWh Savings</v>
      </c>
      <c r="AHQ23" s="132" t="str">
        <f t="shared" si="149"/>
        <v>-kW Reduction</v>
      </c>
      <c r="AHR23" s="132" t="str">
        <f t="shared" si="149"/>
        <v>-Qty</v>
      </c>
      <c r="AHS23" s="132" t="str">
        <f t="shared" si="149"/>
        <v>-Tons</v>
      </c>
      <c r="AHT23" s="132" t="str">
        <f t="shared" si="149"/>
        <v>-System Name</v>
      </c>
      <c r="AHU23" s="132" t="str">
        <f t="shared" si="149"/>
        <v>-Model / Designation</v>
      </c>
      <c r="AHV23" s="132" t="str">
        <f t="shared" si="149"/>
        <v>-Actual Eff. EER/kW/ton</v>
      </c>
      <c r="AHW23" s="132" t="str">
        <f t="shared" si="149"/>
        <v>-Efficiency Units (EER/kW/ton)</v>
      </c>
      <c r="AHX23" s="132" t="str">
        <f t="shared" si="149"/>
        <v>-Min Eligibility (Water Cooled)</v>
      </c>
      <c r="AHY23" s="132" t="str">
        <f t="shared" si="149"/>
        <v>-Qualified (Water Cooled)</v>
      </c>
      <c r="AHZ23" s="132" t="str">
        <f t="shared" si="149"/>
        <v>-Min Eligibility (Air Cooled)</v>
      </c>
      <c r="AIA23" s="132" t="str">
        <f t="shared" si="149"/>
        <v>-Qualified (Air Cooled)</v>
      </c>
      <c r="AIB23" s="132" t="str">
        <f t="shared" si="149"/>
        <v>-Incentive</v>
      </c>
      <c r="AIC23" s="132" t="str">
        <f t="shared" si="149"/>
        <v>-kWh Savings</v>
      </c>
      <c r="AID23" s="132" t="str">
        <f t="shared" si="149"/>
        <v>-kW Reduction</v>
      </c>
      <c r="AKS23" s="796" t="s">
        <v>2810</v>
      </c>
      <c r="AKT23" s="796" t="s">
        <v>2811</v>
      </c>
      <c r="AKU23" s="796" t="s">
        <v>2812</v>
      </c>
      <c r="AKV23" s="796" t="s">
        <v>2813</v>
      </c>
      <c r="AKW23" s="796" t="s">
        <v>2814</v>
      </c>
      <c r="AKX23" s="796" t="s">
        <v>2815</v>
      </c>
      <c r="AKY23" s="796" t="s">
        <v>2664</v>
      </c>
      <c r="AKZ23" s="796" t="s">
        <v>2800</v>
      </c>
      <c r="ALA23" s="132" t="str">
        <f>AKS23</f>
        <v>-Operating Hours</v>
      </c>
      <c r="ALB23" s="132" t="str">
        <f t="shared" ref="ALB23:ANM25" si="150">AKT23</f>
        <v xml:space="preserve">-Motor Designation </v>
      </c>
      <c r="ALC23" s="132" t="str">
        <f t="shared" si="150"/>
        <v>-Motor Type</v>
      </c>
      <c r="ALD23" s="132" t="str">
        <f t="shared" si="150"/>
        <v>-VSD Model No.</v>
      </c>
      <c r="ALE23" s="132" t="str">
        <f t="shared" si="150"/>
        <v xml:space="preserve">-Motor Power </v>
      </c>
      <c r="ALF23" s="132" t="str">
        <f t="shared" si="150"/>
        <v>-IEEE Compliant</v>
      </c>
      <c r="ALG23" s="132" t="str">
        <f t="shared" si="150"/>
        <v>-Incentive</v>
      </c>
      <c r="ALH23" s="132" t="str">
        <f t="shared" si="150"/>
        <v>-kWh savings</v>
      </c>
      <c r="ALI23" s="132" t="str">
        <f t="shared" si="150"/>
        <v>-Operating Hours</v>
      </c>
      <c r="ALJ23" s="132" t="str">
        <f t="shared" si="150"/>
        <v xml:space="preserve">-Motor Designation </v>
      </c>
      <c r="ALK23" s="132" t="str">
        <f t="shared" si="150"/>
        <v>-Motor Type</v>
      </c>
      <c r="ALL23" s="132" t="str">
        <f t="shared" si="150"/>
        <v>-VSD Model No.</v>
      </c>
      <c r="ALM23" s="132" t="str">
        <f t="shared" si="150"/>
        <v xml:space="preserve">-Motor Power </v>
      </c>
      <c r="ALN23" s="132" t="str">
        <f t="shared" si="150"/>
        <v>-IEEE Compliant</v>
      </c>
      <c r="ALO23" s="132" t="str">
        <f t="shared" si="150"/>
        <v>-Incentive</v>
      </c>
      <c r="ALP23" s="132" t="str">
        <f t="shared" si="150"/>
        <v>-kWh savings</v>
      </c>
      <c r="ALQ23" s="132" t="str">
        <f t="shared" si="150"/>
        <v>-Operating Hours</v>
      </c>
      <c r="ALR23" s="132" t="str">
        <f t="shared" si="150"/>
        <v xml:space="preserve">-Motor Designation </v>
      </c>
      <c r="ALS23" s="132" t="str">
        <f t="shared" si="150"/>
        <v>-Motor Type</v>
      </c>
      <c r="ALT23" s="132" t="str">
        <f t="shared" si="150"/>
        <v>-VSD Model No.</v>
      </c>
      <c r="ALU23" s="132" t="str">
        <f t="shared" si="150"/>
        <v xml:space="preserve">-Motor Power </v>
      </c>
      <c r="ALV23" s="132" t="str">
        <f t="shared" si="150"/>
        <v>-IEEE Compliant</v>
      </c>
      <c r="ALW23" s="132" t="str">
        <f t="shared" si="150"/>
        <v>-Incentive</v>
      </c>
      <c r="ALX23" s="132" t="str">
        <f t="shared" si="150"/>
        <v>-kWh savings</v>
      </c>
      <c r="ALY23" s="132" t="str">
        <f t="shared" si="150"/>
        <v>-Operating Hours</v>
      </c>
      <c r="ALZ23" s="132" t="str">
        <f t="shared" si="150"/>
        <v xml:space="preserve">-Motor Designation </v>
      </c>
      <c r="AMA23" s="132" t="str">
        <f t="shared" si="150"/>
        <v>-Motor Type</v>
      </c>
      <c r="AMB23" s="132" t="str">
        <f t="shared" si="150"/>
        <v>-VSD Model No.</v>
      </c>
      <c r="AMC23" s="132" t="str">
        <f t="shared" si="150"/>
        <v xml:space="preserve">-Motor Power </v>
      </c>
      <c r="AMD23" s="132" t="str">
        <f t="shared" si="150"/>
        <v>-IEEE Compliant</v>
      </c>
      <c r="AME23" s="132" t="str">
        <f t="shared" si="150"/>
        <v>-Incentive</v>
      </c>
      <c r="AMF23" s="132" t="str">
        <f t="shared" si="150"/>
        <v>-kWh savings</v>
      </c>
      <c r="AMG23" s="132" t="str">
        <f t="shared" si="150"/>
        <v>-Operating Hours</v>
      </c>
      <c r="AMH23" s="132" t="str">
        <f t="shared" si="150"/>
        <v xml:space="preserve">-Motor Designation </v>
      </c>
      <c r="AMI23" s="132" t="str">
        <f t="shared" si="150"/>
        <v>-Motor Type</v>
      </c>
      <c r="AMJ23" s="132" t="str">
        <f t="shared" si="150"/>
        <v>-VSD Model No.</v>
      </c>
      <c r="AMK23" s="132" t="str">
        <f t="shared" si="150"/>
        <v xml:space="preserve">-Motor Power </v>
      </c>
      <c r="AML23" s="132" t="str">
        <f t="shared" si="150"/>
        <v>-IEEE Compliant</v>
      </c>
      <c r="AMM23" s="132" t="str">
        <f t="shared" si="150"/>
        <v>-Incentive</v>
      </c>
      <c r="AMN23" s="132" t="str">
        <f t="shared" si="150"/>
        <v>-kWh savings</v>
      </c>
      <c r="AMO23" s="132" t="str">
        <f t="shared" si="150"/>
        <v>-Operating Hours</v>
      </c>
      <c r="AMP23" s="132" t="str">
        <f t="shared" si="150"/>
        <v xml:space="preserve">-Motor Designation </v>
      </c>
      <c r="AMQ23" s="132" t="str">
        <f t="shared" si="150"/>
        <v>-Motor Type</v>
      </c>
      <c r="AMR23" s="132" t="str">
        <f t="shared" si="150"/>
        <v>-VSD Model No.</v>
      </c>
      <c r="AMS23" s="132" t="str">
        <f t="shared" si="150"/>
        <v xml:space="preserve">-Motor Power </v>
      </c>
      <c r="AMT23" s="132" t="str">
        <f t="shared" si="150"/>
        <v>-IEEE Compliant</v>
      </c>
      <c r="AMU23" s="132" t="str">
        <f t="shared" si="150"/>
        <v>-Incentive</v>
      </c>
      <c r="AMV23" s="132" t="str">
        <f t="shared" si="150"/>
        <v>-kWh savings</v>
      </c>
      <c r="AMW23" s="132" t="str">
        <f t="shared" si="150"/>
        <v>-Operating Hours</v>
      </c>
      <c r="AMX23" s="132" t="str">
        <f t="shared" si="150"/>
        <v xml:space="preserve">-Motor Designation </v>
      </c>
      <c r="AMY23" s="132" t="str">
        <f t="shared" si="150"/>
        <v>-Motor Type</v>
      </c>
      <c r="AMZ23" s="132" t="str">
        <f t="shared" si="150"/>
        <v>-VSD Model No.</v>
      </c>
      <c r="ANA23" s="132" t="str">
        <f t="shared" si="150"/>
        <v xml:space="preserve">-Motor Power </v>
      </c>
      <c r="ANB23" s="132" t="str">
        <f t="shared" si="150"/>
        <v>-IEEE Compliant</v>
      </c>
      <c r="ANC23" s="132" t="str">
        <f t="shared" si="150"/>
        <v>-Incentive</v>
      </c>
      <c r="AND23" s="132" t="str">
        <f t="shared" si="150"/>
        <v>-kWh savings</v>
      </c>
      <c r="ANE23" s="132" t="str">
        <f t="shared" si="150"/>
        <v>-Operating Hours</v>
      </c>
      <c r="ANF23" s="132" t="str">
        <f t="shared" si="150"/>
        <v xml:space="preserve">-Motor Designation </v>
      </c>
      <c r="ANG23" s="132" t="str">
        <f t="shared" si="150"/>
        <v>-Motor Type</v>
      </c>
      <c r="ANH23" s="132" t="str">
        <f t="shared" si="150"/>
        <v>-VSD Model No.</v>
      </c>
      <c r="ANI23" s="132" t="str">
        <f t="shared" si="150"/>
        <v xml:space="preserve">-Motor Power </v>
      </c>
      <c r="ANJ23" s="132" t="str">
        <f t="shared" si="150"/>
        <v>-IEEE Compliant</v>
      </c>
      <c r="ANK23" s="132" t="str">
        <f t="shared" si="150"/>
        <v>-Incentive</v>
      </c>
      <c r="ANL23" s="132" t="str">
        <f t="shared" si="150"/>
        <v>-kWh savings</v>
      </c>
      <c r="ANM23" s="132" t="str">
        <f t="shared" si="150"/>
        <v>-Operating Hours</v>
      </c>
      <c r="ANN23" s="132" t="str">
        <f t="shared" ref="ANN23:APH25" si="151">ANF23</f>
        <v xml:space="preserve">-Motor Designation </v>
      </c>
      <c r="ANO23" s="132" t="str">
        <f t="shared" si="151"/>
        <v>-Motor Type</v>
      </c>
      <c r="ANP23" s="132" t="str">
        <f t="shared" si="151"/>
        <v>-VSD Model No.</v>
      </c>
      <c r="ANQ23" s="132" t="str">
        <f t="shared" si="151"/>
        <v xml:space="preserve">-Motor Power </v>
      </c>
      <c r="ANR23" s="132" t="str">
        <f t="shared" si="151"/>
        <v>-IEEE Compliant</v>
      </c>
      <c r="ANS23" s="132" t="str">
        <f t="shared" si="151"/>
        <v>-Incentive</v>
      </c>
      <c r="ANT23" s="132" t="str">
        <f t="shared" si="151"/>
        <v>-kWh savings</v>
      </c>
      <c r="ANU23" s="132" t="str">
        <f t="shared" si="151"/>
        <v>-Operating Hours</v>
      </c>
      <c r="ANV23" s="132" t="str">
        <f t="shared" si="151"/>
        <v xml:space="preserve">-Motor Designation </v>
      </c>
      <c r="ANW23" s="132" t="str">
        <f t="shared" si="151"/>
        <v>-Motor Type</v>
      </c>
      <c r="ANX23" s="132" t="str">
        <f t="shared" si="151"/>
        <v>-VSD Model No.</v>
      </c>
      <c r="ANY23" s="132" t="str">
        <f t="shared" si="151"/>
        <v xml:space="preserve">-Motor Power </v>
      </c>
      <c r="ANZ23" s="132" t="str">
        <f t="shared" si="151"/>
        <v>-IEEE Compliant</v>
      </c>
      <c r="AOA23" s="132" t="str">
        <f t="shared" si="151"/>
        <v>-Incentive</v>
      </c>
      <c r="AOB23" s="132" t="str">
        <f t="shared" si="151"/>
        <v>-kWh savings</v>
      </c>
      <c r="AOC23" s="132" t="str">
        <f t="shared" si="151"/>
        <v>-Operating Hours</v>
      </c>
      <c r="AOD23" s="132" t="str">
        <f t="shared" si="151"/>
        <v xml:space="preserve">-Motor Designation </v>
      </c>
      <c r="AOE23" s="132" t="str">
        <f t="shared" si="151"/>
        <v>-Motor Type</v>
      </c>
      <c r="AOF23" s="132" t="str">
        <f t="shared" si="151"/>
        <v>-VSD Model No.</v>
      </c>
      <c r="AOG23" s="132" t="str">
        <f t="shared" si="151"/>
        <v xml:space="preserve">-Motor Power </v>
      </c>
      <c r="AOH23" s="132" t="str">
        <f t="shared" si="151"/>
        <v>-IEEE Compliant</v>
      </c>
      <c r="AOI23" s="132" t="str">
        <f t="shared" si="151"/>
        <v>-Incentive</v>
      </c>
      <c r="AOJ23" s="132" t="str">
        <f t="shared" si="151"/>
        <v>-kWh savings</v>
      </c>
      <c r="AOK23" s="132" t="str">
        <f t="shared" si="151"/>
        <v>-Operating Hours</v>
      </c>
      <c r="AOL23" s="132" t="str">
        <f t="shared" si="151"/>
        <v xml:space="preserve">-Motor Designation </v>
      </c>
      <c r="AOM23" s="132" t="str">
        <f t="shared" si="151"/>
        <v>-Motor Type</v>
      </c>
      <c r="AON23" s="132" t="str">
        <f t="shared" si="151"/>
        <v>-VSD Model No.</v>
      </c>
      <c r="AOO23" s="132" t="str">
        <f t="shared" si="151"/>
        <v xml:space="preserve">-Motor Power </v>
      </c>
      <c r="AOP23" s="132" t="str">
        <f t="shared" si="151"/>
        <v>-IEEE Compliant</v>
      </c>
      <c r="AOQ23" s="132" t="str">
        <f t="shared" si="151"/>
        <v>-Incentive</v>
      </c>
      <c r="AOR23" s="132" t="str">
        <f t="shared" si="151"/>
        <v>-kWh savings</v>
      </c>
      <c r="AOS23" s="132" t="str">
        <f t="shared" si="151"/>
        <v>-Operating Hours</v>
      </c>
      <c r="AOT23" s="132" t="str">
        <f t="shared" si="151"/>
        <v xml:space="preserve">-Motor Designation </v>
      </c>
      <c r="AOU23" s="132" t="str">
        <f t="shared" si="151"/>
        <v>-Motor Type</v>
      </c>
      <c r="AOV23" s="132" t="str">
        <f t="shared" si="151"/>
        <v>-VSD Model No.</v>
      </c>
      <c r="AOW23" s="132" t="str">
        <f t="shared" si="151"/>
        <v xml:space="preserve">-Motor Power </v>
      </c>
      <c r="AOX23" s="132" t="str">
        <f t="shared" si="151"/>
        <v>-IEEE Compliant</v>
      </c>
      <c r="AOY23" s="132" t="str">
        <f t="shared" si="151"/>
        <v>-Incentive</v>
      </c>
      <c r="AOZ23" s="132" t="str">
        <f t="shared" si="151"/>
        <v>-kWh savings</v>
      </c>
      <c r="APA23" s="132" t="str">
        <f t="shared" si="151"/>
        <v>-Operating Hours</v>
      </c>
      <c r="APB23" s="132" t="str">
        <f t="shared" si="151"/>
        <v xml:space="preserve">-Motor Designation </v>
      </c>
      <c r="APC23" s="132" t="str">
        <f t="shared" si="151"/>
        <v>-Motor Type</v>
      </c>
      <c r="APD23" s="132" t="str">
        <f t="shared" si="151"/>
        <v>-VSD Model No.</v>
      </c>
      <c r="APE23" s="132" t="str">
        <f t="shared" si="151"/>
        <v xml:space="preserve">-Motor Power </v>
      </c>
      <c r="APF23" s="132" t="str">
        <f t="shared" si="151"/>
        <v>-IEEE Compliant</v>
      </c>
      <c r="APG23" s="132" t="str">
        <f t="shared" si="151"/>
        <v>-Incentive</v>
      </c>
      <c r="APH23" s="132" t="str">
        <f t="shared" si="151"/>
        <v>-kWh savings</v>
      </c>
    </row>
    <row r="24" spans="1:1100">
      <c r="FA24" s="1"/>
      <c r="VW24" s="132" t="str">
        <f>$VW$20&amp;VW22&amp;VW23</f>
        <v>A1: 1-Qty</v>
      </c>
      <c r="VX24" s="132" t="str">
        <f t="shared" ref="VX24:WL24" si="152">$VW$20&amp;VX22&amp;VX23</f>
        <v>A1: 1-Tons</v>
      </c>
      <c r="VY24" s="132" t="str">
        <f t="shared" si="152"/>
        <v>A1: 1-Type (use drop-down menu)</v>
      </c>
      <c r="VZ24" s="132" t="str">
        <f t="shared" si="152"/>
        <v>A1: 1-Heating Section Type</v>
      </c>
      <c r="WA24" s="132" t="str">
        <f t="shared" si="152"/>
        <v>A1: 1-Split or Single</v>
      </c>
      <c r="WB24" s="132" t="str">
        <f t="shared" si="152"/>
        <v>A1: 1-Model / Designation</v>
      </c>
      <c r="WC24" s="132" t="str">
        <f t="shared" si="152"/>
        <v>A1: 1-Actual Eff. EER/SEER</v>
      </c>
      <c r="WD24" s="132" t="str">
        <f t="shared" si="152"/>
        <v>A1: 1-Efficiency Units (EER/SEER)</v>
      </c>
      <c r="WE24" s="132" t="str">
        <f t="shared" si="152"/>
        <v>A1: 1-Actual Eff. EER/IEER</v>
      </c>
      <c r="WF24" s="132" t="str">
        <f t="shared" si="152"/>
        <v>A1: 1-Efficiency Units (EER/IEER)</v>
      </c>
      <c r="WG24" s="132" t="str">
        <f t="shared" si="152"/>
        <v>A1: 1-Tier 1 Min Elig. (EER/SEER)</v>
      </c>
      <c r="WH24" s="132" t="str">
        <f t="shared" si="152"/>
        <v>A1: 1-Tier 1 Min Elig. (EER/IEER)</v>
      </c>
      <c r="WI24" s="132" t="str">
        <f t="shared" si="152"/>
        <v>A1: 1-Tier 1 Qualified</v>
      </c>
      <c r="WJ24" s="132" t="str">
        <f t="shared" si="152"/>
        <v>A1: 1-Incentive</v>
      </c>
      <c r="WK24" s="132" t="str">
        <f t="shared" si="152"/>
        <v>A1: 1-kWh Savings</v>
      </c>
      <c r="WL24" s="132" t="str">
        <f t="shared" si="152"/>
        <v>A1: 1-kW Reduction</v>
      </c>
      <c r="WM24" s="132" t="str">
        <f t="shared" ref="WM24" si="153">$KX$9&amp;WM22&amp;WM23</f>
        <v>A1: 2-Qty</v>
      </c>
      <c r="WN24" s="132" t="str">
        <f t="shared" ref="WN24" si="154">$KX$9&amp;WN22&amp;WN23</f>
        <v>A1: 2-Tons</v>
      </c>
      <c r="WO24" s="132" t="str">
        <f t="shared" ref="WO24" si="155">$KX$9&amp;WO22&amp;WO23</f>
        <v>A1: 2-Type (use drop-down menu)</v>
      </c>
      <c r="WP24" s="132" t="str">
        <f t="shared" ref="WP24" si="156">$KX$9&amp;WP22&amp;WP23</f>
        <v>A1: 2-Heating Section Type</v>
      </c>
      <c r="WQ24" s="132" t="str">
        <f t="shared" ref="WQ24" si="157">$KX$9&amp;WQ22&amp;WQ23</f>
        <v>A1: 2-Split or Single</v>
      </c>
      <c r="WR24" s="132" t="str">
        <f t="shared" ref="WR24" si="158">$KX$9&amp;WR22&amp;WR23</f>
        <v>A1: 2-Model / Designation</v>
      </c>
      <c r="WS24" s="132" t="str">
        <f t="shared" ref="WS24" si="159">$KX$9&amp;WS22&amp;WS23</f>
        <v>A1: 2-Actual Eff. EER/SEER</v>
      </c>
      <c r="WT24" s="132" t="str">
        <f t="shared" ref="WT24" si="160">$KX$9&amp;WT22&amp;WT23</f>
        <v>A1: 2-Efficiency Units (EER/SEER)</v>
      </c>
      <c r="WU24" s="132" t="str">
        <f t="shared" ref="WU24" si="161">$KX$9&amp;WU22&amp;WU23</f>
        <v>A1: 2-Actual Eff. EER/IEER</v>
      </c>
      <c r="WV24" s="132" t="str">
        <f t="shared" ref="WV24" si="162">$KX$9&amp;WV22&amp;WV23</f>
        <v>A1: 2-Efficiency Units (EER/IEER)</v>
      </c>
      <c r="WW24" s="132" t="str">
        <f t="shared" ref="WW24" si="163">$KX$9&amp;WW22&amp;WW23</f>
        <v>A1: 2-Tier 1 Min Elig. (EER/SEER)</v>
      </c>
      <c r="WX24" s="132" t="str">
        <f t="shared" ref="WX24" si="164">$KX$9&amp;WX22&amp;WX23</f>
        <v>A1: 2-Tier 1 Min Elig. (EER/IEER)</v>
      </c>
      <c r="WY24" s="132" t="str">
        <f t="shared" ref="WY24" si="165">$KX$9&amp;WY22&amp;WY23</f>
        <v>A1: 2-Tier 1 Qualified</v>
      </c>
      <c r="WZ24" s="132" t="str">
        <f t="shared" ref="WZ24" si="166">$KX$9&amp;WZ22&amp;WZ23</f>
        <v>A1: 2-Incentive</v>
      </c>
      <c r="XA24" s="132" t="str">
        <f t="shared" ref="XA24" si="167">$KX$9&amp;XA22&amp;XA23</f>
        <v>A1: 2-kWh Savings</v>
      </c>
      <c r="XB24" s="132" t="str">
        <f t="shared" ref="XB24" si="168">$KX$9&amp;XB22&amp;XB23</f>
        <v>A1: 2-kW Reduction</v>
      </c>
      <c r="XC24" s="132" t="str">
        <f t="shared" ref="XC24" si="169">$KX$9&amp;XC22&amp;XC23</f>
        <v>A1: 3-Qty</v>
      </c>
      <c r="XD24" s="132" t="str">
        <f t="shared" ref="XD24" si="170">$KX$9&amp;XD22&amp;XD23</f>
        <v>A1: 3-Tons</v>
      </c>
      <c r="XE24" s="132" t="str">
        <f t="shared" ref="XE24" si="171">$KX$9&amp;XE22&amp;XE23</f>
        <v>A1: 3-Type (use drop-down menu)</v>
      </c>
      <c r="XF24" s="132" t="str">
        <f t="shared" ref="XF24" si="172">$KX$9&amp;XF22&amp;XF23</f>
        <v>A1: 3-Heating Section Type</v>
      </c>
      <c r="XG24" s="132" t="str">
        <f t="shared" ref="XG24" si="173">$KX$9&amp;XG22&amp;XG23</f>
        <v>A1: 3-Split or Single</v>
      </c>
      <c r="XH24" s="132" t="str">
        <f t="shared" ref="XH24" si="174">$KX$9&amp;XH22&amp;XH23</f>
        <v>A1: 3-Model / Designation</v>
      </c>
      <c r="XI24" s="132" t="str">
        <f t="shared" ref="XI24" si="175">$KX$9&amp;XI22&amp;XI23</f>
        <v>A1: 3-Actual Eff. EER/SEER</v>
      </c>
      <c r="XJ24" s="132" t="str">
        <f t="shared" ref="XJ24" si="176">$KX$9&amp;XJ22&amp;XJ23</f>
        <v>A1: 3-Efficiency Units (EER/SEER)</v>
      </c>
      <c r="XK24" s="132" t="str">
        <f t="shared" ref="XK24" si="177">$KX$9&amp;XK22&amp;XK23</f>
        <v>A1: 3-Actual Eff. EER/IEER</v>
      </c>
      <c r="XL24" s="132" t="str">
        <f t="shared" ref="XL24" si="178">$KX$9&amp;XL22&amp;XL23</f>
        <v>A1: 3-Efficiency Units (EER/IEER)</v>
      </c>
      <c r="XM24" s="132" t="str">
        <f t="shared" ref="XM24" si="179">$KX$9&amp;XM22&amp;XM23</f>
        <v>A1: 3-Tier 1 Min Elig. (EER/SEER)</v>
      </c>
      <c r="XN24" s="132" t="str">
        <f t="shared" ref="XN24" si="180">$KX$9&amp;XN22&amp;XN23</f>
        <v>A1: 3-Tier 1 Min Elig. (EER/IEER)</v>
      </c>
      <c r="XO24" s="132" t="str">
        <f t="shared" ref="XO24" si="181">$KX$9&amp;XO22&amp;XO23</f>
        <v>A1: 3-Tier 1 Qualified</v>
      </c>
      <c r="XP24" s="132" t="str">
        <f t="shared" ref="XP24" si="182">$KX$9&amp;XP22&amp;XP23</f>
        <v>A1: 3-Incentive</v>
      </c>
      <c r="XQ24" s="132" t="str">
        <f t="shared" ref="XQ24" si="183">$KX$9&amp;XQ22&amp;XQ23</f>
        <v>A1: 3-kWh Savings</v>
      </c>
      <c r="XR24" s="132" t="str">
        <f t="shared" ref="XR24" si="184">$KX$9&amp;XR22&amp;XR23</f>
        <v>A1: 3-kW Reduction</v>
      </c>
      <c r="XS24" s="132" t="str">
        <f t="shared" ref="XS24" si="185">$KX$9&amp;XS22&amp;XS23</f>
        <v>A1: 4-Qty</v>
      </c>
      <c r="XT24" s="132" t="str">
        <f t="shared" ref="XT24" si="186">$KX$9&amp;XT22&amp;XT23</f>
        <v>A1: 4-Tons</v>
      </c>
      <c r="XU24" s="132" t="str">
        <f t="shared" ref="XU24" si="187">$KX$9&amp;XU22&amp;XU23</f>
        <v>A1: 4-Type (use drop-down menu)</v>
      </c>
      <c r="XV24" s="132" t="str">
        <f t="shared" ref="XV24" si="188">$KX$9&amp;XV22&amp;XV23</f>
        <v>A1: 4-Heating Section Type</v>
      </c>
      <c r="XW24" s="132" t="str">
        <f t="shared" ref="XW24" si="189">$KX$9&amp;XW22&amp;XW23</f>
        <v>A1: 4-Split or Single</v>
      </c>
      <c r="XX24" s="132" t="str">
        <f t="shared" ref="XX24" si="190">$KX$9&amp;XX22&amp;XX23</f>
        <v>A1: 4-Model / Designation</v>
      </c>
      <c r="XY24" s="132" t="str">
        <f t="shared" ref="XY24" si="191">$KX$9&amp;XY22&amp;XY23</f>
        <v>A1: 4-Actual Eff. EER/SEER</v>
      </c>
      <c r="XZ24" s="132" t="str">
        <f t="shared" ref="XZ24" si="192">$KX$9&amp;XZ22&amp;XZ23</f>
        <v>A1: 4-Efficiency Units (EER/SEER)</v>
      </c>
      <c r="YA24" s="132" t="str">
        <f t="shared" ref="YA24" si="193">$KX$9&amp;YA22&amp;YA23</f>
        <v>A1: 4-Actual Eff. EER/IEER</v>
      </c>
      <c r="YB24" s="132" t="str">
        <f t="shared" ref="YB24" si="194">$KX$9&amp;YB22&amp;YB23</f>
        <v>A1: 4-Efficiency Units (EER/IEER)</v>
      </c>
      <c r="YC24" s="132" t="str">
        <f t="shared" ref="YC24" si="195">$KX$9&amp;YC22&amp;YC23</f>
        <v>A1: 4-Tier 1 Min Elig. (EER/SEER)</v>
      </c>
      <c r="YD24" s="132" t="str">
        <f t="shared" ref="YD24" si="196">$KX$9&amp;YD22&amp;YD23</f>
        <v>A1: 4-Tier 1 Min Elig. (EER/IEER)</v>
      </c>
      <c r="YE24" s="132" t="str">
        <f t="shared" ref="YE24" si="197">$KX$9&amp;YE22&amp;YE23</f>
        <v>A1: 4-Tier 1 Qualified</v>
      </c>
      <c r="YF24" s="132" t="str">
        <f t="shared" ref="YF24" si="198">$KX$9&amp;YF22&amp;YF23</f>
        <v>A1: 4-Incentive</v>
      </c>
      <c r="YG24" s="132" t="str">
        <f t="shared" ref="YG24" si="199">$KX$9&amp;YG22&amp;YG23</f>
        <v>A1: 4-kWh Savings</v>
      </c>
      <c r="YH24" s="132" t="str">
        <f t="shared" ref="YH24" si="200">$KX$9&amp;YH22&amp;YH23</f>
        <v>A1: 4-kW Reduction</v>
      </c>
      <c r="YI24" s="132" t="str">
        <f t="shared" ref="YI24" si="201">$KX$9&amp;YI22&amp;YI23</f>
        <v>A1: 5-Qty</v>
      </c>
      <c r="YJ24" s="132" t="str">
        <f t="shared" ref="YJ24" si="202">$KX$9&amp;YJ22&amp;YJ23</f>
        <v>A1: 5-Tons</v>
      </c>
      <c r="YK24" s="132" t="str">
        <f t="shared" ref="YK24" si="203">$KX$9&amp;YK22&amp;YK23</f>
        <v>A1: 5-Type (use drop-down menu)</v>
      </c>
      <c r="YL24" s="132" t="str">
        <f t="shared" ref="YL24" si="204">$KX$9&amp;YL22&amp;YL23</f>
        <v>A1: 5-Heating Section Type</v>
      </c>
      <c r="YM24" s="132" t="str">
        <f t="shared" ref="YM24" si="205">$KX$9&amp;YM22&amp;YM23</f>
        <v>A1: 5-Split or Single</v>
      </c>
      <c r="YN24" s="132" t="str">
        <f t="shared" ref="YN24" si="206">$KX$9&amp;YN22&amp;YN23</f>
        <v>A1: 5-Model / Designation</v>
      </c>
      <c r="YO24" s="132" t="str">
        <f t="shared" ref="YO24" si="207">$KX$9&amp;YO22&amp;YO23</f>
        <v>A1: 5-Actual Eff. EER/SEER</v>
      </c>
      <c r="YP24" s="132" t="str">
        <f t="shared" ref="YP24" si="208">$KX$9&amp;YP22&amp;YP23</f>
        <v>A1: 5-Efficiency Units (EER/SEER)</v>
      </c>
      <c r="YQ24" s="132" t="str">
        <f t="shared" ref="YQ24" si="209">$KX$9&amp;YQ22&amp;YQ23</f>
        <v>A1: 5-Actual Eff. EER/IEER</v>
      </c>
      <c r="YR24" s="132" t="str">
        <f t="shared" ref="YR24" si="210">$KX$9&amp;YR22&amp;YR23</f>
        <v>A1: 5-Efficiency Units (EER/IEER)</v>
      </c>
      <c r="YS24" s="132" t="str">
        <f t="shared" ref="YS24" si="211">$KX$9&amp;YS22&amp;YS23</f>
        <v>A1: 5-Tier 1 Min Elig. (EER/SEER)</v>
      </c>
      <c r="YT24" s="132" t="str">
        <f t="shared" ref="YT24" si="212">$KX$9&amp;YT22&amp;YT23</f>
        <v>A1: 5-Tier 1 Min Elig. (EER/IEER)</v>
      </c>
      <c r="YU24" s="132" t="str">
        <f t="shared" ref="YU24" si="213">$KX$9&amp;YU22&amp;YU23</f>
        <v>A1: 5-Tier 1 Qualified</v>
      </c>
      <c r="YV24" s="132" t="str">
        <f t="shared" ref="YV24" si="214">$KX$9&amp;YV22&amp;YV23</f>
        <v>A1: 5-Incentive</v>
      </c>
      <c r="YW24" s="132" t="str">
        <f t="shared" ref="YW24" si="215">$KX$9&amp;YW22&amp;YW23</f>
        <v>A1: 5-kWh Savings</v>
      </c>
      <c r="YX24" s="132" t="str">
        <f t="shared" ref="YX24" si="216">$KX$9&amp;YX22&amp;YX23</f>
        <v>A1: 5-kW Reduction</v>
      </c>
      <c r="YY24" s="132" t="str">
        <f t="shared" ref="YY24" si="217">$KX$9&amp;YY22&amp;YY23</f>
        <v>A1: 6-Qty</v>
      </c>
      <c r="YZ24" s="132" t="str">
        <f t="shared" ref="YZ24" si="218">$KX$9&amp;YZ22&amp;YZ23</f>
        <v>A1: 6-Tons</v>
      </c>
      <c r="ZA24" s="132" t="str">
        <f t="shared" ref="ZA24" si="219">$KX$9&amp;ZA22&amp;ZA23</f>
        <v>A1: 6-Type (use drop-down menu)</v>
      </c>
      <c r="ZB24" s="132" t="str">
        <f t="shared" ref="ZB24" si="220">$KX$9&amp;ZB22&amp;ZB23</f>
        <v>A1: 6-Heating Section Type</v>
      </c>
      <c r="ZC24" s="132" t="str">
        <f t="shared" ref="ZC24" si="221">$KX$9&amp;ZC22&amp;ZC23</f>
        <v>A1: 6-Split or Single</v>
      </c>
      <c r="ZD24" s="132" t="str">
        <f t="shared" ref="ZD24" si="222">$KX$9&amp;ZD22&amp;ZD23</f>
        <v>A1: 6-Model / Designation</v>
      </c>
      <c r="ZE24" s="132" t="str">
        <f t="shared" ref="ZE24" si="223">$KX$9&amp;ZE22&amp;ZE23</f>
        <v>A1: 6-Actual Eff. EER/SEER</v>
      </c>
      <c r="ZF24" s="132" t="str">
        <f t="shared" ref="ZF24" si="224">$KX$9&amp;ZF22&amp;ZF23</f>
        <v>A1: 6-Efficiency Units (EER/SEER)</v>
      </c>
      <c r="ZG24" s="132" t="str">
        <f t="shared" ref="ZG24" si="225">$KX$9&amp;ZG22&amp;ZG23</f>
        <v>A1: 6-Actual Eff. EER/IEER</v>
      </c>
      <c r="ZH24" s="132" t="str">
        <f t="shared" ref="ZH24" si="226">$KX$9&amp;ZH22&amp;ZH23</f>
        <v>A1: 6-Efficiency Units (EER/IEER)</v>
      </c>
      <c r="ZI24" s="132" t="str">
        <f t="shared" ref="ZI24" si="227">$KX$9&amp;ZI22&amp;ZI23</f>
        <v>A1: 6-Tier 1 Min Elig. (EER/SEER)</v>
      </c>
      <c r="ZJ24" s="132" t="str">
        <f t="shared" ref="ZJ24" si="228">$KX$9&amp;ZJ22&amp;ZJ23</f>
        <v>A1: 6-Tier 1 Min Elig. (EER/IEER)</v>
      </c>
      <c r="ZK24" s="132" t="str">
        <f t="shared" ref="ZK24" si="229">$KX$9&amp;ZK22&amp;ZK23</f>
        <v>A1: 6-Tier 1 Qualified</v>
      </c>
      <c r="ZL24" s="132" t="str">
        <f t="shared" ref="ZL24" si="230">$KX$9&amp;ZL22&amp;ZL23</f>
        <v>A1: 6-Incentive</v>
      </c>
      <c r="ZM24" s="132" t="str">
        <f t="shared" ref="ZM24" si="231">$KX$9&amp;ZM22&amp;ZM23</f>
        <v>A1: 6-kWh Savings</v>
      </c>
      <c r="ZN24" s="132" t="str">
        <f t="shared" ref="ZN24" si="232">$KX$9&amp;ZN22&amp;ZN23</f>
        <v>A1: 6-kW Reduction</v>
      </c>
      <c r="ZO24" s="132" t="str">
        <f t="shared" ref="ZO24" si="233">$KX$9&amp;ZO22&amp;ZO23</f>
        <v>A1: 7-Qty</v>
      </c>
      <c r="ZP24" s="132" t="str">
        <f t="shared" ref="ZP24" si="234">$KX$9&amp;ZP22&amp;ZP23</f>
        <v>A1: 7-Tons</v>
      </c>
      <c r="ZQ24" s="132" t="str">
        <f t="shared" ref="ZQ24" si="235">$KX$9&amp;ZQ22&amp;ZQ23</f>
        <v>A1: 7-Type (use drop-down menu)</v>
      </c>
      <c r="ZR24" s="132" t="str">
        <f t="shared" ref="ZR24" si="236">$KX$9&amp;ZR22&amp;ZR23</f>
        <v>A1: 7-Heating Section Type</v>
      </c>
      <c r="ZS24" s="132" t="str">
        <f t="shared" ref="ZS24" si="237">$KX$9&amp;ZS22&amp;ZS23</f>
        <v>A1: 7-Split or Single</v>
      </c>
      <c r="ZT24" s="132" t="str">
        <f t="shared" ref="ZT24" si="238">$KX$9&amp;ZT22&amp;ZT23</f>
        <v>A1: 7-Model / Designation</v>
      </c>
      <c r="ZU24" s="132" t="str">
        <f t="shared" ref="ZU24" si="239">$KX$9&amp;ZU22&amp;ZU23</f>
        <v>A1: 7-Actual Eff. EER/SEER</v>
      </c>
      <c r="ZV24" s="132" t="str">
        <f t="shared" ref="ZV24" si="240">$KX$9&amp;ZV22&amp;ZV23</f>
        <v>A1: 7-Efficiency Units (EER/SEER)</v>
      </c>
      <c r="ZW24" s="132" t="str">
        <f t="shared" ref="ZW24" si="241">$KX$9&amp;ZW22&amp;ZW23</f>
        <v>A1: 7-Actual Eff. EER/IEER</v>
      </c>
      <c r="ZX24" s="132" t="str">
        <f t="shared" ref="ZX24" si="242">$KX$9&amp;ZX22&amp;ZX23</f>
        <v>A1: 7-Efficiency Units (EER/IEER)</v>
      </c>
      <c r="ZY24" s="132" t="str">
        <f t="shared" ref="ZY24" si="243">$KX$9&amp;ZY22&amp;ZY23</f>
        <v>A1: 7-Tier 1 Min Elig. (EER/SEER)</v>
      </c>
      <c r="ZZ24" s="132" t="str">
        <f t="shared" ref="ZZ24" si="244">$KX$9&amp;ZZ22&amp;ZZ23</f>
        <v>A1: 7-Tier 1 Min Elig. (EER/IEER)</v>
      </c>
      <c r="AAA24" s="132" t="str">
        <f t="shared" ref="AAA24" si="245">$KX$9&amp;AAA22&amp;AAA23</f>
        <v>A1: 7-Tier 1 Qualified</v>
      </c>
      <c r="AAB24" s="132" t="str">
        <f t="shared" ref="AAB24" si="246">$KX$9&amp;AAB22&amp;AAB23</f>
        <v>A1: 7-Incentive</v>
      </c>
      <c r="AAC24" s="132" t="str">
        <f t="shared" ref="AAC24" si="247">$KX$9&amp;AAC22&amp;AAC23</f>
        <v>A1: 7-kWh Savings</v>
      </c>
      <c r="AAD24" s="132" t="str">
        <f t="shared" ref="AAD24" si="248">$KX$9&amp;AAD22&amp;AAD23</f>
        <v>A1: 7-kW Reduction</v>
      </c>
      <c r="AAE24" s="132" t="str">
        <f t="shared" ref="AAE24" si="249">$KX$9&amp;AAE22&amp;AAE23</f>
        <v>A1: 8-Qty</v>
      </c>
      <c r="AAF24" s="132" t="str">
        <f t="shared" ref="AAF24" si="250">$KX$9&amp;AAF22&amp;AAF23</f>
        <v>A1: 8-Tons</v>
      </c>
      <c r="AAG24" s="132" t="str">
        <f t="shared" ref="AAG24" si="251">$KX$9&amp;AAG22&amp;AAG23</f>
        <v>A1: 8-Type (use drop-down menu)</v>
      </c>
      <c r="AAH24" s="132" t="str">
        <f t="shared" ref="AAH24" si="252">$KX$9&amp;AAH22&amp;AAH23</f>
        <v>A1: 8-Heating Section Type</v>
      </c>
      <c r="AAI24" s="132" t="str">
        <f t="shared" ref="AAI24" si="253">$KX$9&amp;AAI22&amp;AAI23</f>
        <v>A1: 8-Split or Single</v>
      </c>
      <c r="AAJ24" s="132" t="str">
        <f t="shared" ref="AAJ24" si="254">$KX$9&amp;AAJ22&amp;AAJ23</f>
        <v>A1: 8-Model / Designation</v>
      </c>
      <c r="AAK24" s="132" t="str">
        <f t="shared" ref="AAK24" si="255">$KX$9&amp;AAK22&amp;AAK23</f>
        <v>A1: 8-Actual Eff. EER/SEER</v>
      </c>
      <c r="AAL24" s="132" t="str">
        <f t="shared" ref="AAL24" si="256">$KX$9&amp;AAL22&amp;AAL23</f>
        <v>A1: 8-Efficiency Units (EER/SEER)</v>
      </c>
      <c r="AAM24" s="132" t="str">
        <f t="shared" ref="AAM24" si="257">$KX$9&amp;AAM22&amp;AAM23</f>
        <v>A1: 8-Actual Eff. EER/IEER</v>
      </c>
      <c r="AAN24" s="132" t="str">
        <f t="shared" ref="AAN24" si="258">$KX$9&amp;AAN22&amp;AAN23</f>
        <v>A1: 8-Efficiency Units (EER/IEER)</v>
      </c>
      <c r="AAO24" s="132" t="str">
        <f t="shared" ref="AAO24" si="259">$KX$9&amp;AAO22&amp;AAO23</f>
        <v>A1: 8-Tier 1 Min Elig. (EER/SEER)</v>
      </c>
      <c r="AAP24" s="132" t="str">
        <f t="shared" ref="AAP24" si="260">$KX$9&amp;AAP22&amp;AAP23</f>
        <v>A1: 8-Tier 1 Min Elig. (EER/IEER)</v>
      </c>
      <c r="AAQ24" s="132" t="str">
        <f t="shared" ref="AAQ24" si="261">$KX$9&amp;AAQ22&amp;AAQ23</f>
        <v>A1: 8-Tier 1 Qualified</v>
      </c>
      <c r="AAR24" s="132" t="str">
        <f t="shared" ref="AAR24" si="262">$KX$9&amp;AAR22&amp;AAR23</f>
        <v>A1: 8-Incentive</v>
      </c>
      <c r="AAS24" s="132" t="str">
        <f t="shared" ref="AAS24" si="263">$KX$9&amp;AAS22&amp;AAS23</f>
        <v>A1: 8-kWh Savings</v>
      </c>
      <c r="AAT24" s="132" t="str">
        <f t="shared" ref="AAT24" si="264">$KX$9&amp;AAT22&amp;AAT23</f>
        <v>A1: 8-kW Reduction</v>
      </c>
      <c r="AAU24" s="132" t="str">
        <f t="shared" ref="AAU24" si="265">$KX$9&amp;AAU22&amp;AAU23</f>
        <v>A1: 9-Qty</v>
      </c>
      <c r="AAV24" s="132" t="str">
        <f t="shared" ref="AAV24" si="266">$KX$9&amp;AAV22&amp;AAV23</f>
        <v>A1: 9-Tons</v>
      </c>
      <c r="AAW24" s="132" t="str">
        <f t="shared" ref="AAW24" si="267">$KX$9&amp;AAW22&amp;AAW23</f>
        <v>A1: 9-Type (use drop-down menu)</v>
      </c>
      <c r="AAX24" s="132" t="str">
        <f t="shared" ref="AAX24" si="268">$KX$9&amp;AAX22&amp;AAX23</f>
        <v>A1: 9-Heating Section Type</v>
      </c>
      <c r="AAY24" s="132" t="str">
        <f t="shared" ref="AAY24" si="269">$KX$9&amp;AAY22&amp;AAY23</f>
        <v>A1: 9-Split or Single</v>
      </c>
      <c r="AAZ24" s="132" t="str">
        <f t="shared" ref="AAZ24" si="270">$KX$9&amp;AAZ22&amp;AAZ23</f>
        <v>A1: 9-Model / Designation</v>
      </c>
      <c r="ABA24" s="132" t="str">
        <f t="shared" ref="ABA24" si="271">$KX$9&amp;ABA22&amp;ABA23</f>
        <v>A1: 9-Actual Eff. EER/SEER</v>
      </c>
      <c r="ABB24" s="132" t="str">
        <f t="shared" ref="ABB24" si="272">$KX$9&amp;ABB22&amp;ABB23</f>
        <v>A1: 9-Efficiency Units (EER/SEER)</v>
      </c>
      <c r="ABC24" s="132" t="str">
        <f t="shared" ref="ABC24" si="273">$KX$9&amp;ABC22&amp;ABC23</f>
        <v>A1: 9-Actual Eff. EER/IEER</v>
      </c>
      <c r="ABD24" s="132" t="str">
        <f t="shared" ref="ABD24" si="274">$KX$9&amp;ABD22&amp;ABD23</f>
        <v>A1: 9-Efficiency Units (EER/IEER)</v>
      </c>
      <c r="ABE24" s="132" t="str">
        <f t="shared" ref="ABE24" si="275">$KX$9&amp;ABE22&amp;ABE23</f>
        <v>A1: 9-Tier 1 Min Elig. (EER/SEER)</v>
      </c>
      <c r="ABF24" s="132" t="str">
        <f t="shared" ref="ABF24" si="276">$KX$9&amp;ABF22&amp;ABF23</f>
        <v>A1: 9-Tier 1 Min Elig. (EER/IEER)</v>
      </c>
      <c r="ABG24" s="132" t="str">
        <f t="shared" ref="ABG24" si="277">$KX$9&amp;ABG22&amp;ABG23</f>
        <v>A1: 9-Tier 1 Qualified</v>
      </c>
      <c r="ABH24" s="132" t="str">
        <f t="shared" ref="ABH24" si="278">$KX$9&amp;ABH22&amp;ABH23</f>
        <v>A1: 9-Incentive</v>
      </c>
      <c r="ABI24" s="132" t="str">
        <f t="shared" ref="ABI24" si="279">$KX$9&amp;ABI22&amp;ABI23</f>
        <v>A1: 9-kWh Savings</v>
      </c>
      <c r="ABJ24" s="132" t="str">
        <f t="shared" ref="ABJ24" si="280">$KX$9&amp;ABJ22&amp;ABJ23</f>
        <v>A1: 9-kW Reduction</v>
      </c>
      <c r="ABK24" s="132" t="str">
        <f t="shared" ref="ABK24" si="281">$KX$9&amp;ABK22&amp;ABK23</f>
        <v>A1: 10-Qty</v>
      </c>
      <c r="ABL24" s="132" t="str">
        <f t="shared" ref="ABL24" si="282">$KX$9&amp;ABL22&amp;ABL23</f>
        <v>A1: 10-Tons</v>
      </c>
      <c r="ABM24" s="132" t="str">
        <f t="shared" ref="ABM24" si="283">$KX$9&amp;ABM22&amp;ABM23</f>
        <v>A1: 10-Type (use drop-down menu)</v>
      </c>
      <c r="ABN24" s="132" t="str">
        <f t="shared" ref="ABN24" si="284">$KX$9&amp;ABN22&amp;ABN23</f>
        <v>A1: 10-Heating Section Type</v>
      </c>
      <c r="ABO24" s="132" t="str">
        <f t="shared" ref="ABO24" si="285">$KX$9&amp;ABO22&amp;ABO23</f>
        <v>A1: 10-Split or Single</v>
      </c>
      <c r="ABP24" s="132" t="str">
        <f t="shared" ref="ABP24" si="286">$KX$9&amp;ABP22&amp;ABP23</f>
        <v>A1: 10-Model / Designation</v>
      </c>
      <c r="ABQ24" s="132" t="str">
        <f t="shared" ref="ABQ24" si="287">$KX$9&amp;ABQ22&amp;ABQ23</f>
        <v>A1: 10-Actual Eff. EER/SEER</v>
      </c>
      <c r="ABR24" s="132" t="str">
        <f t="shared" ref="ABR24" si="288">$KX$9&amp;ABR22&amp;ABR23</f>
        <v>A1: 10-Efficiency Units (EER/SEER)</v>
      </c>
      <c r="ABS24" s="132" t="str">
        <f t="shared" ref="ABS24" si="289">$KX$9&amp;ABS22&amp;ABS23</f>
        <v>A1: 10-Actual Eff. EER/IEER</v>
      </c>
      <c r="ABT24" s="132" t="str">
        <f t="shared" ref="ABT24" si="290">$KX$9&amp;ABT22&amp;ABT23</f>
        <v>A1: 10-Efficiency Units (EER/IEER)</v>
      </c>
      <c r="ABU24" s="132" t="str">
        <f t="shared" ref="ABU24" si="291">$KX$9&amp;ABU22&amp;ABU23</f>
        <v>A1: 10-Tier 1 Min Elig. (EER/SEER)</v>
      </c>
      <c r="ABV24" s="132" t="str">
        <f t="shared" ref="ABV24" si="292">$KX$9&amp;ABV22&amp;ABV23</f>
        <v>A1: 10-Tier 1 Min Elig. (EER/IEER)</v>
      </c>
      <c r="ABW24" s="132" t="str">
        <f t="shared" ref="ABW24" si="293">$KX$9&amp;ABW22&amp;ABW23</f>
        <v>A1: 10-Tier 1 Qualified</v>
      </c>
      <c r="ABX24" s="132" t="str">
        <f t="shared" ref="ABX24" si="294">$KX$9&amp;ABX22&amp;ABX23</f>
        <v>A1: 10-Incentive</v>
      </c>
      <c r="ABY24" s="132" t="str">
        <f t="shared" ref="ABY24" si="295">$KX$9&amp;ABY22&amp;ABY23</f>
        <v>A1: 10-kWh Savings</v>
      </c>
      <c r="ABZ24" s="132" t="str">
        <f t="shared" ref="ABZ24" si="296">$KX$9&amp;ABZ22&amp;ABZ23</f>
        <v>A1: 10-kW Reduction</v>
      </c>
      <c r="AFR24" s="132" t="str">
        <f>$AFR$20&amp;AFR22&amp;AFR23</f>
        <v>A3: 1-Qty</v>
      </c>
      <c r="AFS24" s="132" t="str">
        <f t="shared" ref="AFS24:AGE24" si="297">$AFR$20&amp;AFS22&amp;AFS23</f>
        <v>A3: 1-Tons</v>
      </c>
      <c r="AFT24" s="132" t="str">
        <f t="shared" si="297"/>
        <v>A3: 1-System Name</v>
      </c>
      <c r="AFU24" s="132" t="str">
        <f t="shared" si="297"/>
        <v>A3: 1-Model / Designation</v>
      </c>
      <c r="AFV24" s="132" t="str">
        <f t="shared" si="297"/>
        <v>A3: 1-Actual Eff. EER/kW/ton</v>
      </c>
      <c r="AFW24" s="132" t="str">
        <f t="shared" si="297"/>
        <v>A3: 1-Efficiency Units (EER/kW/ton)</v>
      </c>
      <c r="AFX24" s="132" t="str">
        <f t="shared" si="297"/>
        <v>A3: 1-Min Eligibility (Water Cooled)</v>
      </c>
      <c r="AFY24" s="132" t="str">
        <f t="shared" si="297"/>
        <v>A3: 1-Qualified (Water Cooled)</v>
      </c>
      <c r="AFZ24" s="132" t="str">
        <f t="shared" si="297"/>
        <v>A3: 1-Min Eligibility (Air Cooled)</v>
      </c>
      <c r="AGA24" s="132" t="str">
        <f t="shared" si="297"/>
        <v>A3: 1-Qualified (Air Cooled)</v>
      </c>
      <c r="AGB24" s="132" t="str">
        <f t="shared" si="297"/>
        <v>A3: 1-Incentive</v>
      </c>
      <c r="AGC24" s="132" t="str">
        <f t="shared" si="297"/>
        <v>A3: 1-kWh Savings</v>
      </c>
      <c r="AGD24" s="132" t="str">
        <f t="shared" si="297"/>
        <v>A3: 1-kW Reduction</v>
      </c>
      <c r="AGE24" s="132" t="str">
        <f t="shared" si="297"/>
        <v>A3: 2-Qty</v>
      </c>
      <c r="AGF24" s="132" t="str">
        <f t="shared" ref="AGF24" si="298">$AFR$20&amp;AGF22&amp;AGF23</f>
        <v>A3: 2-Tons</v>
      </c>
      <c r="AGG24" s="132" t="str">
        <f t="shared" ref="AGG24" si="299">$AFR$20&amp;AGG22&amp;AGG23</f>
        <v>A3: 2-System Name</v>
      </c>
      <c r="AGH24" s="132" t="str">
        <f t="shared" ref="AGH24" si="300">$AFR$20&amp;AGH22&amp;AGH23</f>
        <v>A3: 2-Model / Designation</v>
      </c>
      <c r="AGI24" s="132" t="str">
        <f t="shared" ref="AGI24" si="301">$AFR$20&amp;AGI22&amp;AGI23</f>
        <v>A3: 2-Actual Eff. EER/kW/ton</v>
      </c>
      <c r="AGJ24" s="132" t="str">
        <f t="shared" ref="AGJ24" si="302">$AFR$20&amp;AGJ22&amp;AGJ23</f>
        <v>A3: 2-Efficiency Units (EER/kW/ton)</v>
      </c>
      <c r="AGK24" s="132" t="str">
        <f t="shared" ref="AGK24" si="303">$AFR$20&amp;AGK22&amp;AGK23</f>
        <v>A3: 2-Min Eligibility (Water Cooled)</v>
      </c>
      <c r="AGL24" s="132" t="str">
        <f t="shared" ref="AGL24" si="304">$AFR$20&amp;AGL22&amp;AGL23</f>
        <v>A3: 2-Qualified (Water Cooled)</v>
      </c>
      <c r="AGM24" s="132" t="str">
        <f t="shared" ref="AGM24" si="305">$AFR$20&amp;AGM22&amp;AGM23</f>
        <v>A3: 2-Min Eligibility (Air Cooled)</v>
      </c>
      <c r="AGN24" s="132" t="str">
        <f t="shared" ref="AGN24" si="306">$AFR$20&amp;AGN22&amp;AGN23</f>
        <v>A3: 2-Qualified (Air Cooled)</v>
      </c>
      <c r="AGO24" s="132" t="str">
        <f t="shared" ref="AGO24" si="307">$AFR$20&amp;AGO22&amp;AGO23</f>
        <v>A3: 2-Incentive</v>
      </c>
      <c r="AGP24" s="132" t="str">
        <f t="shared" ref="AGP24" si="308">$AFR$20&amp;AGP22&amp;AGP23</f>
        <v>A3: 2-kWh Savings</v>
      </c>
      <c r="AGQ24" s="132" t="str">
        <f t="shared" ref="AGQ24" si="309">$AFR$20&amp;AGQ22&amp;AGQ23</f>
        <v>A3: 2-kW Reduction</v>
      </c>
      <c r="AGR24" s="132" t="str">
        <f t="shared" ref="AGR24" si="310">$AFR$20&amp;AGR22&amp;AGR23</f>
        <v>A3: 3-Qty</v>
      </c>
      <c r="AGS24" s="132" t="str">
        <f t="shared" ref="AGS24" si="311">$AFR$20&amp;AGS22&amp;AGS23</f>
        <v>A3: 3-Tons</v>
      </c>
      <c r="AGT24" s="132" t="str">
        <f t="shared" ref="AGT24" si="312">$AFR$20&amp;AGT22&amp;AGT23</f>
        <v>A3: 3-System Name</v>
      </c>
      <c r="AGU24" s="132" t="str">
        <f t="shared" ref="AGU24" si="313">$AFR$20&amp;AGU22&amp;AGU23</f>
        <v>A3: 3-Model / Designation</v>
      </c>
      <c r="AGV24" s="132" t="str">
        <f t="shared" ref="AGV24" si="314">$AFR$20&amp;AGV22&amp;AGV23</f>
        <v>A3: 3-Actual Eff. EER/kW/ton</v>
      </c>
      <c r="AGW24" s="132" t="str">
        <f t="shared" ref="AGW24" si="315">$AFR$20&amp;AGW22&amp;AGW23</f>
        <v>A3: 3-Efficiency Units (EER/kW/ton)</v>
      </c>
      <c r="AGX24" s="132" t="str">
        <f t="shared" ref="AGX24" si="316">$AFR$20&amp;AGX22&amp;AGX23</f>
        <v>A3: 3-Min Eligibility (Water Cooled)</v>
      </c>
      <c r="AGY24" s="132" t="str">
        <f t="shared" ref="AGY24" si="317">$AFR$20&amp;AGY22&amp;AGY23</f>
        <v>A3: 3-Qualified (Water Cooled)</v>
      </c>
      <c r="AGZ24" s="132" t="str">
        <f t="shared" ref="AGZ24" si="318">$AFR$20&amp;AGZ22&amp;AGZ23</f>
        <v>A3: 3-Min Eligibility (Air Cooled)</v>
      </c>
      <c r="AHA24" s="132" t="str">
        <f t="shared" ref="AHA24" si="319">$AFR$20&amp;AHA22&amp;AHA23</f>
        <v>A3: 3-Qualified (Air Cooled)</v>
      </c>
      <c r="AHB24" s="132" t="str">
        <f t="shared" ref="AHB24" si="320">$AFR$20&amp;AHB22&amp;AHB23</f>
        <v>A3: 3-Incentive</v>
      </c>
      <c r="AHC24" s="132" t="str">
        <f t="shared" ref="AHC24" si="321">$AFR$20&amp;AHC22&amp;AHC23</f>
        <v>A3: 3-kWh Savings</v>
      </c>
      <c r="AHD24" s="132" t="str">
        <f t="shared" ref="AHD24" si="322">$AFR$20&amp;AHD22&amp;AHD23</f>
        <v>A3: 3-kW Reduction</v>
      </c>
      <c r="AHE24" s="132" t="str">
        <f t="shared" ref="AHE24" si="323">$AFR$20&amp;AHE22&amp;AHE23</f>
        <v>A3: 4-Qty</v>
      </c>
      <c r="AHF24" s="132" t="str">
        <f t="shared" ref="AHF24" si="324">$AFR$20&amp;AHF22&amp;AHF23</f>
        <v>A3: 4-Tons</v>
      </c>
      <c r="AHG24" s="132" t="str">
        <f t="shared" ref="AHG24" si="325">$AFR$20&amp;AHG22&amp;AHG23</f>
        <v>A3: 4-System Name</v>
      </c>
      <c r="AHH24" s="132" t="str">
        <f t="shared" ref="AHH24" si="326">$AFR$20&amp;AHH22&amp;AHH23</f>
        <v>A3: 4-Model / Designation</v>
      </c>
      <c r="AHI24" s="132" t="str">
        <f t="shared" ref="AHI24" si="327">$AFR$20&amp;AHI22&amp;AHI23</f>
        <v>A3: 4-Actual Eff. EER/kW/ton</v>
      </c>
      <c r="AHJ24" s="132" t="str">
        <f t="shared" ref="AHJ24" si="328">$AFR$20&amp;AHJ22&amp;AHJ23</f>
        <v>A3: 4-Efficiency Units (EER/kW/ton)</v>
      </c>
      <c r="AHK24" s="132" t="str">
        <f t="shared" ref="AHK24" si="329">$AFR$20&amp;AHK22&amp;AHK23</f>
        <v>A3: 4-Min Eligibility (Water Cooled)</v>
      </c>
      <c r="AHL24" s="132" t="str">
        <f t="shared" ref="AHL24" si="330">$AFR$20&amp;AHL22&amp;AHL23</f>
        <v>A3: 4-Qualified (Water Cooled)</v>
      </c>
      <c r="AHM24" s="132" t="str">
        <f t="shared" ref="AHM24" si="331">$AFR$20&amp;AHM22&amp;AHM23</f>
        <v>A3: 4-Min Eligibility (Air Cooled)</v>
      </c>
      <c r="AHN24" s="132" t="str">
        <f t="shared" ref="AHN24" si="332">$AFR$20&amp;AHN22&amp;AHN23</f>
        <v>A3: 4-Qualified (Air Cooled)</v>
      </c>
      <c r="AHO24" s="132" t="str">
        <f t="shared" ref="AHO24" si="333">$AFR$20&amp;AHO22&amp;AHO23</f>
        <v>A3: 4-Incentive</v>
      </c>
      <c r="AHP24" s="132" t="str">
        <f t="shared" ref="AHP24" si="334">$AFR$20&amp;AHP22&amp;AHP23</f>
        <v>A3: 4-kWh Savings</v>
      </c>
      <c r="AHQ24" s="132" t="str">
        <f t="shared" ref="AHQ24" si="335">$AFR$20&amp;AHQ22&amp;AHQ23</f>
        <v>A3: 4-kW Reduction</v>
      </c>
      <c r="AHR24" s="132" t="str">
        <f t="shared" ref="AHR24" si="336">$AFR$20&amp;AHR22&amp;AHR23</f>
        <v>A3: 5-Qty</v>
      </c>
      <c r="AHS24" s="132" t="str">
        <f t="shared" ref="AHS24" si="337">$AFR$20&amp;AHS22&amp;AHS23</f>
        <v>A3: 5-Tons</v>
      </c>
      <c r="AHT24" s="132" t="str">
        <f t="shared" ref="AHT24" si="338">$AFR$20&amp;AHT22&amp;AHT23</f>
        <v>A3: 5-System Name</v>
      </c>
      <c r="AHU24" s="132" t="str">
        <f t="shared" ref="AHU24" si="339">$AFR$20&amp;AHU22&amp;AHU23</f>
        <v>A3: 5-Model / Designation</v>
      </c>
      <c r="AHV24" s="132" t="str">
        <f t="shared" ref="AHV24" si="340">$AFR$20&amp;AHV22&amp;AHV23</f>
        <v>A3: 5-Actual Eff. EER/kW/ton</v>
      </c>
      <c r="AHW24" s="132" t="str">
        <f t="shared" ref="AHW24" si="341">$AFR$20&amp;AHW22&amp;AHW23</f>
        <v>A3: 5-Efficiency Units (EER/kW/ton)</v>
      </c>
      <c r="AHX24" s="132" t="str">
        <f t="shared" ref="AHX24" si="342">$AFR$20&amp;AHX22&amp;AHX23</f>
        <v>A3: 5-Min Eligibility (Water Cooled)</v>
      </c>
      <c r="AHY24" s="132" t="str">
        <f t="shared" ref="AHY24" si="343">$AFR$20&amp;AHY22&amp;AHY23</f>
        <v>A3: 5-Qualified (Water Cooled)</v>
      </c>
      <c r="AHZ24" s="132" t="str">
        <f t="shared" ref="AHZ24" si="344">$AFR$20&amp;AHZ22&amp;AHZ23</f>
        <v>A3: 5-Min Eligibility (Air Cooled)</v>
      </c>
      <c r="AIA24" s="132" t="str">
        <f t="shared" ref="AIA24" si="345">$AFR$20&amp;AIA22&amp;AIA23</f>
        <v>A3: 5-Qualified (Air Cooled)</v>
      </c>
      <c r="AIB24" s="132" t="str">
        <f t="shared" ref="AIB24" si="346">$AFR$20&amp;AIB22&amp;AIB23</f>
        <v>A3: 5-Incentive</v>
      </c>
      <c r="AIC24" s="132" t="str">
        <f t="shared" ref="AIC24" si="347">$AFR$20&amp;AIC22&amp;AIC23</f>
        <v>A3: 5-kWh Savings</v>
      </c>
      <c r="AID24" s="132" t="str">
        <f t="shared" ref="AID24" si="348">$AFR$20&amp;AID22&amp;AID23</f>
        <v>A3: 5-kW Reduction</v>
      </c>
      <c r="AKS24" s="132" t="str">
        <f>$AKS$20&amp;AKS22&amp;AKS23</f>
        <v>C3: 1-Operating Hours</v>
      </c>
      <c r="AKT24" s="132" t="str">
        <f t="shared" ref="AKT24:ANE24" si="349">$AKS$20&amp;AKT22&amp;AKT23</f>
        <v xml:space="preserve">C3: 1-Motor Designation </v>
      </c>
      <c r="AKU24" s="132" t="str">
        <f t="shared" si="349"/>
        <v>C3: 1-Motor Type</v>
      </c>
      <c r="AKV24" s="132" t="str">
        <f t="shared" si="349"/>
        <v>C3: 1-VSD Model No.</v>
      </c>
      <c r="AKW24" s="132" t="str">
        <f t="shared" si="349"/>
        <v xml:space="preserve">C3: 1-Motor Power </v>
      </c>
      <c r="AKX24" s="132" t="str">
        <f t="shared" si="349"/>
        <v>C3: 1-IEEE Compliant</v>
      </c>
      <c r="AKY24" s="132" t="str">
        <f t="shared" si="349"/>
        <v>C3: 1-Incentive</v>
      </c>
      <c r="AKZ24" s="132" t="str">
        <f t="shared" si="349"/>
        <v>C3: 1-kWh savings</v>
      </c>
      <c r="ALA24" s="132" t="str">
        <f t="shared" si="349"/>
        <v>C3: 2-Operating Hours</v>
      </c>
      <c r="ALB24" s="132" t="str">
        <f t="shared" si="349"/>
        <v xml:space="preserve">C3: 2-Motor Designation </v>
      </c>
      <c r="ALC24" s="132" t="str">
        <f t="shared" si="349"/>
        <v>C3: 2-Motor Type</v>
      </c>
      <c r="ALD24" s="132" t="str">
        <f t="shared" si="349"/>
        <v>C3: 2-VSD Model No.</v>
      </c>
      <c r="ALE24" s="132" t="str">
        <f t="shared" si="349"/>
        <v xml:space="preserve">C3: 2-Motor Power </v>
      </c>
      <c r="ALF24" s="132" t="str">
        <f t="shared" si="349"/>
        <v>C3: 2-IEEE Compliant</v>
      </c>
      <c r="ALG24" s="132" t="str">
        <f t="shared" si="349"/>
        <v>C3: 2-Incentive</v>
      </c>
      <c r="ALH24" s="132" t="str">
        <f t="shared" si="349"/>
        <v>C3: 2-kWh savings</v>
      </c>
      <c r="ALI24" s="132" t="str">
        <f t="shared" si="349"/>
        <v>C3: 3-Operating Hours</v>
      </c>
      <c r="ALJ24" s="132" t="str">
        <f t="shared" si="349"/>
        <v xml:space="preserve">C3: 3-Motor Designation </v>
      </c>
      <c r="ALK24" s="132" t="str">
        <f t="shared" si="349"/>
        <v>C3: 3-Motor Type</v>
      </c>
      <c r="ALL24" s="132" t="str">
        <f t="shared" si="349"/>
        <v>C3: 3-VSD Model No.</v>
      </c>
      <c r="ALM24" s="132" t="str">
        <f t="shared" si="349"/>
        <v xml:space="preserve">C3: 3-Motor Power </v>
      </c>
      <c r="ALN24" s="132" t="str">
        <f t="shared" si="349"/>
        <v>C3: 3-IEEE Compliant</v>
      </c>
      <c r="ALO24" s="132" t="str">
        <f t="shared" si="349"/>
        <v>C3: 3-Incentive</v>
      </c>
      <c r="ALP24" s="132" t="str">
        <f t="shared" si="349"/>
        <v>C3: 3-kWh savings</v>
      </c>
      <c r="ALQ24" s="132" t="str">
        <f t="shared" si="349"/>
        <v>C3: 4-Operating Hours</v>
      </c>
      <c r="ALR24" s="132" t="str">
        <f t="shared" si="349"/>
        <v xml:space="preserve">C3: 4-Motor Designation </v>
      </c>
      <c r="ALS24" s="132" t="str">
        <f t="shared" si="349"/>
        <v>C3: 4-Motor Type</v>
      </c>
      <c r="ALT24" s="132" t="str">
        <f t="shared" si="349"/>
        <v>C3: 4-VSD Model No.</v>
      </c>
      <c r="ALU24" s="132" t="str">
        <f t="shared" si="349"/>
        <v xml:space="preserve">C3: 4-Motor Power </v>
      </c>
      <c r="ALV24" s="132" t="str">
        <f t="shared" si="349"/>
        <v>C3: 4-IEEE Compliant</v>
      </c>
      <c r="ALW24" s="132" t="str">
        <f t="shared" si="349"/>
        <v>C3: 4-Incentive</v>
      </c>
      <c r="ALX24" s="132" t="str">
        <f t="shared" si="349"/>
        <v>C3: 4-kWh savings</v>
      </c>
      <c r="ALY24" s="132" t="str">
        <f t="shared" si="349"/>
        <v>C3: 5-Operating Hours</v>
      </c>
      <c r="ALZ24" s="132" t="str">
        <f t="shared" si="349"/>
        <v xml:space="preserve">C3: 5-Motor Designation </v>
      </c>
      <c r="AMA24" s="132" t="str">
        <f t="shared" si="349"/>
        <v>C3: 5-Motor Type</v>
      </c>
      <c r="AMB24" s="132" t="str">
        <f t="shared" si="349"/>
        <v>C3: 5-VSD Model No.</v>
      </c>
      <c r="AMC24" s="132" t="str">
        <f t="shared" si="349"/>
        <v xml:space="preserve">C3: 5-Motor Power </v>
      </c>
      <c r="AMD24" s="132" t="str">
        <f t="shared" si="349"/>
        <v>C3: 5-IEEE Compliant</v>
      </c>
      <c r="AME24" s="132" t="str">
        <f t="shared" si="349"/>
        <v>C3: 5-Incentive</v>
      </c>
      <c r="AMF24" s="132" t="str">
        <f t="shared" si="349"/>
        <v>C3: 5-kWh savings</v>
      </c>
      <c r="AMG24" s="132" t="str">
        <f t="shared" si="349"/>
        <v>C3: 6-Operating Hours</v>
      </c>
      <c r="AMH24" s="132" t="str">
        <f t="shared" si="349"/>
        <v xml:space="preserve">C3: 6-Motor Designation </v>
      </c>
      <c r="AMI24" s="132" t="str">
        <f t="shared" si="349"/>
        <v>C3: 6-Motor Type</v>
      </c>
      <c r="AMJ24" s="132" t="str">
        <f t="shared" si="349"/>
        <v>C3: 6-VSD Model No.</v>
      </c>
      <c r="AMK24" s="132" t="str">
        <f t="shared" si="349"/>
        <v xml:space="preserve">C3: 6-Motor Power </v>
      </c>
      <c r="AML24" s="132" t="str">
        <f t="shared" si="349"/>
        <v>C3: 6-IEEE Compliant</v>
      </c>
      <c r="AMM24" s="132" t="str">
        <f t="shared" si="349"/>
        <v>C3: 6-Incentive</v>
      </c>
      <c r="AMN24" s="132" t="str">
        <f t="shared" si="349"/>
        <v>C3: 6-kWh savings</v>
      </c>
      <c r="AMO24" s="132" t="str">
        <f t="shared" si="349"/>
        <v>C3: 7-Operating Hours</v>
      </c>
      <c r="AMP24" s="132" t="str">
        <f t="shared" si="349"/>
        <v xml:space="preserve">C3: 7-Motor Designation </v>
      </c>
      <c r="AMQ24" s="132" t="str">
        <f t="shared" si="349"/>
        <v>C3: 7-Motor Type</v>
      </c>
      <c r="AMR24" s="132" t="str">
        <f t="shared" si="349"/>
        <v>C3: 7-VSD Model No.</v>
      </c>
      <c r="AMS24" s="132" t="str">
        <f t="shared" si="349"/>
        <v xml:space="preserve">C3: 7-Motor Power </v>
      </c>
      <c r="AMT24" s="132" t="str">
        <f t="shared" si="349"/>
        <v>C3: 7-IEEE Compliant</v>
      </c>
      <c r="AMU24" s="132" t="str">
        <f t="shared" si="349"/>
        <v>C3: 7-Incentive</v>
      </c>
      <c r="AMV24" s="132" t="str">
        <f t="shared" si="349"/>
        <v>C3: 7-kWh savings</v>
      </c>
      <c r="AMW24" s="132" t="str">
        <f t="shared" si="349"/>
        <v>C3: 8-Operating Hours</v>
      </c>
      <c r="AMX24" s="132" t="str">
        <f t="shared" si="349"/>
        <v xml:space="preserve">C3: 8-Motor Designation </v>
      </c>
      <c r="AMY24" s="132" t="str">
        <f t="shared" si="349"/>
        <v>C3: 8-Motor Type</v>
      </c>
      <c r="AMZ24" s="132" t="str">
        <f t="shared" si="349"/>
        <v>C3: 8-VSD Model No.</v>
      </c>
      <c r="ANA24" s="132" t="str">
        <f t="shared" si="349"/>
        <v xml:space="preserve">C3: 8-Motor Power </v>
      </c>
      <c r="ANB24" s="132" t="str">
        <f t="shared" si="349"/>
        <v>C3: 8-IEEE Compliant</v>
      </c>
      <c r="ANC24" s="132" t="str">
        <f t="shared" si="349"/>
        <v>C3: 8-Incentive</v>
      </c>
      <c r="AND24" s="132" t="str">
        <f t="shared" si="349"/>
        <v>C3: 8-kWh savings</v>
      </c>
      <c r="ANE24" s="132" t="str">
        <f t="shared" si="349"/>
        <v>C3: 9-Operating Hours</v>
      </c>
      <c r="ANF24" s="132" t="str">
        <f t="shared" ref="ANF24:APH24" si="350">$AKS$20&amp;ANF22&amp;ANF23</f>
        <v xml:space="preserve">C3: 9-Motor Designation </v>
      </c>
      <c r="ANG24" s="132" t="str">
        <f t="shared" si="350"/>
        <v>C3: 9-Motor Type</v>
      </c>
      <c r="ANH24" s="132" t="str">
        <f t="shared" si="350"/>
        <v>C3: 9-VSD Model No.</v>
      </c>
      <c r="ANI24" s="132" t="str">
        <f t="shared" si="350"/>
        <v xml:space="preserve">C3: 9-Motor Power </v>
      </c>
      <c r="ANJ24" s="132" t="str">
        <f t="shared" si="350"/>
        <v>C3: 9-IEEE Compliant</v>
      </c>
      <c r="ANK24" s="132" t="str">
        <f t="shared" si="350"/>
        <v>C3: 9-Incentive</v>
      </c>
      <c r="ANL24" s="132" t="str">
        <f t="shared" si="350"/>
        <v>C3: 9-kWh savings</v>
      </c>
      <c r="ANM24" s="132" t="str">
        <f t="shared" si="350"/>
        <v>C3: 10-Operating Hours</v>
      </c>
      <c r="ANN24" s="132" t="str">
        <f t="shared" si="350"/>
        <v xml:space="preserve">C3: 10-Motor Designation </v>
      </c>
      <c r="ANO24" s="132" t="str">
        <f t="shared" si="350"/>
        <v>C3: 10-Motor Type</v>
      </c>
      <c r="ANP24" s="132" t="str">
        <f t="shared" si="350"/>
        <v>C3: 10-VSD Model No.</v>
      </c>
      <c r="ANQ24" s="132" t="str">
        <f t="shared" si="350"/>
        <v xml:space="preserve">C3: 10-Motor Power </v>
      </c>
      <c r="ANR24" s="132" t="str">
        <f t="shared" si="350"/>
        <v>C3: 10-IEEE Compliant</v>
      </c>
      <c r="ANS24" s="132" t="str">
        <f t="shared" si="350"/>
        <v>C3: 10-Incentive</v>
      </c>
      <c r="ANT24" s="132" t="str">
        <f t="shared" si="350"/>
        <v>C3: 10-kWh savings</v>
      </c>
      <c r="ANU24" s="132" t="str">
        <f t="shared" si="350"/>
        <v>C3: 11-Operating Hours</v>
      </c>
      <c r="ANV24" s="132" t="str">
        <f t="shared" si="350"/>
        <v xml:space="preserve">C3: 11-Motor Designation </v>
      </c>
      <c r="ANW24" s="132" t="str">
        <f t="shared" si="350"/>
        <v>C3: 11-Motor Type</v>
      </c>
      <c r="ANX24" s="132" t="str">
        <f t="shared" si="350"/>
        <v>C3: 11-VSD Model No.</v>
      </c>
      <c r="ANY24" s="132" t="str">
        <f t="shared" si="350"/>
        <v xml:space="preserve">C3: 11-Motor Power </v>
      </c>
      <c r="ANZ24" s="132" t="str">
        <f t="shared" si="350"/>
        <v>C3: 11-IEEE Compliant</v>
      </c>
      <c r="AOA24" s="132" t="str">
        <f t="shared" si="350"/>
        <v>C3: 11-Incentive</v>
      </c>
      <c r="AOB24" s="132" t="str">
        <f t="shared" si="350"/>
        <v>C3: 11-kWh savings</v>
      </c>
      <c r="AOC24" s="132" t="str">
        <f t="shared" si="350"/>
        <v>C3: 12-Operating Hours</v>
      </c>
      <c r="AOD24" s="132" t="str">
        <f t="shared" si="350"/>
        <v xml:space="preserve">C3: 12-Motor Designation </v>
      </c>
      <c r="AOE24" s="132" t="str">
        <f t="shared" si="350"/>
        <v>C3: 12-Motor Type</v>
      </c>
      <c r="AOF24" s="132" t="str">
        <f t="shared" si="350"/>
        <v>C3: 12-VSD Model No.</v>
      </c>
      <c r="AOG24" s="132" t="str">
        <f t="shared" si="350"/>
        <v xml:space="preserve">C3: 12-Motor Power </v>
      </c>
      <c r="AOH24" s="132" t="str">
        <f t="shared" si="350"/>
        <v>C3: 12-IEEE Compliant</v>
      </c>
      <c r="AOI24" s="132" t="str">
        <f t="shared" si="350"/>
        <v>C3: 12-Incentive</v>
      </c>
      <c r="AOJ24" s="132" t="str">
        <f t="shared" si="350"/>
        <v>C3: 12-kWh savings</v>
      </c>
      <c r="AOK24" s="132" t="str">
        <f t="shared" si="350"/>
        <v>C3: 13-Operating Hours</v>
      </c>
      <c r="AOL24" s="132" t="str">
        <f t="shared" si="350"/>
        <v xml:space="preserve">C3: 13-Motor Designation </v>
      </c>
      <c r="AOM24" s="132" t="str">
        <f t="shared" si="350"/>
        <v>C3: 13-Motor Type</v>
      </c>
      <c r="AON24" s="132" t="str">
        <f t="shared" si="350"/>
        <v>C3: 13-VSD Model No.</v>
      </c>
      <c r="AOO24" s="132" t="str">
        <f t="shared" si="350"/>
        <v xml:space="preserve">C3: 13-Motor Power </v>
      </c>
      <c r="AOP24" s="132" t="str">
        <f t="shared" si="350"/>
        <v>C3: 13-IEEE Compliant</v>
      </c>
      <c r="AOQ24" s="132" t="str">
        <f t="shared" si="350"/>
        <v>C3: 13-Incentive</v>
      </c>
      <c r="AOR24" s="132" t="str">
        <f t="shared" si="350"/>
        <v>C3: 13-kWh savings</v>
      </c>
      <c r="AOS24" s="132" t="str">
        <f t="shared" si="350"/>
        <v>C3: 14-Operating Hours</v>
      </c>
      <c r="AOT24" s="132" t="str">
        <f t="shared" si="350"/>
        <v xml:space="preserve">C3: 14-Motor Designation </v>
      </c>
      <c r="AOU24" s="132" t="str">
        <f t="shared" si="350"/>
        <v>C3: 14-Motor Type</v>
      </c>
      <c r="AOV24" s="132" t="str">
        <f t="shared" si="350"/>
        <v>C3: 14-VSD Model No.</v>
      </c>
      <c r="AOW24" s="132" t="str">
        <f t="shared" si="350"/>
        <v xml:space="preserve">C3: 14-Motor Power </v>
      </c>
      <c r="AOX24" s="132" t="str">
        <f t="shared" si="350"/>
        <v>C3: 14-IEEE Compliant</v>
      </c>
      <c r="AOY24" s="132" t="str">
        <f t="shared" si="350"/>
        <v>C3: 14-Incentive</v>
      </c>
      <c r="AOZ24" s="132" t="str">
        <f t="shared" si="350"/>
        <v>C3: 14-kWh savings</v>
      </c>
      <c r="APA24" s="132" t="str">
        <f t="shared" si="350"/>
        <v>C3: 15-Operating Hours</v>
      </c>
      <c r="APB24" s="132" t="str">
        <f t="shared" si="350"/>
        <v xml:space="preserve">C3: 15-Motor Designation </v>
      </c>
      <c r="APC24" s="132" t="str">
        <f t="shared" si="350"/>
        <v>C3: 15-Motor Type</v>
      </c>
      <c r="APD24" s="132" t="str">
        <f t="shared" si="350"/>
        <v>C3: 15-VSD Model No.</v>
      </c>
      <c r="APE24" s="132" t="str">
        <f t="shared" si="350"/>
        <v xml:space="preserve">C3: 15-Motor Power </v>
      </c>
      <c r="APF24" s="132" t="str">
        <f t="shared" si="350"/>
        <v>C3: 15-IEEE Compliant</v>
      </c>
      <c r="APG24" s="132" t="str">
        <f t="shared" si="350"/>
        <v>C3: 15-Incentive</v>
      </c>
      <c r="APH24" s="132" t="str">
        <f t="shared" si="350"/>
        <v>C3: 15-kWh savings</v>
      </c>
    </row>
    <row r="25" spans="1:1100">
      <c r="FA25" s="1"/>
      <c r="VW25" s="132" t="s">
        <v>1835</v>
      </c>
      <c r="VX25" s="132" t="s">
        <v>1837</v>
      </c>
      <c r="VY25" s="132" t="s">
        <v>1839</v>
      </c>
      <c r="VZ25" s="132" t="s">
        <v>1851</v>
      </c>
      <c r="WA25" s="132" t="s">
        <v>1856</v>
      </c>
      <c r="WB25" s="132" t="s">
        <v>1862</v>
      </c>
      <c r="WC25" s="132" t="s">
        <v>1867</v>
      </c>
      <c r="WD25" s="132" t="s">
        <v>1868</v>
      </c>
      <c r="WE25" s="132" t="s">
        <v>16</v>
      </c>
      <c r="WF25" s="132" t="s">
        <v>9</v>
      </c>
      <c r="WG25" s="132" t="s">
        <v>1870</v>
      </c>
      <c r="WH25" s="132" t="s">
        <v>1872</v>
      </c>
      <c r="WI25" s="132" t="s">
        <v>1874</v>
      </c>
      <c r="WJ25" s="132" t="s">
        <v>1882</v>
      </c>
      <c r="WK25" s="132" t="s">
        <v>1896</v>
      </c>
      <c r="WL25" s="132" t="s">
        <v>1897</v>
      </c>
      <c r="WM25" s="132" t="str">
        <f>VW25</f>
        <v>B</v>
      </c>
      <c r="WN25" s="132" t="str">
        <f t="shared" ref="WN25:YY25" si="351">VX25</f>
        <v>D</v>
      </c>
      <c r="WO25" s="132" t="str">
        <f t="shared" si="351"/>
        <v>F</v>
      </c>
      <c r="WP25" s="132" t="str">
        <f t="shared" si="351"/>
        <v>R</v>
      </c>
      <c r="WQ25" s="132" t="str">
        <f t="shared" si="351"/>
        <v>W</v>
      </c>
      <c r="WR25" s="132" t="str">
        <f t="shared" si="351"/>
        <v>AD</v>
      </c>
      <c r="WS25" s="132" t="str">
        <f t="shared" si="351"/>
        <v>AI</v>
      </c>
      <c r="WT25" s="132" t="str">
        <f t="shared" si="351"/>
        <v>AJ</v>
      </c>
      <c r="WU25" s="132" t="str">
        <f t="shared" si="351"/>
        <v>AK</v>
      </c>
      <c r="WV25" s="132" t="str">
        <f t="shared" si="351"/>
        <v>AL</v>
      </c>
      <c r="WW25" s="132" t="str">
        <f t="shared" si="351"/>
        <v>AN</v>
      </c>
      <c r="WX25" s="132" t="str">
        <f t="shared" si="351"/>
        <v>AP</v>
      </c>
      <c r="WY25" s="132" t="str">
        <f t="shared" si="351"/>
        <v>AS</v>
      </c>
      <c r="WZ25" s="132" t="str">
        <f t="shared" si="351"/>
        <v>BB</v>
      </c>
      <c r="XA25" s="132" t="str">
        <f t="shared" si="351"/>
        <v>BP</v>
      </c>
      <c r="XB25" s="132" t="str">
        <f t="shared" si="351"/>
        <v>BQ</v>
      </c>
      <c r="XC25" s="132" t="str">
        <f t="shared" si="351"/>
        <v>B</v>
      </c>
      <c r="XD25" s="132" t="str">
        <f t="shared" si="351"/>
        <v>D</v>
      </c>
      <c r="XE25" s="132" t="str">
        <f t="shared" si="351"/>
        <v>F</v>
      </c>
      <c r="XF25" s="132" t="str">
        <f t="shared" si="351"/>
        <v>R</v>
      </c>
      <c r="XG25" s="132" t="str">
        <f t="shared" si="351"/>
        <v>W</v>
      </c>
      <c r="XH25" s="132" t="str">
        <f t="shared" si="351"/>
        <v>AD</v>
      </c>
      <c r="XI25" s="132" t="str">
        <f t="shared" si="351"/>
        <v>AI</v>
      </c>
      <c r="XJ25" s="132" t="str">
        <f t="shared" si="351"/>
        <v>AJ</v>
      </c>
      <c r="XK25" s="132" t="str">
        <f t="shared" si="351"/>
        <v>AK</v>
      </c>
      <c r="XL25" s="132" t="str">
        <f t="shared" si="351"/>
        <v>AL</v>
      </c>
      <c r="XM25" s="132" t="str">
        <f t="shared" si="351"/>
        <v>AN</v>
      </c>
      <c r="XN25" s="132" t="str">
        <f t="shared" si="351"/>
        <v>AP</v>
      </c>
      <c r="XO25" s="132" t="str">
        <f t="shared" si="351"/>
        <v>AS</v>
      </c>
      <c r="XP25" s="132" t="str">
        <f t="shared" si="351"/>
        <v>BB</v>
      </c>
      <c r="XQ25" s="132" t="str">
        <f t="shared" si="351"/>
        <v>BP</v>
      </c>
      <c r="XR25" s="132" t="str">
        <f t="shared" si="351"/>
        <v>BQ</v>
      </c>
      <c r="XS25" s="132" t="str">
        <f t="shared" si="351"/>
        <v>B</v>
      </c>
      <c r="XT25" s="132" t="str">
        <f t="shared" si="351"/>
        <v>D</v>
      </c>
      <c r="XU25" s="132" t="str">
        <f t="shared" si="351"/>
        <v>F</v>
      </c>
      <c r="XV25" s="132" t="str">
        <f t="shared" si="351"/>
        <v>R</v>
      </c>
      <c r="XW25" s="132" t="str">
        <f t="shared" si="351"/>
        <v>W</v>
      </c>
      <c r="XX25" s="132" t="str">
        <f t="shared" si="351"/>
        <v>AD</v>
      </c>
      <c r="XY25" s="132" t="str">
        <f t="shared" si="351"/>
        <v>AI</v>
      </c>
      <c r="XZ25" s="132" t="str">
        <f t="shared" si="351"/>
        <v>AJ</v>
      </c>
      <c r="YA25" s="132" t="str">
        <f t="shared" si="351"/>
        <v>AK</v>
      </c>
      <c r="YB25" s="132" t="str">
        <f t="shared" si="351"/>
        <v>AL</v>
      </c>
      <c r="YC25" s="132" t="str">
        <f t="shared" si="351"/>
        <v>AN</v>
      </c>
      <c r="YD25" s="132" t="str">
        <f t="shared" si="351"/>
        <v>AP</v>
      </c>
      <c r="YE25" s="132" t="str">
        <f t="shared" si="351"/>
        <v>AS</v>
      </c>
      <c r="YF25" s="132" t="str">
        <f t="shared" si="351"/>
        <v>BB</v>
      </c>
      <c r="YG25" s="132" t="str">
        <f t="shared" si="351"/>
        <v>BP</v>
      </c>
      <c r="YH25" s="132" t="str">
        <f t="shared" si="351"/>
        <v>BQ</v>
      </c>
      <c r="YI25" s="132" t="str">
        <f t="shared" si="351"/>
        <v>B</v>
      </c>
      <c r="YJ25" s="132" t="str">
        <f t="shared" si="351"/>
        <v>D</v>
      </c>
      <c r="YK25" s="132" t="str">
        <f t="shared" si="351"/>
        <v>F</v>
      </c>
      <c r="YL25" s="132" t="str">
        <f t="shared" si="351"/>
        <v>R</v>
      </c>
      <c r="YM25" s="132" t="str">
        <f t="shared" si="351"/>
        <v>W</v>
      </c>
      <c r="YN25" s="132" t="str">
        <f t="shared" si="351"/>
        <v>AD</v>
      </c>
      <c r="YO25" s="132" t="str">
        <f t="shared" si="351"/>
        <v>AI</v>
      </c>
      <c r="YP25" s="132" t="str">
        <f t="shared" si="351"/>
        <v>AJ</v>
      </c>
      <c r="YQ25" s="132" t="str">
        <f t="shared" si="351"/>
        <v>AK</v>
      </c>
      <c r="YR25" s="132" t="str">
        <f t="shared" si="351"/>
        <v>AL</v>
      </c>
      <c r="YS25" s="132" t="str">
        <f t="shared" si="351"/>
        <v>AN</v>
      </c>
      <c r="YT25" s="132" t="str">
        <f t="shared" si="351"/>
        <v>AP</v>
      </c>
      <c r="YU25" s="132" t="str">
        <f t="shared" si="351"/>
        <v>AS</v>
      </c>
      <c r="YV25" s="132" t="str">
        <f t="shared" si="351"/>
        <v>BB</v>
      </c>
      <c r="YW25" s="132" t="str">
        <f t="shared" si="351"/>
        <v>BP</v>
      </c>
      <c r="YX25" s="132" t="str">
        <f t="shared" si="351"/>
        <v>BQ</v>
      </c>
      <c r="YY25" s="132" t="str">
        <f t="shared" si="351"/>
        <v>B</v>
      </c>
      <c r="YZ25" s="132" t="str">
        <f t="shared" ref="YZ25:ABK25" si="352">YJ25</f>
        <v>D</v>
      </c>
      <c r="ZA25" s="132" t="str">
        <f t="shared" si="352"/>
        <v>F</v>
      </c>
      <c r="ZB25" s="132" t="str">
        <f t="shared" si="352"/>
        <v>R</v>
      </c>
      <c r="ZC25" s="132" t="str">
        <f t="shared" si="352"/>
        <v>W</v>
      </c>
      <c r="ZD25" s="132" t="str">
        <f t="shared" si="352"/>
        <v>AD</v>
      </c>
      <c r="ZE25" s="132" t="str">
        <f t="shared" si="352"/>
        <v>AI</v>
      </c>
      <c r="ZF25" s="132" t="str">
        <f t="shared" si="352"/>
        <v>AJ</v>
      </c>
      <c r="ZG25" s="132" t="str">
        <f t="shared" si="352"/>
        <v>AK</v>
      </c>
      <c r="ZH25" s="132" t="str">
        <f t="shared" si="352"/>
        <v>AL</v>
      </c>
      <c r="ZI25" s="132" t="str">
        <f t="shared" si="352"/>
        <v>AN</v>
      </c>
      <c r="ZJ25" s="132" t="str">
        <f t="shared" si="352"/>
        <v>AP</v>
      </c>
      <c r="ZK25" s="132" t="str">
        <f t="shared" si="352"/>
        <v>AS</v>
      </c>
      <c r="ZL25" s="132" t="str">
        <f t="shared" si="352"/>
        <v>BB</v>
      </c>
      <c r="ZM25" s="132" t="str">
        <f t="shared" si="352"/>
        <v>BP</v>
      </c>
      <c r="ZN25" s="132" t="str">
        <f t="shared" si="352"/>
        <v>BQ</v>
      </c>
      <c r="ZO25" s="132" t="str">
        <f t="shared" si="352"/>
        <v>B</v>
      </c>
      <c r="ZP25" s="132" t="str">
        <f t="shared" si="352"/>
        <v>D</v>
      </c>
      <c r="ZQ25" s="132" t="str">
        <f t="shared" si="352"/>
        <v>F</v>
      </c>
      <c r="ZR25" s="132" t="str">
        <f t="shared" si="352"/>
        <v>R</v>
      </c>
      <c r="ZS25" s="132" t="str">
        <f t="shared" si="352"/>
        <v>W</v>
      </c>
      <c r="ZT25" s="132" t="str">
        <f t="shared" si="352"/>
        <v>AD</v>
      </c>
      <c r="ZU25" s="132" t="str">
        <f t="shared" si="352"/>
        <v>AI</v>
      </c>
      <c r="ZV25" s="132" t="str">
        <f t="shared" si="352"/>
        <v>AJ</v>
      </c>
      <c r="ZW25" s="132" t="str">
        <f t="shared" si="352"/>
        <v>AK</v>
      </c>
      <c r="ZX25" s="132" t="str">
        <f t="shared" si="352"/>
        <v>AL</v>
      </c>
      <c r="ZY25" s="132" t="str">
        <f t="shared" si="352"/>
        <v>AN</v>
      </c>
      <c r="ZZ25" s="132" t="str">
        <f t="shared" si="352"/>
        <v>AP</v>
      </c>
      <c r="AAA25" s="132" t="str">
        <f t="shared" si="352"/>
        <v>AS</v>
      </c>
      <c r="AAB25" s="132" t="str">
        <f t="shared" si="352"/>
        <v>BB</v>
      </c>
      <c r="AAC25" s="132" t="str">
        <f t="shared" si="352"/>
        <v>BP</v>
      </c>
      <c r="AAD25" s="132" t="str">
        <f t="shared" si="352"/>
        <v>BQ</v>
      </c>
      <c r="AAE25" s="132" t="str">
        <f t="shared" si="352"/>
        <v>B</v>
      </c>
      <c r="AAF25" s="132" t="str">
        <f t="shared" si="352"/>
        <v>D</v>
      </c>
      <c r="AAG25" s="132" t="str">
        <f t="shared" si="352"/>
        <v>F</v>
      </c>
      <c r="AAH25" s="132" t="str">
        <f t="shared" si="352"/>
        <v>R</v>
      </c>
      <c r="AAI25" s="132" t="str">
        <f t="shared" si="352"/>
        <v>W</v>
      </c>
      <c r="AAJ25" s="132" t="str">
        <f t="shared" si="352"/>
        <v>AD</v>
      </c>
      <c r="AAK25" s="132" t="str">
        <f t="shared" si="352"/>
        <v>AI</v>
      </c>
      <c r="AAL25" s="132" t="str">
        <f t="shared" si="352"/>
        <v>AJ</v>
      </c>
      <c r="AAM25" s="132" t="str">
        <f t="shared" si="352"/>
        <v>AK</v>
      </c>
      <c r="AAN25" s="132" t="str">
        <f t="shared" si="352"/>
        <v>AL</v>
      </c>
      <c r="AAO25" s="132" t="str">
        <f t="shared" si="352"/>
        <v>AN</v>
      </c>
      <c r="AAP25" s="132" t="str">
        <f t="shared" si="352"/>
        <v>AP</v>
      </c>
      <c r="AAQ25" s="132" t="str">
        <f t="shared" si="352"/>
        <v>AS</v>
      </c>
      <c r="AAR25" s="132" t="str">
        <f t="shared" si="352"/>
        <v>BB</v>
      </c>
      <c r="AAS25" s="132" t="str">
        <f t="shared" si="352"/>
        <v>BP</v>
      </c>
      <c r="AAT25" s="132" t="str">
        <f t="shared" si="352"/>
        <v>BQ</v>
      </c>
      <c r="AAU25" s="132" t="str">
        <f t="shared" si="352"/>
        <v>B</v>
      </c>
      <c r="AAV25" s="132" t="str">
        <f t="shared" si="352"/>
        <v>D</v>
      </c>
      <c r="AAW25" s="132" t="str">
        <f t="shared" si="352"/>
        <v>F</v>
      </c>
      <c r="AAX25" s="132" t="str">
        <f t="shared" si="352"/>
        <v>R</v>
      </c>
      <c r="AAY25" s="132" t="str">
        <f t="shared" si="352"/>
        <v>W</v>
      </c>
      <c r="AAZ25" s="132" t="str">
        <f t="shared" si="352"/>
        <v>AD</v>
      </c>
      <c r="ABA25" s="132" t="str">
        <f t="shared" si="352"/>
        <v>AI</v>
      </c>
      <c r="ABB25" s="132" t="str">
        <f t="shared" si="352"/>
        <v>AJ</v>
      </c>
      <c r="ABC25" s="132" t="str">
        <f t="shared" si="352"/>
        <v>AK</v>
      </c>
      <c r="ABD25" s="132" t="str">
        <f t="shared" si="352"/>
        <v>AL</v>
      </c>
      <c r="ABE25" s="132" t="str">
        <f t="shared" si="352"/>
        <v>AN</v>
      </c>
      <c r="ABF25" s="132" t="str">
        <f t="shared" si="352"/>
        <v>AP</v>
      </c>
      <c r="ABG25" s="132" t="str">
        <f t="shared" si="352"/>
        <v>AS</v>
      </c>
      <c r="ABH25" s="132" t="str">
        <f t="shared" si="352"/>
        <v>BB</v>
      </c>
      <c r="ABI25" s="132" t="str">
        <f t="shared" si="352"/>
        <v>BP</v>
      </c>
      <c r="ABJ25" s="132" t="str">
        <f t="shared" si="352"/>
        <v>BQ</v>
      </c>
      <c r="ABK25" s="132" t="str">
        <f t="shared" si="352"/>
        <v>B</v>
      </c>
      <c r="ABL25" s="132" t="str">
        <f t="shared" ref="ABL25:ABZ25" si="353">AAV25</f>
        <v>D</v>
      </c>
      <c r="ABM25" s="132" t="str">
        <f t="shared" si="353"/>
        <v>F</v>
      </c>
      <c r="ABN25" s="132" t="str">
        <f t="shared" si="353"/>
        <v>R</v>
      </c>
      <c r="ABO25" s="132" t="str">
        <f t="shared" si="353"/>
        <v>W</v>
      </c>
      <c r="ABP25" s="132" t="str">
        <f t="shared" si="353"/>
        <v>AD</v>
      </c>
      <c r="ABQ25" s="132" t="str">
        <f t="shared" si="353"/>
        <v>AI</v>
      </c>
      <c r="ABR25" s="132" t="str">
        <f t="shared" si="353"/>
        <v>AJ</v>
      </c>
      <c r="ABS25" s="132" t="str">
        <f t="shared" si="353"/>
        <v>AK</v>
      </c>
      <c r="ABT25" s="132" t="str">
        <f t="shared" si="353"/>
        <v>AL</v>
      </c>
      <c r="ABU25" s="132" t="str">
        <f t="shared" si="353"/>
        <v>AN</v>
      </c>
      <c r="ABV25" s="132" t="str">
        <f t="shared" si="353"/>
        <v>AP</v>
      </c>
      <c r="ABW25" s="132" t="str">
        <f t="shared" si="353"/>
        <v>AS</v>
      </c>
      <c r="ABX25" s="132" t="str">
        <f t="shared" si="353"/>
        <v>BB</v>
      </c>
      <c r="ABY25" s="132" t="str">
        <f t="shared" si="353"/>
        <v>BP</v>
      </c>
      <c r="ABZ25" s="132" t="str">
        <f t="shared" si="353"/>
        <v>BQ</v>
      </c>
      <c r="AFR25" s="132" t="s">
        <v>1835</v>
      </c>
      <c r="AFS25" s="132" t="s">
        <v>1837</v>
      </c>
      <c r="AFT25" s="132" t="s">
        <v>1839</v>
      </c>
      <c r="AFU25" s="132" t="s">
        <v>1862</v>
      </c>
      <c r="AFV25" s="132" t="s">
        <v>1867</v>
      </c>
      <c r="AFW25" s="132" t="s">
        <v>1868</v>
      </c>
      <c r="AFX25" s="132" t="s">
        <v>1870</v>
      </c>
      <c r="AFY25" s="132" t="s">
        <v>1872</v>
      </c>
      <c r="AFZ25" s="132" t="s">
        <v>1876</v>
      </c>
      <c r="AGA25" s="132" t="s">
        <v>1878</v>
      </c>
      <c r="AGB25" s="132" t="s">
        <v>1882</v>
      </c>
      <c r="AGC25" s="132" t="s">
        <v>1896</v>
      </c>
      <c r="AGD25" s="132" t="s">
        <v>1897</v>
      </c>
      <c r="AGE25" s="132" t="str">
        <f t="shared" ref="AGE25:AHJ25" si="354">AFR25</f>
        <v>B</v>
      </c>
      <c r="AGF25" s="132" t="str">
        <f t="shared" si="354"/>
        <v>D</v>
      </c>
      <c r="AGG25" s="132" t="str">
        <f t="shared" si="354"/>
        <v>F</v>
      </c>
      <c r="AGH25" s="132" t="str">
        <f t="shared" si="354"/>
        <v>AD</v>
      </c>
      <c r="AGI25" s="132" t="str">
        <f t="shared" si="354"/>
        <v>AI</v>
      </c>
      <c r="AGJ25" s="132" t="str">
        <f t="shared" si="354"/>
        <v>AJ</v>
      </c>
      <c r="AGK25" s="132" t="str">
        <f t="shared" si="354"/>
        <v>AN</v>
      </c>
      <c r="AGL25" s="132" t="str">
        <f t="shared" si="354"/>
        <v>AP</v>
      </c>
      <c r="AGM25" s="132" t="str">
        <f t="shared" si="354"/>
        <v>AU</v>
      </c>
      <c r="AGN25" s="132" t="str">
        <f t="shared" si="354"/>
        <v>AW</v>
      </c>
      <c r="AGO25" s="132" t="str">
        <f t="shared" si="354"/>
        <v>BB</v>
      </c>
      <c r="AGP25" s="132" t="str">
        <f t="shared" si="354"/>
        <v>BP</v>
      </c>
      <c r="AGQ25" s="132" t="str">
        <f t="shared" si="354"/>
        <v>BQ</v>
      </c>
      <c r="AGR25" s="132" t="str">
        <f t="shared" si="354"/>
        <v>B</v>
      </c>
      <c r="AGS25" s="132" t="str">
        <f t="shared" si="354"/>
        <v>D</v>
      </c>
      <c r="AGT25" s="132" t="str">
        <f t="shared" si="354"/>
        <v>F</v>
      </c>
      <c r="AGU25" s="132" t="str">
        <f t="shared" si="354"/>
        <v>AD</v>
      </c>
      <c r="AGV25" s="132" t="str">
        <f t="shared" si="354"/>
        <v>AI</v>
      </c>
      <c r="AGW25" s="132" t="str">
        <f t="shared" si="354"/>
        <v>AJ</v>
      </c>
      <c r="AGX25" s="132" t="str">
        <f t="shared" si="354"/>
        <v>AN</v>
      </c>
      <c r="AGY25" s="132" t="str">
        <f t="shared" si="354"/>
        <v>AP</v>
      </c>
      <c r="AGZ25" s="132" t="str">
        <f t="shared" si="354"/>
        <v>AU</v>
      </c>
      <c r="AHA25" s="132" t="str">
        <f t="shared" si="354"/>
        <v>AW</v>
      </c>
      <c r="AHB25" s="132" t="str">
        <f t="shared" si="354"/>
        <v>BB</v>
      </c>
      <c r="AHC25" s="132" t="str">
        <f t="shared" si="354"/>
        <v>BP</v>
      </c>
      <c r="AHD25" s="132" t="str">
        <f t="shared" si="354"/>
        <v>BQ</v>
      </c>
      <c r="AHE25" s="132" t="str">
        <f t="shared" si="354"/>
        <v>B</v>
      </c>
      <c r="AHF25" s="132" t="str">
        <f t="shared" si="354"/>
        <v>D</v>
      </c>
      <c r="AHG25" s="132" t="str">
        <f t="shared" si="354"/>
        <v>F</v>
      </c>
      <c r="AHH25" s="132" t="str">
        <f t="shared" si="354"/>
        <v>AD</v>
      </c>
      <c r="AHI25" s="132" t="str">
        <f t="shared" si="354"/>
        <v>AI</v>
      </c>
      <c r="AHJ25" s="132" t="str">
        <f t="shared" si="354"/>
        <v>AJ</v>
      </c>
      <c r="AHK25" s="132" t="str">
        <f t="shared" ref="AHK25:AID25" si="355">AGX25</f>
        <v>AN</v>
      </c>
      <c r="AHL25" s="132" t="str">
        <f t="shared" si="355"/>
        <v>AP</v>
      </c>
      <c r="AHM25" s="132" t="str">
        <f t="shared" si="355"/>
        <v>AU</v>
      </c>
      <c r="AHN25" s="132" t="str">
        <f t="shared" si="355"/>
        <v>AW</v>
      </c>
      <c r="AHO25" s="132" t="str">
        <f t="shared" si="355"/>
        <v>BB</v>
      </c>
      <c r="AHP25" s="132" t="str">
        <f t="shared" si="355"/>
        <v>BP</v>
      </c>
      <c r="AHQ25" s="132" t="str">
        <f t="shared" si="355"/>
        <v>BQ</v>
      </c>
      <c r="AHR25" s="132" t="str">
        <f t="shared" si="355"/>
        <v>B</v>
      </c>
      <c r="AHS25" s="132" t="str">
        <f t="shared" si="355"/>
        <v>D</v>
      </c>
      <c r="AHT25" s="132" t="str">
        <f t="shared" si="355"/>
        <v>F</v>
      </c>
      <c r="AHU25" s="132" t="str">
        <f t="shared" si="355"/>
        <v>AD</v>
      </c>
      <c r="AHV25" s="132" t="str">
        <f t="shared" si="355"/>
        <v>AI</v>
      </c>
      <c r="AHW25" s="132" t="str">
        <f t="shared" si="355"/>
        <v>AJ</v>
      </c>
      <c r="AHX25" s="132" t="str">
        <f t="shared" si="355"/>
        <v>AN</v>
      </c>
      <c r="AHY25" s="132" t="str">
        <f t="shared" si="355"/>
        <v>AP</v>
      </c>
      <c r="AHZ25" s="132" t="str">
        <f t="shared" si="355"/>
        <v>AU</v>
      </c>
      <c r="AIA25" s="132" t="str">
        <f t="shared" si="355"/>
        <v>AW</v>
      </c>
      <c r="AIB25" s="132" t="str">
        <f t="shared" si="355"/>
        <v>BB</v>
      </c>
      <c r="AIC25" s="132" t="str">
        <f t="shared" si="355"/>
        <v>BP</v>
      </c>
      <c r="AID25" s="132" t="str">
        <f t="shared" si="355"/>
        <v>BQ</v>
      </c>
      <c r="AKS25" s="132" t="s">
        <v>1835</v>
      </c>
      <c r="AKT25" s="132" t="s">
        <v>1838</v>
      </c>
      <c r="AKU25" s="132" t="s">
        <v>1846</v>
      </c>
      <c r="AKV25" s="132" t="s">
        <v>1854</v>
      </c>
      <c r="AKW25" s="132" t="s">
        <v>1861</v>
      </c>
      <c r="AKX25" s="132" t="s">
        <v>1868</v>
      </c>
      <c r="AKY25" s="132" t="s">
        <v>1864</v>
      </c>
      <c r="AKZ25" s="132" t="s">
        <v>1872</v>
      </c>
      <c r="ALA25" s="132" t="str">
        <f>AKS25</f>
        <v>B</v>
      </c>
      <c r="ALB25" s="132" t="str">
        <f t="shared" si="150"/>
        <v>E</v>
      </c>
      <c r="ALC25" s="132" t="str">
        <f t="shared" si="150"/>
        <v>M</v>
      </c>
      <c r="ALD25" s="132" t="str">
        <f t="shared" si="150"/>
        <v>U</v>
      </c>
      <c r="ALE25" s="132" t="str">
        <f t="shared" si="150"/>
        <v>AC</v>
      </c>
      <c r="ALF25" s="132" t="str">
        <f t="shared" si="150"/>
        <v>AJ</v>
      </c>
      <c r="ALG25" s="132" t="str">
        <f t="shared" si="150"/>
        <v>AF</v>
      </c>
      <c r="ALH25" s="132" t="str">
        <f t="shared" si="150"/>
        <v>AP</v>
      </c>
      <c r="ALI25" s="132" t="str">
        <f t="shared" si="150"/>
        <v>B</v>
      </c>
      <c r="ALJ25" s="132" t="str">
        <f t="shared" si="150"/>
        <v>E</v>
      </c>
      <c r="ALK25" s="132" t="str">
        <f t="shared" si="150"/>
        <v>M</v>
      </c>
      <c r="ALL25" s="132" t="str">
        <f t="shared" si="150"/>
        <v>U</v>
      </c>
      <c r="ALM25" s="132" t="str">
        <f t="shared" si="150"/>
        <v>AC</v>
      </c>
      <c r="ALN25" s="132" t="str">
        <f t="shared" si="150"/>
        <v>AJ</v>
      </c>
      <c r="ALO25" s="132" t="str">
        <f t="shared" si="150"/>
        <v>AF</v>
      </c>
      <c r="ALP25" s="132" t="str">
        <f t="shared" si="150"/>
        <v>AP</v>
      </c>
      <c r="ALQ25" s="132" t="str">
        <f t="shared" si="150"/>
        <v>B</v>
      </c>
      <c r="ALR25" s="132" t="str">
        <f t="shared" si="150"/>
        <v>E</v>
      </c>
      <c r="ALS25" s="132" t="str">
        <f t="shared" si="150"/>
        <v>M</v>
      </c>
      <c r="ALT25" s="132" t="str">
        <f t="shared" si="150"/>
        <v>U</v>
      </c>
      <c r="ALU25" s="132" t="str">
        <f t="shared" si="150"/>
        <v>AC</v>
      </c>
      <c r="ALV25" s="132" t="str">
        <f t="shared" si="150"/>
        <v>AJ</v>
      </c>
      <c r="ALW25" s="132" t="str">
        <f t="shared" si="150"/>
        <v>AF</v>
      </c>
      <c r="ALX25" s="132" t="str">
        <f t="shared" si="150"/>
        <v>AP</v>
      </c>
      <c r="ALY25" s="132" t="str">
        <f t="shared" si="150"/>
        <v>B</v>
      </c>
      <c r="ALZ25" s="132" t="str">
        <f t="shared" si="150"/>
        <v>E</v>
      </c>
      <c r="AMA25" s="132" t="str">
        <f t="shared" si="150"/>
        <v>M</v>
      </c>
      <c r="AMB25" s="132" t="str">
        <f t="shared" si="150"/>
        <v>U</v>
      </c>
      <c r="AMC25" s="132" t="str">
        <f t="shared" si="150"/>
        <v>AC</v>
      </c>
      <c r="AMD25" s="132" t="str">
        <f t="shared" si="150"/>
        <v>AJ</v>
      </c>
      <c r="AME25" s="132" t="str">
        <f t="shared" si="150"/>
        <v>AF</v>
      </c>
      <c r="AMF25" s="132" t="str">
        <f t="shared" si="150"/>
        <v>AP</v>
      </c>
      <c r="AMG25" s="132" t="str">
        <f t="shared" si="150"/>
        <v>B</v>
      </c>
      <c r="AMH25" s="132" t="str">
        <f t="shared" si="150"/>
        <v>E</v>
      </c>
      <c r="AMI25" s="132" t="str">
        <f t="shared" si="150"/>
        <v>M</v>
      </c>
      <c r="AMJ25" s="132" t="str">
        <f t="shared" si="150"/>
        <v>U</v>
      </c>
      <c r="AMK25" s="132" t="str">
        <f t="shared" si="150"/>
        <v>AC</v>
      </c>
      <c r="AML25" s="132" t="str">
        <f t="shared" si="150"/>
        <v>AJ</v>
      </c>
      <c r="AMM25" s="132" t="str">
        <f t="shared" si="150"/>
        <v>AF</v>
      </c>
      <c r="AMN25" s="132" t="str">
        <f t="shared" si="150"/>
        <v>AP</v>
      </c>
      <c r="AMO25" s="132" t="str">
        <f t="shared" si="150"/>
        <v>B</v>
      </c>
      <c r="AMP25" s="132" t="str">
        <f t="shared" si="150"/>
        <v>E</v>
      </c>
      <c r="AMQ25" s="132" t="str">
        <f t="shared" si="150"/>
        <v>M</v>
      </c>
      <c r="AMR25" s="132" t="str">
        <f t="shared" si="150"/>
        <v>U</v>
      </c>
      <c r="AMS25" s="132" t="str">
        <f t="shared" si="150"/>
        <v>AC</v>
      </c>
      <c r="AMT25" s="132" t="str">
        <f t="shared" si="150"/>
        <v>AJ</v>
      </c>
      <c r="AMU25" s="132" t="str">
        <f t="shared" si="150"/>
        <v>AF</v>
      </c>
      <c r="AMV25" s="132" t="str">
        <f t="shared" si="150"/>
        <v>AP</v>
      </c>
      <c r="AMW25" s="132" t="str">
        <f t="shared" si="150"/>
        <v>B</v>
      </c>
      <c r="AMX25" s="132" t="str">
        <f t="shared" si="150"/>
        <v>E</v>
      </c>
      <c r="AMY25" s="132" t="str">
        <f t="shared" si="150"/>
        <v>M</v>
      </c>
      <c r="AMZ25" s="132" t="str">
        <f t="shared" si="150"/>
        <v>U</v>
      </c>
      <c r="ANA25" s="132" t="str">
        <f t="shared" si="150"/>
        <v>AC</v>
      </c>
      <c r="ANB25" s="132" t="str">
        <f t="shared" si="150"/>
        <v>AJ</v>
      </c>
      <c r="ANC25" s="132" t="str">
        <f t="shared" si="150"/>
        <v>AF</v>
      </c>
      <c r="AND25" s="132" t="str">
        <f t="shared" si="150"/>
        <v>AP</v>
      </c>
      <c r="ANE25" s="132" t="str">
        <f t="shared" si="150"/>
        <v>B</v>
      </c>
      <c r="ANF25" s="132" t="str">
        <f t="shared" si="150"/>
        <v>E</v>
      </c>
      <c r="ANG25" s="132" t="str">
        <f t="shared" si="150"/>
        <v>M</v>
      </c>
      <c r="ANH25" s="132" t="str">
        <f t="shared" si="150"/>
        <v>U</v>
      </c>
      <c r="ANI25" s="132" t="str">
        <f t="shared" si="150"/>
        <v>AC</v>
      </c>
      <c r="ANJ25" s="132" t="str">
        <f t="shared" si="150"/>
        <v>AJ</v>
      </c>
      <c r="ANK25" s="132" t="str">
        <f t="shared" si="150"/>
        <v>AF</v>
      </c>
      <c r="ANL25" s="132" t="str">
        <f t="shared" si="150"/>
        <v>AP</v>
      </c>
      <c r="ANM25" s="132" t="str">
        <f t="shared" si="150"/>
        <v>B</v>
      </c>
      <c r="ANN25" s="132" t="str">
        <f t="shared" si="151"/>
        <v>E</v>
      </c>
      <c r="ANO25" s="132" t="str">
        <f t="shared" si="151"/>
        <v>M</v>
      </c>
      <c r="ANP25" s="132" t="str">
        <f t="shared" si="151"/>
        <v>U</v>
      </c>
      <c r="ANQ25" s="132" t="str">
        <f t="shared" si="151"/>
        <v>AC</v>
      </c>
      <c r="ANR25" s="132" t="str">
        <f t="shared" si="151"/>
        <v>AJ</v>
      </c>
      <c r="ANS25" s="132" t="str">
        <f t="shared" si="151"/>
        <v>AF</v>
      </c>
      <c r="ANT25" s="132" t="str">
        <f t="shared" si="151"/>
        <v>AP</v>
      </c>
      <c r="ANU25" s="132" t="str">
        <f t="shared" si="151"/>
        <v>B</v>
      </c>
      <c r="ANV25" s="132" t="str">
        <f t="shared" si="151"/>
        <v>E</v>
      </c>
      <c r="ANW25" s="132" t="str">
        <f t="shared" si="151"/>
        <v>M</v>
      </c>
      <c r="ANX25" s="132" t="str">
        <f t="shared" si="151"/>
        <v>U</v>
      </c>
      <c r="ANY25" s="132" t="str">
        <f t="shared" si="151"/>
        <v>AC</v>
      </c>
      <c r="ANZ25" s="132" t="str">
        <f t="shared" si="151"/>
        <v>AJ</v>
      </c>
      <c r="AOA25" s="132" t="str">
        <f t="shared" si="151"/>
        <v>AF</v>
      </c>
      <c r="AOB25" s="132" t="str">
        <f t="shared" si="151"/>
        <v>AP</v>
      </c>
      <c r="AOC25" s="132" t="str">
        <f t="shared" si="151"/>
        <v>B</v>
      </c>
      <c r="AOD25" s="132" t="str">
        <f t="shared" si="151"/>
        <v>E</v>
      </c>
      <c r="AOE25" s="132" t="str">
        <f t="shared" si="151"/>
        <v>M</v>
      </c>
      <c r="AOF25" s="132" t="str">
        <f t="shared" si="151"/>
        <v>U</v>
      </c>
      <c r="AOG25" s="132" t="str">
        <f t="shared" si="151"/>
        <v>AC</v>
      </c>
      <c r="AOH25" s="132" t="str">
        <f t="shared" si="151"/>
        <v>AJ</v>
      </c>
      <c r="AOI25" s="132" t="str">
        <f t="shared" si="151"/>
        <v>AF</v>
      </c>
      <c r="AOJ25" s="132" t="str">
        <f t="shared" si="151"/>
        <v>AP</v>
      </c>
      <c r="AOK25" s="132" t="str">
        <f t="shared" si="151"/>
        <v>B</v>
      </c>
      <c r="AOL25" s="132" t="str">
        <f t="shared" si="151"/>
        <v>E</v>
      </c>
      <c r="AOM25" s="132" t="str">
        <f t="shared" si="151"/>
        <v>M</v>
      </c>
      <c r="AON25" s="132" t="str">
        <f t="shared" si="151"/>
        <v>U</v>
      </c>
      <c r="AOO25" s="132" t="str">
        <f t="shared" si="151"/>
        <v>AC</v>
      </c>
      <c r="AOP25" s="132" t="str">
        <f t="shared" si="151"/>
        <v>AJ</v>
      </c>
      <c r="AOQ25" s="132" t="str">
        <f t="shared" si="151"/>
        <v>AF</v>
      </c>
      <c r="AOR25" s="132" t="str">
        <f t="shared" si="151"/>
        <v>AP</v>
      </c>
      <c r="AOS25" s="132" t="str">
        <f t="shared" si="151"/>
        <v>B</v>
      </c>
      <c r="AOT25" s="132" t="str">
        <f t="shared" si="151"/>
        <v>E</v>
      </c>
      <c r="AOU25" s="132" t="str">
        <f t="shared" si="151"/>
        <v>M</v>
      </c>
      <c r="AOV25" s="132" t="str">
        <f t="shared" si="151"/>
        <v>U</v>
      </c>
      <c r="AOW25" s="132" t="str">
        <f t="shared" si="151"/>
        <v>AC</v>
      </c>
      <c r="AOX25" s="132" t="str">
        <f t="shared" si="151"/>
        <v>AJ</v>
      </c>
      <c r="AOY25" s="132" t="str">
        <f t="shared" si="151"/>
        <v>AF</v>
      </c>
      <c r="AOZ25" s="132" t="str">
        <f t="shared" si="151"/>
        <v>AP</v>
      </c>
      <c r="APA25" s="132" t="str">
        <f t="shared" si="151"/>
        <v>B</v>
      </c>
      <c r="APB25" s="132" t="str">
        <f t="shared" si="151"/>
        <v>E</v>
      </c>
      <c r="APC25" s="132" t="str">
        <f t="shared" si="151"/>
        <v>M</v>
      </c>
      <c r="APD25" s="132" t="str">
        <f t="shared" si="151"/>
        <v>U</v>
      </c>
      <c r="APE25" s="132" t="str">
        <f t="shared" si="151"/>
        <v>AC</v>
      </c>
      <c r="APF25" s="132" t="str">
        <f t="shared" si="151"/>
        <v>AJ</v>
      </c>
      <c r="APG25" s="132" t="str">
        <f t="shared" si="151"/>
        <v>AF</v>
      </c>
      <c r="APH25" s="132" t="str">
        <f t="shared" si="151"/>
        <v>AP</v>
      </c>
    </row>
    <row r="26" spans="1:1100">
      <c r="FA26" s="1"/>
      <c r="VW26" s="353">
        <f>VW22+28</f>
        <v>29</v>
      </c>
      <c r="VX26" s="353">
        <f t="shared" ref="VX26:WM26" si="356">VX22+28</f>
        <v>29</v>
      </c>
      <c r="VY26" s="353">
        <f t="shared" si="356"/>
        <v>29</v>
      </c>
      <c r="VZ26" s="353">
        <f t="shared" si="356"/>
        <v>29</v>
      </c>
      <c r="WA26" s="353">
        <f t="shared" si="356"/>
        <v>29</v>
      </c>
      <c r="WB26" s="353">
        <f t="shared" si="356"/>
        <v>29</v>
      </c>
      <c r="WC26" s="353">
        <f t="shared" si="356"/>
        <v>29</v>
      </c>
      <c r="WD26" s="353">
        <f t="shared" si="356"/>
        <v>29</v>
      </c>
      <c r="WE26" s="353">
        <f t="shared" si="356"/>
        <v>29</v>
      </c>
      <c r="WF26" s="353">
        <f t="shared" si="356"/>
        <v>29</v>
      </c>
      <c r="WG26" s="353">
        <f t="shared" si="356"/>
        <v>29</v>
      </c>
      <c r="WH26" s="353">
        <f t="shared" si="356"/>
        <v>29</v>
      </c>
      <c r="WI26" s="353">
        <f t="shared" si="356"/>
        <v>29</v>
      </c>
      <c r="WJ26" s="353">
        <f t="shared" si="356"/>
        <v>29</v>
      </c>
      <c r="WK26" s="353">
        <f t="shared" si="356"/>
        <v>29</v>
      </c>
      <c r="WL26" s="353">
        <f t="shared" si="356"/>
        <v>29</v>
      </c>
      <c r="WM26" s="353">
        <f t="shared" si="356"/>
        <v>30</v>
      </c>
      <c r="WN26" s="353">
        <f t="shared" ref="WN26:YY26" si="357">WN22+28</f>
        <v>30</v>
      </c>
      <c r="WO26" s="353">
        <f t="shared" si="357"/>
        <v>30</v>
      </c>
      <c r="WP26" s="353">
        <f t="shared" si="357"/>
        <v>30</v>
      </c>
      <c r="WQ26" s="353">
        <f t="shared" si="357"/>
        <v>30</v>
      </c>
      <c r="WR26" s="353">
        <f t="shared" si="357"/>
        <v>30</v>
      </c>
      <c r="WS26" s="353">
        <f t="shared" si="357"/>
        <v>30</v>
      </c>
      <c r="WT26" s="353">
        <f t="shared" si="357"/>
        <v>30</v>
      </c>
      <c r="WU26" s="353">
        <f t="shared" si="357"/>
        <v>30</v>
      </c>
      <c r="WV26" s="353">
        <f t="shared" si="357"/>
        <v>30</v>
      </c>
      <c r="WW26" s="353">
        <f t="shared" si="357"/>
        <v>30</v>
      </c>
      <c r="WX26" s="353">
        <f t="shared" si="357"/>
        <v>30</v>
      </c>
      <c r="WY26" s="353">
        <f t="shared" si="357"/>
        <v>30</v>
      </c>
      <c r="WZ26" s="353">
        <f t="shared" si="357"/>
        <v>30</v>
      </c>
      <c r="XA26" s="353">
        <f t="shared" si="357"/>
        <v>30</v>
      </c>
      <c r="XB26" s="353">
        <f t="shared" si="357"/>
        <v>30</v>
      </c>
      <c r="XC26" s="353">
        <f t="shared" si="357"/>
        <v>31</v>
      </c>
      <c r="XD26" s="353">
        <f t="shared" si="357"/>
        <v>31</v>
      </c>
      <c r="XE26" s="353">
        <f t="shared" si="357"/>
        <v>31</v>
      </c>
      <c r="XF26" s="353">
        <f t="shared" si="357"/>
        <v>31</v>
      </c>
      <c r="XG26" s="353">
        <f t="shared" si="357"/>
        <v>31</v>
      </c>
      <c r="XH26" s="353">
        <f t="shared" si="357"/>
        <v>31</v>
      </c>
      <c r="XI26" s="353">
        <f t="shared" si="357"/>
        <v>31</v>
      </c>
      <c r="XJ26" s="353">
        <f t="shared" si="357"/>
        <v>31</v>
      </c>
      <c r="XK26" s="353">
        <f t="shared" si="357"/>
        <v>31</v>
      </c>
      <c r="XL26" s="353">
        <f t="shared" si="357"/>
        <v>31</v>
      </c>
      <c r="XM26" s="353">
        <f t="shared" si="357"/>
        <v>31</v>
      </c>
      <c r="XN26" s="353">
        <f t="shared" si="357"/>
        <v>31</v>
      </c>
      <c r="XO26" s="353">
        <f t="shared" si="357"/>
        <v>31</v>
      </c>
      <c r="XP26" s="353">
        <f t="shared" si="357"/>
        <v>31</v>
      </c>
      <c r="XQ26" s="353">
        <f t="shared" si="357"/>
        <v>31</v>
      </c>
      <c r="XR26" s="353">
        <f t="shared" si="357"/>
        <v>31</v>
      </c>
      <c r="XS26" s="353">
        <f t="shared" si="357"/>
        <v>32</v>
      </c>
      <c r="XT26" s="353">
        <f t="shared" si="357"/>
        <v>32</v>
      </c>
      <c r="XU26" s="353">
        <f t="shared" si="357"/>
        <v>32</v>
      </c>
      <c r="XV26" s="353">
        <f t="shared" si="357"/>
        <v>32</v>
      </c>
      <c r="XW26" s="353">
        <f t="shared" si="357"/>
        <v>32</v>
      </c>
      <c r="XX26" s="353">
        <f t="shared" si="357"/>
        <v>32</v>
      </c>
      <c r="XY26" s="353">
        <f t="shared" si="357"/>
        <v>32</v>
      </c>
      <c r="XZ26" s="353">
        <f t="shared" si="357"/>
        <v>32</v>
      </c>
      <c r="YA26" s="353">
        <f t="shared" si="357"/>
        <v>32</v>
      </c>
      <c r="YB26" s="353">
        <f t="shared" si="357"/>
        <v>32</v>
      </c>
      <c r="YC26" s="353">
        <f t="shared" si="357"/>
        <v>32</v>
      </c>
      <c r="YD26" s="353">
        <f t="shared" si="357"/>
        <v>32</v>
      </c>
      <c r="YE26" s="353">
        <f t="shared" si="357"/>
        <v>32</v>
      </c>
      <c r="YF26" s="353">
        <f t="shared" si="357"/>
        <v>32</v>
      </c>
      <c r="YG26" s="353">
        <f t="shared" si="357"/>
        <v>32</v>
      </c>
      <c r="YH26" s="353">
        <f t="shared" si="357"/>
        <v>32</v>
      </c>
      <c r="YI26" s="353">
        <f t="shared" si="357"/>
        <v>33</v>
      </c>
      <c r="YJ26" s="353">
        <f t="shared" si="357"/>
        <v>33</v>
      </c>
      <c r="YK26" s="353">
        <f t="shared" si="357"/>
        <v>33</v>
      </c>
      <c r="YL26" s="353">
        <f t="shared" si="357"/>
        <v>33</v>
      </c>
      <c r="YM26" s="353">
        <f t="shared" si="357"/>
        <v>33</v>
      </c>
      <c r="YN26" s="353">
        <f t="shared" si="357"/>
        <v>33</v>
      </c>
      <c r="YO26" s="353">
        <f t="shared" si="357"/>
        <v>33</v>
      </c>
      <c r="YP26" s="353">
        <f t="shared" si="357"/>
        <v>33</v>
      </c>
      <c r="YQ26" s="353">
        <f t="shared" si="357"/>
        <v>33</v>
      </c>
      <c r="YR26" s="353">
        <f t="shared" si="357"/>
        <v>33</v>
      </c>
      <c r="YS26" s="353">
        <f t="shared" si="357"/>
        <v>33</v>
      </c>
      <c r="YT26" s="353">
        <f t="shared" si="357"/>
        <v>33</v>
      </c>
      <c r="YU26" s="353">
        <f t="shared" si="357"/>
        <v>33</v>
      </c>
      <c r="YV26" s="353">
        <f t="shared" si="357"/>
        <v>33</v>
      </c>
      <c r="YW26" s="353">
        <f t="shared" si="357"/>
        <v>33</v>
      </c>
      <c r="YX26" s="353">
        <f t="shared" si="357"/>
        <v>33</v>
      </c>
      <c r="YY26" s="353">
        <f t="shared" si="357"/>
        <v>34</v>
      </c>
      <c r="YZ26" s="353">
        <f t="shared" ref="YZ26:ABK26" si="358">YZ22+28</f>
        <v>34</v>
      </c>
      <c r="ZA26" s="353">
        <f t="shared" si="358"/>
        <v>34</v>
      </c>
      <c r="ZB26" s="353">
        <f t="shared" si="358"/>
        <v>34</v>
      </c>
      <c r="ZC26" s="353">
        <f t="shared" si="358"/>
        <v>34</v>
      </c>
      <c r="ZD26" s="353">
        <f t="shared" si="358"/>
        <v>34</v>
      </c>
      <c r="ZE26" s="353">
        <f t="shared" si="358"/>
        <v>34</v>
      </c>
      <c r="ZF26" s="353">
        <f t="shared" si="358"/>
        <v>34</v>
      </c>
      <c r="ZG26" s="353">
        <f t="shared" si="358"/>
        <v>34</v>
      </c>
      <c r="ZH26" s="353">
        <f t="shared" si="358"/>
        <v>34</v>
      </c>
      <c r="ZI26" s="353">
        <f t="shared" si="358"/>
        <v>34</v>
      </c>
      <c r="ZJ26" s="353">
        <f t="shared" si="358"/>
        <v>34</v>
      </c>
      <c r="ZK26" s="353">
        <f t="shared" si="358"/>
        <v>34</v>
      </c>
      <c r="ZL26" s="353">
        <f t="shared" si="358"/>
        <v>34</v>
      </c>
      <c r="ZM26" s="353">
        <f t="shared" si="358"/>
        <v>34</v>
      </c>
      <c r="ZN26" s="353">
        <f t="shared" si="358"/>
        <v>34</v>
      </c>
      <c r="ZO26" s="353">
        <f t="shared" si="358"/>
        <v>35</v>
      </c>
      <c r="ZP26" s="353">
        <f t="shared" si="358"/>
        <v>35</v>
      </c>
      <c r="ZQ26" s="353">
        <f t="shared" si="358"/>
        <v>35</v>
      </c>
      <c r="ZR26" s="353">
        <f t="shared" si="358"/>
        <v>35</v>
      </c>
      <c r="ZS26" s="353">
        <f t="shared" si="358"/>
        <v>35</v>
      </c>
      <c r="ZT26" s="353">
        <f t="shared" si="358"/>
        <v>35</v>
      </c>
      <c r="ZU26" s="353">
        <f t="shared" si="358"/>
        <v>35</v>
      </c>
      <c r="ZV26" s="353">
        <f t="shared" si="358"/>
        <v>35</v>
      </c>
      <c r="ZW26" s="353">
        <f t="shared" si="358"/>
        <v>35</v>
      </c>
      <c r="ZX26" s="353">
        <f t="shared" si="358"/>
        <v>35</v>
      </c>
      <c r="ZY26" s="353">
        <f t="shared" si="358"/>
        <v>35</v>
      </c>
      <c r="ZZ26" s="353">
        <f t="shared" si="358"/>
        <v>35</v>
      </c>
      <c r="AAA26" s="353">
        <f t="shared" si="358"/>
        <v>35</v>
      </c>
      <c r="AAB26" s="353">
        <f t="shared" si="358"/>
        <v>35</v>
      </c>
      <c r="AAC26" s="353">
        <f t="shared" si="358"/>
        <v>35</v>
      </c>
      <c r="AAD26" s="353">
        <f t="shared" si="358"/>
        <v>35</v>
      </c>
      <c r="AAE26" s="353">
        <f t="shared" si="358"/>
        <v>36</v>
      </c>
      <c r="AAF26" s="353">
        <f t="shared" si="358"/>
        <v>36</v>
      </c>
      <c r="AAG26" s="353">
        <f t="shared" si="358"/>
        <v>36</v>
      </c>
      <c r="AAH26" s="353">
        <f t="shared" si="358"/>
        <v>36</v>
      </c>
      <c r="AAI26" s="353">
        <f t="shared" si="358"/>
        <v>36</v>
      </c>
      <c r="AAJ26" s="353">
        <f t="shared" si="358"/>
        <v>36</v>
      </c>
      <c r="AAK26" s="353">
        <f t="shared" si="358"/>
        <v>36</v>
      </c>
      <c r="AAL26" s="353">
        <f t="shared" si="358"/>
        <v>36</v>
      </c>
      <c r="AAM26" s="353">
        <f t="shared" si="358"/>
        <v>36</v>
      </c>
      <c r="AAN26" s="353">
        <f t="shared" si="358"/>
        <v>36</v>
      </c>
      <c r="AAO26" s="353">
        <f t="shared" si="358"/>
        <v>36</v>
      </c>
      <c r="AAP26" s="353">
        <f t="shared" si="358"/>
        <v>36</v>
      </c>
      <c r="AAQ26" s="353">
        <f t="shared" si="358"/>
        <v>36</v>
      </c>
      <c r="AAR26" s="353">
        <f t="shared" si="358"/>
        <v>36</v>
      </c>
      <c r="AAS26" s="353">
        <f t="shared" si="358"/>
        <v>36</v>
      </c>
      <c r="AAT26" s="353">
        <f t="shared" si="358"/>
        <v>36</v>
      </c>
      <c r="AAU26" s="353">
        <f t="shared" si="358"/>
        <v>37</v>
      </c>
      <c r="AAV26" s="353">
        <f t="shared" si="358"/>
        <v>37</v>
      </c>
      <c r="AAW26" s="353">
        <f t="shared" si="358"/>
        <v>37</v>
      </c>
      <c r="AAX26" s="353">
        <f t="shared" si="358"/>
        <v>37</v>
      </c>
      <c r="AAY26" s="353">
        <f t="shared" si="358"/>
        <v>37</v>
      </c>
      <c r="AAZ26" s="353">
        <f t="shared" si="358"/>
        <v>37</v>
      </c>
      <c r="ABA26" s="353">
        <f t="shared" si="358"/>
        <v>37</v>
      </c>
      <c r="ABB26" s="353">
        <f t="shared" si="358"/>
        <v>37</v>
      </c>
      <c r="ABC26" s="353">
        <f t="shared" si="358"/>
        <v>37</v>
      </c>
      <c r="ABD26" s="353">
        <f t="shared" si="358"/>
        <v>37</v>
      </c>
      <c r="ABE26" s="353">
        <f t="shared" si="358"/>
        <v>37</v>
      </c>
      <c r="ABF26" s="353">
        <f t="shared" si="358"/>
        <v>37</v>
      </c>
      <c r="ABG26" s="353">
        <f t="shared" si="358"/>
        <v>37</v>
      </c>
      <c r="ABH26" s="353">
        <f t="shared" si="358"/>
        <v>37</v>
      </c>
      <c r="ABI26" s="353">
        <f t="shared" si="358"/>
        <v>37</v>
      </c>
      <c r="ABJ26" s="353">
        <f t="shared" si="358"/>
        <v>37</v>
      </c>
      <c r="ABK26" s="353">
        <f t="shared" si="358"/>
        <v>38</v>
      </c>
      <c r="ABL26" s="353">
        <f t="shared" ref="ABL26:ABZ26" si="359">ABL22+28</f>
        <v>38</v>
      </c>
      <c r="ABM26" s="353">
        <f t="shared" si="359"/>
        <v>38</v>
      </c>
      <c r="ABN26" s="353">
        <f t="shared" si="359"/>
        <v>38</v>
      </c>
      <c r="ABO26" s="353">
        <f t="shared" si="359"/>
        <v>38</v>
      </c>
      <c r="ABP26" s="353">
        <f t="shared" si="359"/>
        <v>38</v>
      </c>
      <c r="ABQ26" s="353">
        <f t="shared" si="359"/>
        <v>38</v>
      </c>
      <c r="ABR26" s="353">
        <f t="shared" si="359"/>
        <v>38</v>
      </c>
      <c r="ABS26" s="353">
        <f t="shared" si="359"/>
        <v>38</v>
      </c>
      <c r="ABT26" s="353">
        <f t="shared" si="359"/>
        <v>38</v>
      </c>
      <c r="ABU26" s="353">
        <f t="shared" si="359"/>
        <v>38</v>
      </c>
      <c r="ABV26" s="353">
        <f t="shared" si="359"/>
        <v>38</v>
      </c>
      <c r="ABW26" s="353">
        <f t="shared" si="359"/>
        <v>38</v>
      </c>
      <c r="ABX26" s="353">
        <f t="shared" si="359"/>
        <v>38</v>
      </c>
      <c r="ABY26" s="353">
        <f t="shared" si="359"/>
        <v>38</v>
      </c>
      <c r="ABZ26" s="353">
        <f t="shared" si="359"/>
        <v>38</v>
      </c>
      <c r="ACA26" s="353"/>
      <c r="ACB26" s="353"/>
      <c r="ACC26" s="353"/>
      <c r="ACD26" s="353"/>
      <c r="ACE26" s="353"/>
      <c r="ACF26" s="353"/>
      <c r="ACG26" s="353"/>
      <c r="ACH26" s="353"/>
      <c r="ACI26" s="353"/>
      <c r="ACJ26" s="353"/>
      <c r="AFR26" s="834">
        <f>AFR22+57</f>
        <v>58</v>
      </c>
      <c r="AFS26" s="834">
        <f t="shared" ref="AFS26:AGE26" si="360">AFS22+57</f>
        <v>58</v>
      </c>
      <c r="AFT26" s="834">
        <f t="shared" si="360"/>
        <v>58</v>
      </c>
      <c r="AFU26" s="834">
        <f t="shared" si="360"/>
        <v>58</v>
      </c>
      <c r="AFV26" s="834">
        <f t="shared" si="360"/>
        <v>58</v>
      </c>
      <c r="AFW26" s="834">
        <f t="shared" si="360"/>
        <v>58</v>
      </c>
      <c r="AFX26" s="834">
        <f t="shared" si="360"/>
        <v>58</v>
      </c>
      <c r="AFY26" s="834">
        <f t="shared" si="360"/>
        <v>58</v>
      </c>
      <c r="AFZ26" s="834">
        <f t="shared" si="360"/>
        <v>58</v>
      </c>
      <c r="AGA26" s="834">
        <f t="shared" si="360"/>
        <v>58</v>
      </c>
      <c r="AGB26" s="834">
        <f t="shared" si="360"/>
        <v>58</v>
      </c>
      <c r="AGC26" s="834">
        <f t="shared" si="360"/>
        <v>58</v>
      </c>
      <c r="AGD26" s="834">
        <f t="shared" si="360"/>
        <v>58</v>
      </c>
      <c r="AGE26" s="834">
        <f t="shared" si="360"/>
        <v>59</v>
      </c>
      <c r="AGF26" s="834">
        <f t="shared" ref="AGF26:AID26" si="361">AGF22+57</f>
        <v>59</v>
      </c>
      <c r="AGG26" s="834">
        <f t="shared" si="361"/>
        <v>59</v>
      </c>
      <c r="AGH26" s="834">
        <f t="shared" si="361"/>
        <v>59</v>
      </c>
      <c r="AGI26" s="834">
        <f t="shared" si="361"/>
        <v>59</v>
      </c>
      <c r="AGJ26" s="834">
        <f t="shared" si="361"/>
        <v>59</v>
      </c>
      <c r="AGK26" s="834">
        <f t="shared" si="361"/>
        <v>59</v>
      </c>
      <c r="AGL26" s="834">
        <f t="shared" si="361"/>
        <v>59</v>
      </c>
      <c r="AGM26" s="834">
        <f t="shared" si="361"/>
        <v>59</v>
      </c>
      <c r="AGN26" s="834">
        <f t="shared" si="361"/>
        <v>59</v>
      </c>
      <c r="AGO26" s="834">
        <f t="shared" si="361"/>
        <v>59</v>
      </c>
      <c r="AGP26" s="834">
        <f t="shared" si="361"/>
        <v>59</v>
      </c>
      <c r="AGQ26" s="834">
        <f t="shared" si="361"/>
        <v>59</v>
      </c>
      <c r="AGR26" s="834">
        <f t="shared" si="361"/>
        <v>60</v>
      </c>
      <c r="AGS26" s="834">
        <f t="shared" si="361"/>
        <v>60</v>
      </c>
      <c r="AGT26" s="834">
        <f t="shared" si="361"/>
        <v>60</v>
      </c>
      <c r="AGU26" s="834">
        <f t="shared" si="361"/>
        <v>60</v>
      </c>
      <c r="AGV26" s="834">
        <f t="shared" si="361"/>
        <v>60</v>
      </c>
      <c r="AGW26" s="834">
        <f t="shared" si="361"/>
        <v>60</v>
      </c>
      <c r="AGX26" s="834">
        <f t="shared" si="361"/>
        <v>60</v>
      </c>
      <c r="AGY26" s="834">
        <f t="shared" si="361"/>
        <v>60</v>
      </c>
      <c r="AGZ26" s="834">
        <f t="shared" si="361"/>
        <v>60</v>
      </c>
      <c r="AHA26" s="834">
        <f t="shared" si="361"/>
        <v>60</v>
      </c>
      <c r="AHB26" s="834">
        <f t="shared" si="361"/>
        <v>60</v>
      </c>
      <c r="AHC26" s="834">
        <f t="shared" si="361"/>
        <v>60</v>
      </c>
      <c r="AHD26" s="834">
        <f t="shared" si="361"/>
        <v>60</v>
      </c>
      <c r="AHE26" s="834">
        <f t="shared" si="361"/>
        <v>61</v>
      </c>
      <c r="AHF26" s="834">
        <f t="shared" si="361"/>
        <v>61</v>
      </c>
      <c r="AHG26" s="834">
        <f t="shared" si="361"/>
        <v>61</v>
      </c>
      <c r="AHH26" s="834">
        <f t="shared" si="361"/>
        <v>61</v>
      </c>
      <c r="AHI26" s="834">
        <f t="shared" si="361"/>
        <v>61</v>
      </c>
      <c r="AHJ26" s="834">
        <f t="shared" si="361"/>
        <v>61</v>
      </c>
      <c r="AHK26" s="834">
        <f t="shared" si="361"/>
        <v>61</v>
      </c>
      <c r="AHL26" s="834">
        <f t="shared" si="361"/>
        <v>61</v>
      </c>
      <c r="AHM26" s="834">
        <f t="shared" si="361"/>
        <v>61</v>
      </c>
      <c r="AHN26" s="834">
        <f t="shared" si="361"/>
        <v>61</v>
      </c>
      <c r="AHO26" s="834">
        <f t="shared" si="361"/>
        <v>61</v>
      </c>
      <c r="AHP26" s="834">
        <f t="shared" si="361"/>
        <v>61</v>
      </c>
      <c r="AHQ26" s="834">
        <f t="shared" si="361"/>
        <v>61</v>
      </c>
      <c r="AHR26" s="834">
        <f t="shared" si="361"/>
        <v>62</v>
      </c>
      <c r="AHS26" s="834">
        <f t="shared" si="361"/>
        <v>62</v>
      </c>
      <c r="AHT26" s="834">
        <f t="shared" si="361"/>
        <v>62</v>
      </c>
      <c r="AHU26" s="834">
        <f t="shared" si="361"/>
        <v>62</v>
      </c>
      <c r="AHV26" s="834">
        <f t="shared" si="361"/>
        <v>62</v>
      </c>
      <c r="AHW26" s="834">
        <f t="shared" si="361"/>
        <v>62</v>
      </c>
      <c r="AHX26" s="834">
        <f t="shared" si="361"/>
        <v>62</v>
      </c>
      <c r="AHY26" s="834">
        <f t="shared" si="361"/>
        <v>62</v>
      </c>
      <c r="AHZ26" s="834">
        <f t="shared" si="361"/>
        <v>62</v>
      </c>
      <c r="AIA26" s="834">
        <f t="shared" si="361"/>
        <v>62</v>
      </c>
      <c r="AIB26" s="834">
        <f t="shared" si="361"/>
        <v>62</v>
      </c>
      <c r="AIC26" s="834">
        <f t="shared" si="361"/>
        <v>62</v>
      </c>
      <c r="AID26" s="834">
        <f t="shared" si="361"/>
        <v>62</v>
      </c>
      <c r="AKS26" s="834">
        <f t="shared" ref="AKS26:ALX26" si="362">AKS22+21</f>
        <v>22</v>
      </c>
      <c r="AKT26" s="834">
        <f t="shared" si="362"/>
        <v>22</v>
      </c>
      <c r="AKU26" s="834">
        <f t="shared" si="362"/>
        <v>22</v>
      </c>
      <c r="AKV26" s="834">
        <f t="shared" si="362"/>
        <v>22</v>
      </c>
      <c r="AKW26" s="834">
        <f t="shared" si="362"/>
        <v>22</v>
      </c>
      <c r="AKX26" s="834">
        <f t="shared" si="362"/>
        <v>22</v>
      </c>
      <c r="AKY26" s="834">
        <f t="shared" si="362"/>
        <v>22</v>
      </c>
      <c r="AKZ26" s="834">
        <f t="shared" si="362"/>
        <v>22</v>
      </c>
      <c r="ALA26" s="834">
        <f t="shared" si="362"/>
        <v>23</v>
      </c>
      <c r="ALB26" s="834">
        <f t="shared" si="362"/>
        <v>23</v>
      </c>
      <c r="ALC26" s="834">
        <f t="shared" si="362"/>
        <v>23</v>
      </c>
      <c r="ALD26" s="834">
        <f t="shared" si="362"/>
        <v>23</v>
      </c>
      <c r="ALE26" s="834">
        <f t="shared" si="362"/>
        <v>23</v>
      </c>
      <c r="ALF26" s="834">
        <f t="shared" si="362"/>
        <v>23</v>
      </c>
      <c r="ALG26" s="834">
        <f t="shared" si="362"/>
        <v>23</v>
      </c>
      <c r="ALH26" s="834">
        <f t="shared" si="362"/>
        <v>23</v>
      </c>
      <c r="ALI26" s="834">
        <f t="shared" si="362"/>
        <v>24</v>
      </c>
      <c r="ALJ26" s="834">
        <f t="shared" si="362"/>
        <v>24</v>
      </c>
      <c r="ALK26" s="834">
        <f t="shared" si="362"/>
        <v>24</v>
      </c>
      <c r="ALL26" s="834">
        <f t="shared" si="362"/>
        <v>24</v>
      </c>
      <c r="ALM26" s="834">
        <f t="shared" si="362"/>
        <v>24</v>
      </c>
      <c r="ALN26" s="834">
        <f t="shared" si="362"/>
        <v>24</v>
      </c>
      <c r="ALO26" s="834">
        <f t="shared" si="362"/>
        <v>24</v>
      </c>
      <c r="ALP26" s="834">
        <f t="shared" si="362"/>
        <v>24</v>
      </c>
      <c r="ALQ26" s="834">
        <f t="shared" si="362"/>
        <v>25</v>
      </c>
      <c r="ALR26" s="834">
        <f t="shared" si="362"/>
        <v>25</v>
      </c>
      <c r="ALS26" s="834">
        <f t="shared" si="362"/>
        <v>25</v>
      </c>
      <c r="ALT26" s="834">
        <f t="shared" si="362"/>
        <v>25</v>
      </c>
      <c r="ALU26" s="834">
        <f t="shared" si="362"/>
        <v>25</v>
      </c>
      <c r="ALV26" s="834">
        <f t="shared" si="362"/>
        <v>25</v>
      </c>
      <c r="ALW26" s="834">
        <f t="shared" si="362"/>
        <v>25</v>
      </c>
      <c r="ALX26" s="834">
        <f t="shared" si="362"/>
        <v>25</v>
      </c>
      <c r="ALY26" s="834">
        <f t="shared" ref="ALY26:AND26" si="363">ALY22+21</f>
        <v>26</v>
      </c>
      <c r="ALZ26" s="834">
        <f t="shared" si="363"/>
        <v>26</v>
      </c>
      <c r="AMA26" s="834">
        <f t="shared" si="363"/>
        <v>26</v>
      </c>
      <c r="AMB26" s="834">
        <f t="shared" si="363"/>
        <v>26</v>
      </c>
      <c r="AMC26" s="834">
        <f t="shared" si="363"/>
        <v>26</v>
      </c>
      <c r="AMD26" s="834">
        <f t="shared" si="363"/>
        <v>26</v>
      </c>
      <c r="AME26" s="834">
        <f t="shared" si="363"/>
        <v>26</v>
      </c>
      <c r="AMF26" s="834">
        <f t="shared" si="363"/>
        <v>26</v>
      </c>
      <c r="AMG26" s="834">
        <f t="shared" si="363"/>
        <v>27</v>
      </c>
      <c r="AMH26" s="834">
        <f t="shared" si="363"/>
        <v>27</v>
      </c>
      <c r="AMI26" s="834">
        <f t="shared" si="363"/>
        <v>27</v>
      </c>
      <c r="AMJ26" s="834">
        <f t="shared" si="363"/>
        <v>27</v>
      </c>
      <c r="AMK26" s="834">
        <f t="shared" si="363"/>
        <v>27</v>
      </c>
      <c r="AML26" s="834">
        <f t="shared" si="363"/>
        <v>27</v>
      </c>
      <c r="AMM26" s="834">
        <f t="shared" si="363"/>
        <v>27</v>
      </c>
      <c r="AMN26" s="834">
        <f t="shared" si="363"/>
        <v>27</v>
      </c>
      <c r="AMO26" s="834">
        <f t="shared" si="363"/>
        <v>28</v>
      </c>
      <c r="AMP26" s="834">
        <f t="shared" si="363"/>
        <v>28</v>
      </c>
      <c r="AMQ26" s="834">
        <f t="shared" si="363"/>
        <v>28</v>
      </c>
      <c r="AMR26" s="834">
        <f t="shared" si="363"/>
        <v>28</v>
      </c>
      <c r="AMS26" s="834">
        <f t="shared" si="363"/>
        <v>28</v>
      </c>
      <c r="AMT26" s="834">
        <f t="shared" si="363"/>
        <v>28</v>
      </c>
      <c r="AMU26" s="834">
        <f t="shared" si="363"/>
        <v>28</v>
      </c>
      <c r="AMV26" s="834">
        <f t="shared" si="363"/>
        <v>28</v>
      </c>
      <c r="AMW26" s="834">
        <f t="shared" si="363"/>
        <v>29</v>
      </c>
      <c r="AMX26" s="834">
        <f t="shared" si="363"/>
        <v>29</v>
      </c>
      <c r="AMY26" s="834">
        <f t="shared" si="363"/>
        <v>29</v>
      </c>
      <c r="AMZ26" s="834">
        <f t="shared" si="363"/>
        <v>29</v>
      </c>
      <c r="ANA26" s="834">
        <f t="shared" si="363"/>
        <v>29</v>
      </c>
      <c r="ANB26" s="834">
        <f t="shared" si="363"/>
        <v>29</v>
      </c>
      <c r="ANC26" s="834">
        <f t="shared" si="363"/>
        <v>29</v>
      </c>
      <c r="AND26" s="834">
        <f t="shared" si="363"/>
        <v>29</v>
      </c>
      <c r="ANE26" s="834">
        <f t="shared" ref="ANE26:AOJ26" si="364">ANE22+21</f>
        <v>30</v>
      </c>
      <c r="ANF26" s="834">
        <f t="shared" si="364"/>
        <v>30</v>
      </c>
      <c r="ANG26" s="834">
        <f t="shared" si="364"/>
        <v>30</v>
      </c>
      <c r="ANH26" s="834">
        <f t="shared" si="364"/>
        <v>30</v>
      </c>
      <c r="ANI26" s="834">
        <f t="shared" si="364"/>
        <v>30</v>
      </c>
      <c r="ANJ26" s="834">
        <f t="shared" si="364"/>
        <v>30</v>
      </c>
      <c r="ANK26" s="834">
        <f t="shared" si="364"/>
        <v>30</v>
      </c>
      <c r="ANL26" s="834">
        <f t="shared" si="364"/>
        <v>30</v>
      </c>
      <c r="ANM26" s="834">
        <f t="shared" si="364"/>
        <v>31</v>
      </c>
      <c r="ANN26" s="834">
        <f t="shared" si="364"/>
        <v>31</v>
      </c>
      <c r="ANO26" s="834">
        <f t="shared" si="364"/>
        <v>31</v>
      </c>
      <c r="ANP26" s="834">
        <f t="shared" si="364"/>
        <v>31</v>
      </c>
      <c r="ANQ26" s="834">
        <f t="shared" si="364"/>
        <v>31</v>
      </c>
      <c r="ANR26" s="834">
        <f t="shared" si="364"/>
        <v>31</v>
      </c>
      <c r="ANS26" s="834">
        <f t="shared" si="364"/>
        <v>31</v>
      </c>
      <c r="ANT26" s="834">
        <f t="shared" si="364"/>
        <v>31</v>
      </c>
      <c r="ANU26" s="834">
        <f t="shared" si="364"/>
        <v>32</v>
      </c>
      <c r="ANV26" s="834">
        <f t="shared" si="364"/>
        <v>32</v>
      </c>
      <c r="ANW26" s="834">
        <f t="shared" si="364"/>
        <v>32</v>
      </c>
      <c r="ANX26" s="834">
        <f t="shared" si="364"/>
        <v>32</v>
      </c>
      <c r="ANY26" s="834">
        <f t="shared" si="364"/>
        <v>32</v>
      </c>
      <c r="ANZ26" s="834">
        <f t="shared" si="364"/>
        <v>32</v>
      </c>
      <c r="AOA26" s="834">
        <f t="shared" si="364"/>
        <v>32</v>
      </c>
      <c r="AOB26" s="834">
        <f t="shared" si="364"/>
        <v>32</v>
      </c>
      <c r="AOC26" s="834">
        <f t="shared" si="364"/>
        <v>33</v>
      </c>
      <c r="AOD26" s="834">
        <f t="shared" si="364"/>
        <v>33</v>
      </c>
      <c r="AOE26" s="834">
        <f t="shared" si="364"/>
        <v>33</v>
      </c>
      <c r="AOF26" s="834">
        <f t="shared" si="364"/>
        <v>33</v>
      </c>
      <c r="AOG26" s="834">
        <f t="shared" si="364"/>
        <v>33</v>
      </c>
      <c r="AOH26" s="834">
        <f t="shared" si="364"/>
        <v>33</v>
      </c>
      <c r="AOI26" s="834">
        <f t="shared" si="364"/>
        <v>33</v>
      </c>
      <c r="AOJ26" s="834">
        <f t="shared" si="364"/>
        <v>33</v>
      </c>
      <c r="AOK26" s="834">
        <f t="shared" ref="AOK26:APH26" si="365">AOK22+21</f>
        <v>34</v>
      </c>
      <c r="AOL26" s="834">
        <f t="shared" si="365"/>
        <v>34</v>
      </c>
      <c r="AOM26" s="834">
        <f t="shared" si="365"/>
        <v>34</v>
      </c>
      <c r="AON26" s="834">
        <f t="shared" si="365"/>
        <v>34</v>
      </c>
      <c r="AOO26" s="834">
        <f t="shared" si="365"/>
        <v>34</v>
      </c>
      <c r="AOP26" s="834">
        <f t="shared" si="365"/>
        <v>34</v>
      </c>
      <c r="AOQ26" s="834">
        <f t="shared" si="365"/>
        <v>34</v>
      </c>
      <c r="AOR26" s="834">
        <f t="shared" si="365"/>
        <v>34</v>
      </c>
      <c r="AOS26" s="834">
        <f t="shared" si="365"/>
        <v>35</v>
      </c>
      <c r="AOT26" s="834">
        <f t="shared" si="365"/>
        <v>35</v>
      </c>
      <c r="AOU26" s="834">
        <f t="shared" si="365"/>
        <v>35</v>
      </c>
      <c r="AOV26" s="834">
        <f t="shared" si="365"/>
        <v>35</v>
      </c>
      <c r="AOW26" s="834">
        <f t="shared" si="365"/>
        <v>35</v>
      </c>
      <c r="AOX26" s="834">
        <f t="shared" si="365"/>
        <v>35</v>
      </c>
      <c r="AOY26" s="834">
        <f t="shared" si="365"/>
        <v>35</v>
      </c>
      <c r="AOZ26" s="834">
        <f t="shared" si="365"/>
        <v>35</v>
      </c>
      <c r="APA26" s="834">
        <f t="shared" si="365"/>
        <v>36</v>
      </c>
      <c r="APB26" s="834">
        <f t="shared" si="365"/>
        <v>36</v>
      </c>
      <c r="APC26" s="834">
        <f t="shared" si="365"/>
        <v>36</v>
      </c>
      <c r="APD26" s="834">
        <f t="shared" si="365"/>
        <v>36</v>
      </c>
      <c r="APE26" s="834">
        <f t="shared" si="365"/>
        <v>36</v>
      </c>
      <c r="APF26" s="834">
        <f t="shared" si="365"/>
        <v>36</v>
      </c>
      <c r="APG26" s="834">
        <f t="shared" si="365"/>
        <v>36</v>
      </c>
      <c r="APH26" s="834">
        <f t="shared" si="365"/>
        <v>36</v>
      </c>
    </row>
    <row r="27" spans="1:1100">
      <c r="VW27" s="132" t="str">
        <f>CONCATENATE("=IF('HVAC Worksheet'!",VW25,VW26,"=","""""",","""",","'HVAC Worksheet'!",VW25,VW26,")")</f>
        <v>=IF('HVAC Worksheet'!B29="","",'HVAC Worksheet'!B29)</v>
      </c>
      <c r="VX27" s="132" t="str">
        <f t="shared" ref="VX27:YI27" si="366">CONCATENATE("=IF('HVAC Worksheet'!",VX25,VX26,"=","""""",","""",","'HVAC Worksheet'!",VX25,VX26,")")</f>
        <v>=IF('HVAC Worksheet'!D29="","",'HVAC Worksheet'!D29)</v>
      </c>
      <c r="VY27" s="132" t="str">
        <f t="shared" si="366"/>
        <v>=IF('HVAC Worksheet'!F29="","",'HVAC Worksheet'!F29)</v>
      </c>
      <c r="VZ27" s="132" t="str">
        <f t="shared" si="366"/>
        <v>=IF('HVAC Worksheet'!R29="","",'HVAC Worksheet'!R29)</v>
      </c>
      <c r="WA27" s="132" t="str">
        <f t="shared" si="366"/>
        <v>=IF('HVAC Worksheet'!W29="","",'HVAC Worksheet'!W29)</v>
      </c>
      <c r="WB27" s="132" t="str">
        <f t="shared" si="366"/>
        <v>=IF('HVAC Worksheet'!AD29="","",'HVAC Worksheet'!AD29)</v>
      </c>
      <c r="WC27" s="132" t="str">
        <f t="shared" si="366"/>
        <v>=IF('HVAC Worksheet'!AI29="","",'HVAC Worksheet'!AI29)</v>
      </c>
      <c r="WD27" s="132" t="str">
        <f t="shared" si="366"/>
        <v>=IF('HVAC Worksheet'!AJ29="","",'HVAC Worksheet'!AJ29)</v>
      </c>
      <c r="WE27" s="132" t="str">
        <f t="shared" si="366"/>
        <v>=IF('HVAC Worksheet'!AK29="","",'HVAC Worksheet'!AK29)</v>
      </c>
      <c r="WF27" s="132" t="str">
        <f t="shared" si="366"/>
        <v>=IF('HVAC Worksheet'!AL29="","",'HVAC Worksheet'!AL29)</v>
      </c>
      <c r="WG27" s="132" t="str">
        <f t="shared" si="366"/>
        <v>=IF('HVAC Worksheet'!AN29="","",'HVAC Worksheet'!AN29)</v>
      </c>
      <c r="WH27" s="132" t="str">
        <f t="shared" si="366"/>
        <v>=IF('HVAC Worksheet'!AP29="","",'HVAC Worksheet'!AP29)</v>
      </c>
      <c r="WI27" s="132" t="str">
        <f t="shared" si="366"/>
        <v>=IF('HVAC Worksheet'!AS29="","",'HVAC Worksheet'!AS29)</v>
      </c>
      <c r="WJ27" s="132" t="str">
        <f t="shared" si="366"/>
        <v>=IF('HVAC Worksheet'!BB29="","",'HVAC Worksheet'!BB29)</v>
      </c>
      <c r="WK27" s="132" t="str">
        <f t="shared" si="366"/>
        <v>=IF('HVAC Worksheet'!BP29="","",'HVAC Worksheet'!BP29)</v>
      </c>
      <c r="WL27" s="132" t="str">
        <f t="shared" si="366"/>
        <v>=IF('HVAC Worksheet'!BQ29="","",'HVAC Worksheet'!BQ29)</v>
      </c>
      <c r="WM27" s="132" t="str">
        <f t="shared" si="366"/>
        <v>=IF('HVAC Worksheet'!B30="","",'HVAC Worksheet'!B30)</v>
      </c>
      <c r="WN27" s="132" t="str">
        <f t="shared" si="366"/>
        <v>=IF('HVAC Worksheet'!D30="","",'HVAC Worksheet'!D30)</v>
      </c>
      <c r="WO27" s="132" t="str">
        <f t="shared" si="366"/>
        <v>=IF('HVAC Worksheet'!F30="","",'HVAC Worksheet'!F30)</v>
      </c>
      <c r="WP27" s="132" t="str">
        <f t="shared" si="366"/>
        <v>=IF('HVAC Worksheet'!R30="","",'HVAC Worksheet'!R30)</v>
      </c>
      <c r="WQ27" s="132" t="str">
        <f t="shared" si="366"/>
        <v>=IF('HVAC Worksheet'!W30="","",'HVAC Worksheet'!W30)</v>
      </c>
      <c r="WR27" s="132" t="str">
        <f t="shared" si="366"/>
        <v>=IF('HVAC Worksheet'!AD30="","",'HVAC Worksheet'!AD30)</v>
      </c>
      <c r="WS27" s="132" t="str">
        <f t="shared" si="366"/>
        <v>=IF('HVAC Worksheet'!AI30="","",'HVAC Worksheet'!AI30)</v>
      </c>
      <c r="WT27" s="132" t="str">
        <f t="shared" si="366"/>
        <v>=IF('HVAC Worksheet'!AJ30="","",'HVAC Worksheet'!AJ30)</v>
      </c>
      <c r="WU27" s="132" t="str">
        <f t="shared" si="366"/>
        <v>=IF('HVAC Worksheet'!AK30="","",'HVAC Worksheet'!AK30)</v>
      </c>
      <c r="WV27" s="132" t="str">
        <f t="shared" si="366"/>
        <v>=IF('HVAC Worksheet'!AL30="","",'HVAC Worksheet'!AL30)</v>
      </c>
      <c r="WW27" s="132" t="str">
        <f t="shared" si="366"/>
        <v>=IF('HVAC Worksheet'!AN30="","",'HVAC Worksheet'!AN30)</v>
      </c>
      <c r="WX27" s="132" t="str">
        <f t="shared" si="366"/>
        <v>=IF('HVAC Worksheet'!AP30="","",'HVAC Worksheet'!AP30)</v>
      </c>
      <c r="WY27" s="132" t="str">
        <f t="shared" si="366"/>
        <v>=IF('HVAC Worksheet'!AS30="","",'HVAC Worksheet'!AS30)</v>
      </c>
      <c r="WZ27" s="132" t="str">
        <f t="shared" si="366"/>
        <v>=IF('HVAC Worksheet'!BB30="","",'HVAC Worksheet'!BB30)</v>
      </c>
      <c r="XA27" s="132" t="str">
        <f t="shared" si="366"/>
        <v>=IF('HVAC Worksheet'!BP30="","",'HVAC Worksheet'!BP30)</v>
      </c>
      <c r="XB27" s="132" t="str">
        <f t="shared" si="366"/>
        <v>=IF('HVAC Worksheet'!BQ30="","",'HVAC Worksheet'!BQ30)</v>
      </c>
      <c r="XC27" s="132" t="str">
        <f t="shared" si="366"/>
        <v>=IF('HVAC Worksheet'!B31="","",'HVAC Worksheet'!B31)</v>
      </c>
      <c r="XD27" s="132" t="str">
        <f t="shared" si="366"/>
        <v>=IF('HVAC Worksheet'!D31="","",'HVAC Worksheet'!D31)</v>
      </c>
      <c r="XE27" s="132" t="str">
        <f t="shared" si="366"/>
        <v>=IF('HVAC Worksheet'!F31="","",'HVAC Worksheet'!F31)</v>
      </c>
      <c r="XF27" s="132" t="str">
        <f t="shared" si="366"/>
        <v>=IF('HVAC Worksheet'!R31="","",'HVAC Worksheet'!R31)</v>
      </c>
      <c r="XG27" s="132" t="str">
        <f t="shared" si="366"/>
        <v>=IF('HVAC Worksheet'!W31="","",'HVAC Worksheet'!W31)</v>
      </c>
      <c r="XH27" s="132" t="str">
        <f t="shared" si="366"/>
        <v>=IF('HVAC Worksheet'!AD31="","",'HVAC Worksheet'!AD31)</v>
      </c>
      <c r="XI27" s="132" t="str">
        <f t="shared" si="366"/>
        <v>=IF('HVAC Worksheet'!AI31="","",'HVAC Worksheet'!AI31)</v>
      </c>
      <c r="XJ27" s="132" t="str">
        <f t="shared" si="366"/>
        <v>=IF('HVAC Worksheet'!AJ31="","",'HVAC Worksheet'!AJ31)</v>
      </c>
      <c r="XK27" s="132" t="str">
        <f t="shared" si="366"/>
        <v>=IF('HVAC Worksheet'!AK31="","",'HVAC Worksheet'!AK31)</v>
      </c>
      <c r="XL27" s="132" t="str">
        <f t="shared" si="366"/>
        <v>=IF('HVAC Worksheet'!AL31="","",'HVAC Worksheet'!AL31)</v>
      </c>
      <c r="XM27" s="132" t="str">
        <f t="shared" si="366"/>
        <v>=IF('HVAC Worksheet'!AN31="","",'HVAC Worksheet'!AN31)</v>
      </c>
      <c r="XN27" s="132" t="str">
        <f t="shared" si="366"/>
        <v>=IF('HVAC Worksheet'!AP31="","",'HVAC Worksheet'!AP31)</v>
      </c>
      <c r="XO27" s="132" t="str">
        <f t="shared" si="366"/>
        <v>=IF('HVAC Worksheet'!AS31="","",'HVAC Worksheet'!AS31)</v>
      </c>
      <c r="XP27" s="132" t="str">
        <f t="shared" si="366"/>
        <v>=IF('HVAC Worksheet'!BB31="","",'HVAC Worksheet'!BB31)</v>
      </c>
      <c r="XQ27" s="132" t="str">
        <f t="shared" si="366"/>
        <v>=IF('HVAC Worksheet'!BP31="","",'HVAC Worksheet'!BP31)</v>
      </c>
      <c r="XR27" s="132" t="str">
        <f t="shared" si="366"/>
        <v>=IF('HVAC Worksheet'!BQ31="","",'HVAC Worksheet'!BQ31)</v>
      </c>
      <c r="XS27" s="132" t="str">
        <f t="shared" si="366"/>
        <v>=IF('HVAC Worksheet'!B32="","",'HVAC Worksheet'!B32)</v>
      </c>
      <c r="XT27" s="132" t="str">
        <f t="shared" si="366"/>
        <v>=IF('HVAC Worksheet'!D32="","",'HVAC Worksheet'!D32)</v>
      </c>
      <c r="XU27" s="132" t="str">
        <f t="shared" si="366"/>
        <v>=IF('HVAC Worksheet'!F32="","",'HVAC Worksheet'!F32)</v>
      </c>
      <c r="XV27" s="132" t="str">
        <f t="shared" si="366"/>
        <v>=IF('HVAC Worksheet'!R32="","",'HVAC Worksheet'!R32)</v>
      </c>
      <c r="XW27" s="132" t="str">
        <f t="shared" si="366"/>
        <v>=IF('HVAC Worksheet'!W32="","",'HVAC Worksheet'!W32)</v>
      </c>
      <c r="XX27" s="132" t="str">
        <f t="shared" si="366"/>
        <v>=IF('HVAC Worksheet'!AD32="","",'HVAC Worksheet'!AD32)</v>
      </c>
      <c r="XY27" s="132" t="str">
        <f t="shared" si="366"/>
        <v>=IF('HVAC Worksheet'!AI32="","",'HVAC Worksheet'!AI32)</v>
      </c>
      <c r="XZ27" s="132" t="str">
        <f t="shared" si="366"/>
        <v>=IF('HVAC Worksheet'!AJ32="","",'HVAC Worksheet'!AJ32)</v>
      </c>
      <c r="YA27" s="132" t="str">
        <f t="shared" si="366"/>
        <v>=IF('HVAC Worksheet'!AK32="","",'HVAC Worksheet'!AK32)</v>
      </c>
      <c r="YB27" s="132" t="str">
        <f t="shared" si="366"/>
        <v>=IF('HVAC Worksheet'!AL32="","",'HVAC Worksheet'!AL32)</v>
      </c>
      <c r="YC27" s="132" t="str">
        <f t="shared" si="366"/>
        <v>=IF('HVAC Worksheet'!AN32="","",'HVAC Worksheet'!AN32)</v>
      </c>
      <c r="YD27" s="132" t="str">
        <f t="shared" si="366"/>
        <v>=IF('HVAC Worksheet'!AP32="","",'HVAC Worksheet'!AP32)</v>
      </c>
      <c r="YE27" s="132" t="str">
        <f t="shared" si="366"/>
        <v>=IF('HVAC Worksheet'!AS32="","",'HVAC Worksheet'!AS32)</v>
      </c>
      <c r="YF27" s="132" t="str">
        <f t="shared" si="366"/>
        <v>=IF('HVAC Worksheet'!BB32="","",'HVAC Worksheet'!BB32)</v>
      </c>
      <c r="YG27" s="132" t="str">
        <f t="shared" si="366"/>
        <v>=IF('HVAC Worksheet'!BP32="","",'HVAC Worksheet'!BP32)</v>
      </c>
      <c r="YH27" s="132" t="str">
        <f t="shared" si="366"/>
        <v>=IF('HVAC Worksheet'!BQ32="","",'HVAC Worksheet'!BQ32)</v>
      </c>
      <c r="YI27" s="132" t="str">
        <f t="shared" si="366"/>
        <v>=IF('HVAC Worksheet'!B33="","",'HVAC Worksheet'!B33)</v>
      </c>
      <c r="YJ27" s="132" t="str">
        <f t="shared" ref="YJ27:AAU27" si="367">CONCATENATE("=IF('HVAC Worksheet'!",YJ25,YJ26,"=","""""",","""",","'HVAC Worksheet'!",YJ25,YJ26,")")</f>
        <v>=IF('HVAC Worksheet'!D33="","",'HVAC Worksheet'!D33)</v>
      </c>
      <c r="YK27" s="132" t="str">
        <f t="shared" si="367"/>
        <v>=IF('HVAC Worksheet'!F33="","",'HVAC Worksheet'!F33)</v>
      </c>
      <c r="YL27" s="132" t="str">
        <f t="shared" si="367"/>
        <v>=IF('HVAC Worksheet'!R33="","",'HVAC Worksheet'!R33)</v>
      </c>
      <c r="YM27" s="132" t="str">
        <f t="shared" si="367"/>
        <v>=IF('HVAC Worksheet'!W33="","",'HVAC Worksheet'!W33)</v>
      </c>
      <c r="YN27" s="132" t="str">
        <f t="shared" si="367"/>
        <v>=IF('HVAC Worksheet'!AD33="","",'HVAC Worksheet'!AD33)</v>
      </c>
      <c r="YO27" s="132" t="str">
        <f t="shared" si="367"/>
        <v>=IF('HVAC Worksheet'!AI33="","",'HVAC Worksheet'!AI33)</v>
      </c>
      <c r="YP27" s="132" t="str">
        <f t="shared" si="367"/>
        <v>=IF('HVAC Worksheet'!AJ33="","",'HVAC Worksheet'!AJ33)</v>
      </c>
      <c r="YQ27" s="132" t="str">
        <f t="shared" si="367"/>
        <v>=IF('HVAC Worksheet'!AK33="","",'HVAC Worksheet'!AK33)</v>
      </c>
      <c r="YR27" s="132" t="str">
        <f t="shared" si="367"/>
        <v>=IF('HVAC Worksheet'!AL33="","",'HVAC Worksheet'!AL33)</v>
      </c>
      <c r="YS27" s="132" t="str">
        <f t="shared" si="367"/>
        <v>=IF('HVAC Worksheet'!AN33="","",'HVAC Worksheet'!AN33)</v>
      </c>
      <c r="YT27" s="132" t="str">
        <f t="shared" si="367"/>
        <v>=IF('HVAC Worksheet'!AP33="","",'HVAC Worksheet'!AP33)</v>
      </c>
      <c r="YU27" s="132" t="str">
        <f t="shared" si="367"/>
        <v>=IF('HVAC Worksheet'!AS33="","",'HVAC Worksheet'!AS33)</v>
      </c>
      <c r="YV27" s="132" t="str">
        <f t="shared" si="367"/>
        <v>=IF('HVAC Worksheet'!BB33="","",'HVAC Worksheet'!BB33)</v>
      </c>
      <c r="YW27" s="132" t="str">
        <f t="shared" si="367"/>
        <v>=IF('HVAC Worksheet'!BP33="","",'HVAC Worksheet'!BP33)</v>
      </c>
      <c r="YX27" s="132" t="str">
        <f t="shared" si="367"/>
        <v>=IF('HVAC Worksheet'!BQ33="","",'HVAC Worksheet'!BQ33)</v>
      </c>
      <c r="YY27" s="132" t="str">
        <f t="shared" si="367"/>
        <v>=IF('HVAC Worksheet'!B34="","",'HVAC Worksheet'!B34)</v>
      </c>
      <c r="YZ27" s="132" t="str">
        <f t="shared" si="367"/>
        <v>=IF('HVAC Worksheet'!D34="","",'HVAC Worksheet'!D34)</v>
      </c>
      <c r="ZA27" s="132" t="str">
        <f t="shared" si="367"/>
        <v>=IF('HVAC Worksheet'!F34="","",'HVAC Worksheet'!F34)</v>
      </c>
      <c r="ZB27" s="132" t="str">
        <f t="shared" si="367"/>
        <v>=IF('HVAC Worksheet'!R34="","",'HVAC Worksheet'!R34)</v>
      </c>
      <c r="ZC27" s="132" t="str">
        <f t="shared" si="367"/>
        <v>=IF('HVAC Worksheet'!W34="","",'HVAC Worksheet'!W34)</v>
      </c>
      <c r="ZD27" s="132" t="str">
        <f t="shared" si="367"/>
        <v>=IF('HVAC Worksheet'!AD34="","",'HVAC Worksheet'!AD34)</v>
      </c>
      <c r="ZE27" s="132" t="str">
        <f t="shared" si="367"/>
        <v>=IF('HVAC Worksheet'!AI34="","",'HVAC Worksheet'!AI34)</v>
      </c>
      <c r="ZF27" s="132" t="str">
        <f t="shared" si="367"/>
        <v>=IF('HVAC Worksheet'!AJ34="","",'HVAC Worksheet'!AJ34)</v>
      </c>
      <c r="ZG27" s="132" t="str">
        <f t="shared" si="367"/>
        <v>=IF('HVAC Worksheet'!AK34="","",'HVAC Worksheet'!AK34)</v>
      </c>
      <c r="ZH27" s="132" t="str">
        <f t="shared" si="367"/>
        <v>=IF('HVAC Worksheet'!AL34="","",'HVAC Worksheet'!AL34)</v>
      </c>
      <c r="ZI27" s="132" t="str">
        <f t="shared" si="367"/>
        <v>=IF('HVAC Worksheet'!AN34="","",'HVAC Worksheet'!AN34)</v>
      </c>
      <c r="ZJ27" s="132" t="str">
        <f t="shared" si="367"/>
        <v>=IF('HVAC Worksheet'!AP34="","",'HVAC Worksheet'!AP34)</v>
      </c>
      <c r="ZK27" s="132" t="str">
        <f t="shared" si="367"/>
        <v>=IF('HVAC Worksheet'!AS34="","",'HVAC Worksheet'!AS34)</v>
      </c>
      <c r="ZL27" s="132" t="str">
        <f t="shared" si="367"/>
        <v>=IF('HVAC Worksheet'!BB34="","",'HVAC Worksheet'!BB34)</v>
      </c>
      <c r="ZM27" s="132" t="str">
        <f t="shared" si="367"/>
        <v>=IF('HVAC Worksheet'!BP34="","",'HVAC Worksheet'!BP34)</v>
      </c>
      <c r="ZN27" s="132" t="str">
        <f t="shared" si="367"/>
        <v>=IF('HVAC Worksheet'!BQ34="","",'HVAC Worksheet'!BQ34)</v>
      </c>
      <c r="ZO27" s="132" t="str">
        <f t="shared" si="367"/>
        <v>=IF('HVAC Worksheet'!B35="","",'HVAC Worksheet'!B35)</v>
      </c>
      <c r="ZP27" s="132" t="str">
        <f t="shared" si="367"/>
        <v>=IF('HVAC Worksheet'!D35="","",'HVAC Worksheet'!D35)</v>
      </c>
      <c r="ZQ27" s="132" t="str">
        <f t="shared" si="367"/>
        <v>=IF('HVAC Worksheet'!F35="","",'HVAC Worksheet'!F35)</v>
      </c>
      <c r="ZR27" s="132" t="str">
        <f t="shared" si="367"/>
        <v>=IF('HVAC Worksheet'!R35="","",'HVAC Worksheet'!R35)</v>
      </c>
      <c r="ZS27" s="132" t="str">
        <f t="shared" si="367"/>
        <v>=IF('HVAC Worksheet'!W35="","",'HVAC Worksheet'!W35)</v>
      </c>
      <c r="ZT27" s="132" t="str">
        <f t="shared" si="367"/>
        <v>=IF('HVAC Worksheet'!AD35="","",'HVAC Worksheet'!AD35)</v>
      </c>
      <c r="ZU27" s="132" t="str">
        <f t="shared" si="367"/>
        <v>=IF('HVAC Worksheet'!AI35="","",'HVAC Worksheet'!AI35)</v>
      </c>
      <c r="ZV27" s="132" t="str">
        <f t="shared" si="367"/>
        <v>=IF('HVAC Worksheet'!AJ35="","",'HVAC Worksheet'!AJ35)</v>
      </c>
      <c r="ZW27" s="132" t="str">
        <f t="shared" si="367"/>
        <v>=IF('HVAC Worksheet'!AK35="","",'HVAC Worksheet'!AK35)</v>
      </c>
      <c r="ZX27" s="132" t="str">
        <f t="shared" si="367"/>
        <v>=IF('HVAC Worksheet'!AL35="","",'HVAC Worksheet'!AL35)</v>
      </c>
      <c r="ZY27" s="132" t="str">
        <f t="shared" si="367"/>
        <v>=IF('HVAC Worksheet'!AN35="","",'HVAC Worksheet'!AN35)</v>
      </c>
      <c r="ZZ27" s="132" t="str">
        <f t="shared" si="367"/>
        <v>=IF('HVAC Worksheet'!AP35="","",'HVAC Worksheet'!AP35)</v>
      </c>
      <c r="AAA27" s="132" t="str">
        <f t="shared" si="367"/>
        <v>=IF('HVAC Worksheet'!AS35="","",'HVAC Worksheet'!AS35)</v>
      </c>
      <c r="AAB27" s="132" t="str">
        <f t="shared" si="367"/>
        <v>=IF('HVAC Worksheet'!BB35="","",'HVAC Worksheet'!BB35)</v>
      </c>
      <c r="AAC27" s="132" t="str">
        <f t="shared" si="367"/>
        <v>=IF('HVAC Worksheet'!BP35="","",'HVAC Worksheet'!BP35)</v>
      </c>
      <c r="AAD27" s="132" t="str">
        <f t="shared" si="367"/>
        <v>=IF('HVAC Worksheet'!BQ35="","",'HVAC Worksheet'!BQ35)</v>
      </c>
      <c r="AAE27" s="132" t="str">
        <f t="shared" si="367"/>
        <v>=IF('HVAC Worksheet'!B36="","",'HVAC Worksheet'!B36)</v>
      </c>
      <c r="AAF27" s="132" t="str">
        <f t="shared" si="367"/>
        <v>=IF('HVAC Worksheet'!D36="","",'HVAC Worksheet'!D36)</v>
      </c>
      <c r="AAG27" s="132" t="str">
        <f t="shared" si="367"/>
        <v>=IF('HVAC Worksheet'!F36="","",'HVAC Worksheet'!F36)</v>
      </c>
      <c r="AAH27" s="132" t="str">
        <f t="shared" si="367"/>
        <v>=IF('HVAC Worksheet'!R36="","",'HVAC Worksheet'!R36)</v>
      </c>
      <c r="AAI27" s="132" t="str">
        <f t="shared" si="367"/>
        <v>=IF('HVAC Worksheet'!W36="","",'HVAC Worksheet'!W36)</v>
      </c>
      <c r="AAJ27" s="132" t="str">
        <f t="shared" si="367"/>
        <v>=IF('HVAC Worksheet'!AD36="","",'HVAC Worksheet'!AD36)</v>
      </c>
      <c r="AAK27" s="132" t="str">
        <f t="shared" si="367"/>
        <v>=IF('HVAC Worksheet'!AI36="","",'HVAC Worksheet'!AI36)</v>
      </c>
      <c r="AAL27" s="132" t="str">
        <f t="shared" si="367"/>
        <v>=IF('HVAC Worksheet'!AJ36="","",'HVAC Worksheet'!AJ36)</v>
      </c>
      <c r="AAM27" s="132" t="str">
        <f t="shared" si="367"/>
        <v>=IF('HVAC Worksheet'!AK36="","",'HVAC Worksheet'!AK36)</v>
      </c>
      <c r="AAN27" s="132" t="str">
        <f t="shared" si="367"/>
        <v>=IF('HVAC Worksheet'!AL36="","",'HVAC Worksheet'!AL36)</v>
      </c>
      <c r="AAO27" s="132" t="str">
        <f t="shared" si="367"/>
        <v>=IF('HVAC Worksheet'!AN36="","",'HVAC Worksheet'!AN36)</v>
      </c>
      <c r="AAP27" s="132" t="str">
        <f t="shared" si="367"/>
        <v>=IF('HVAC Worksheet'!AP36="","",'HVAC Worksheet'!AP36)</v>
      </c>
      <c r="AAQ27" s="132" t="str">
        <f t="shared" si="367"/>
        <v>=IF('HVAC Worksheet'!AS36="","",'HVAC Worksheet'!AS36)</v>
      </c>
      <c r="AAR27" s="132" t="str">
        <f t="shared" si="367"/>
        <v>=IF('HVAC Worksheet'!BB36="","",'HVAC Worksheet'!BB36)</v>
      </c>
      <c r="AAS27" s="132" t="str">
        <f t="shared" si="367"/>
        <v>=IF('HVAC Worksheet'!BP36="","",'HVAC Worksheet'!BP36)</v>
      </c>
      <c r="AAT27" s="132" t="str">
        <f t="shared" si="367"/>
        <v>=IF('HVAC Worksheet'!BQ36="","",'HVAC Worksheet'!BQ36)</v>
      </c>
      <c r="AAU27" s="132" t="str">
        <f t="shared" si="367"/>
        <v>=IF('HVAC Worksheet'!B37="","",'HVAC Worksheet'!B37)</v>
      </c>
      <c r="AAV27" s="132" t="str">
        <f t="shared" ref="AAV27:ABZ27" si="368">CONCATENATE("=IF('HVAC Worksheet'!",AAV25,AAV26,"=","""""",","""",","'HVAC Worksheet'!",AAV25,AAV26,")")</f>
        <v>=IF('HVAC Worksheet'!D37="","",'HVAC Worksheet'!D37)</v>
      </c>
      <c r="AAW27" s="132" t="str">
        <f t="shared" si="368"/>
        <v>=IF('HVAC Worksheet'!F37="","",'HVAC Worksheet'!F37)</v>
      </c>
      <c r="AAX27" s="132" t="str">
        <f t="shared" si="368"/>
        <v>=IF('HVAC Worksheet'!R37="","",'HVAC Worksheet'!R37)</v>
      </c>
      <c r="AAY27" s="132" t="str">
        <f t="shared" si="368"/>
        <v>=IF('HVAC Worksheet'!W37="","",'HVAC Worksheet'!W37)</v>
      </c>
      <c r="AAZ27" s="132" t="str">
        <f t="shared" si="368"/>
        <v>=IF('HVAC Worksheet'!AD37="","",'HVAC Worksheet'!AD37)</v>
      </c>
      <c r="ABA27" s="132" t="str">
        <f t="shared" si="368"/>
        <v>=IF('HVAC Worksheet'!AI37="","",'HVAC Worksheet'!AI37)</v>
      </c>
      <c r="ABB27" s="132" t="str">
        <f t="shared" si="368"/>
        <v>=IF('HVAC Worksheet'!AJ37="","",'HVAC Worksheet'!AJ37)</v>
      </c>
      <c r="ABC27" s="132" t="str">
        <f t="shared" si="368"/>
        <v>=IF('HVAC Worksheet'!AK37="","",'HVAC Worksheet'!AK37)</v>
      </c>
      <c r="ABD27" s="132" t="str">
        <f t="shared" si="368"/>
        <v>=IF('HVAC Worksheet'!AL37="","",'HVAC Worksheet'!AL37)</v>
      </c>
      <c r="ABE27" s="132" t="str">
        <f t="shared" si="368"/>
        <v>=IF('HVAC Worksheet'!AN37="","",'HVAC Worksheet'!AN37)</v>
      </c>
      <c r="ABF27" s="132" t="str">
        <f t="shared" si="368"/>
        <v>=IF('HVAC Worksheet'!AP37="","",'HVAC Worksheet'!AP37)</v>
      </c>
      <c r="ABG27" s="132" t="str">
        <f t="shared" si="368"/>
        <v>=IF('HVAC Worksheet'!AS37="","",'HVAC Worksheet'!AS37)</v>
      </c>
      <c r="ABH27" s="132" t="str">
        <f t="shared" si="368"/>
        <v>=IF('HVAC Worksheet'!BB37="","",'HVAC Worksheet'!BB37)</v>
      </c>
      <c r="ABI27" s="132" t="str">
        <f t="shared" si="368"/>
        <v>=IF('HVAC Worksheet'!BP37="","",'HVAC Worksheet'!BP37)</v>
      </c>
      <c r="ABJ27" s="132" t="str">
        <f t="shared" si="368"/>
        <v>=IF('HVAC Worksheet'!BQ37="","",'HVAC Worksheet'!BQ37)</v>
      </c>
      <c r="ABK27" s="132" t="str">
        <f t="shared" si="368"/>
        <v>=IF('HVAC Worksheet'!B38="","",'HVAC Worksheet'!B38)</v>
      </c>
      <c r="ABL27" s="132" t="str">
        <f t="shared" si="368"/>
        <v>=IF('HVAC Worksheet'!D38="","",'HVAC Worksheet'!D38)</v>
      </c>
      <c r="ABM27" s="132" t="str">
        <f t="shared" si="368"/>
        <v>=IF('HVAC Worksheet'!F38="","",'HVAC Worksheet'!F38)</v>
      </c>
      <c r="ABN27" s="132" t="str">
        <f t="shared" si="368"/>
        <v>=IF('HVAC Worksheet'!R38="","",'HVAC Worksheet'!R38)</v>
      </c>
      <c r="ABO27" s="132" t="str">
        <f t="shared" si="368"/>
        <v>=IF('HVAC Worksheet'!W38="","",'HVAC Worksheet'!W38)</v>
      </c>
      <c r="ABP27" s="132" t="str">
        <f t="shared" si="368"/>
        <v>=IF('HVAC Worksheet'!AD38="","",'HVAC Worksheet'!AD38)</v>
      </c>
      <c r="ABQ27" s="132" t="str">
        <f t="shared" si="368"/>
        <v>=IF('HVAC Worksheet'!AI38="","",'HVAC Worksheet'!AI38)</v>
      </c>
      <c r="ABR27" s="132" t="str">
        <f t="shared" si="368"/>
        <v>=IF('HVAC Worksheet'!AJ38="","",'HVAC Worksheet'!AJ38)</v>
      </c>
      <c r="ABS27" s="132" t="str">
        <f t="shared" si="368"/>
        <v>=IF('HVAC Worksheet'!AK38="","",'HVAC Worksheet'!AK38)</v>
      </c>
      <c r="ABT27" s="132" t="str">
        <f t="shared" si="368"/>
        <v>=IF('HVAC Worksheet'!AL38="","",'HVAC Worksheet'!AL38)</v>
      </c>
      <c r="ABU27" s="132" t="str">
        <f t="shared" si="368"/>
        <v>=IF('HVAC Worksheet'!AN38="","",'HVAC Worksheet'!AN38)</v>
      </c>
      <c r="ABV27" s="132" t="str">
        <f t="shared" si="368"/>
        <v>=IF('HVAC Worksheet'!AP38="","",'HVAC Worksheet'!AP38)</v>
      </c>
      <c r="ABW27" s="132" t="str">
        <f t="shared" si="368"/>
        <v>=IF('HVAC Worksheet'!AS38="","",'HVAC Worksheet'!AS38)</v>
      </c>
      <c r="ABX27" s="132" t="str">
        <f t="shared" si="368"/>
        <v>=IF('HVAC Worksheet'!BB38="","",'HVAC Worksheet'!BB38)</v>
      </c>
      <c r="ABY27" s="132" t="str">
        <f t="shared" si="368"/>
        <v>=IF('HVAC Worksheet'!BP38="","",'HVAC Worksheet'!BP38)</v>
      </c>
      <c r="ABZ27" s="132" t="str">
        <f t="shared" si="368"/>
        <v>=IF('HVAC Worksheet'!BQ38="","",'HVAC Worksheet'!BQ38)</v>
      </c>
      <c r="AFR27" s="132" t="str">
        <f>CONCATENATE("=IF('HVAC Worksheet'!",AFR25,AFR26,"=","""""",","""",","'HVAC Worksheet'!",AFR25,AFR26,")")</f>
        <v>=IF('HVAC Worksheet'!B58="","",'HVAC Worksheet'!B58)</v>
      </c>
      <c r="AFS27" s="132" t="str">
        <f t="shared" ref="AFS27:AGE27" si="369">CONCATENATE("=IF('HVAC Worksheet'!",AFS25,AFS26,"=","""""",","""",","'HVAC Worksheet'!",AFS25,AFS26,")")</f>
        <v>=IF('HVAC Worksheet'!D58="","",'HVAC Worksheet'!D58)</v>
      </c>
      <c r="AFT27" s="132" t="str">
        <f t="shared" si="369"/>
        <v>=IF('HVAC Worksheet'!F58="","",'HVAC Worksheet'!F58)</v>
      </c>
      <c r="AFU27" s="132" t="str">
        <f t="shared" si="369"/>
        <v>=IF('HVAC Worksheet'!AD58="","",'HVAC Worksheet'!AD58)</v>
      </c>
      <c r="AFV27" s="132" t="str">
        <f t="shared" si="369"/>
        <v>=IF('HVAC Worksheet'!AI58="","",'HVAC Worksheet'!AI58)</v>
      </c>
      <c r="AFW27" s="132" t="str">
        <f t="shared" si="369"/>
        <v>=IF('HVAC Worksheet'!AJ58="","",'HVAC Worksheet'!AJ58)</v>
      </c>
      <c r="AFX27" s="132" t="str">
        <f t="shared" si="369"/>
        <v>=IF('HVAC Worksheet'!AN58="","",'HVAC Worksheet'!AN58)</v>
      </c>
      <c r="AFY27" s="132" t="str">
        <f t="shared" si="369"/>
        <v>=IF('HVAC Worksheet'!AP58="","",'HVAC Worksheet'!AP58)</v>
      </c>
      <c r="AFZ27" s="132" t="str">
        <f t="shared" si="369"/>
        <v>=IF('HVAC Worksheet'!AU58="","",'HVAC Worksheet'!AU58)</v>
      </c>
      <c r="AGA27" s="132" t="str">
        <f t="shared" si="369"/>
        <v>=IF('HVAC Worksheet'!AW58="","",'HVAC Worksheet'!AW58)</v>
      </c>
      <c r="AGB27" s="132" t="str">
        <f t="shared" si="369"/>
        <v>=IF('HVAC Worksheet'!BB58="","",'HVAC Worksheet'!BB58)</v>
      </c>
      <c r="AGC27" s="132" t="str">
        <f t="shared" si="369"/>
        <v>=IF('HVAC Worksheet'!BP58="","",'HVAC Worksheet'!BP58)</v>
      </c>
      <c r="AGD27" s="132" t="str">
        <f t="shared" si="369"/>
        <v>=IF('HVAC Worksheet'!BQ58="","",'HVAC Worksheet'!BQ58)</v>
      </c>
      <c r="AGE27" s="132" t="str">
        <f t="shared" si="369"/>
        <v>=IF('HVAC Worksheet'!B59="","",'HVAC Worksheet'!B59)</v>
      </c>
      <c r="AGF27" s="132" t="str">
        <f t="shared" ref="AGF27" si="370">CONCATENATE("=IF('HVAC Worksheet'!",AGF25,AGF26,"=","""""",","""",","'HVAC Worksheet'!",AGF25,AGF26,")")</f>
        <v>=IF('HVAC Worksheet'!D59="","",'HVAC Worksheet'!D59)</v>
      </c>
      <c r="AGG27" s="132" t="str">
        <f t="shared" ref="AGG27" si="371">CONCATENATE("=IF('HVAC Worksheet'!",AGG25,AGG26,"=","""""",","""",","'HVAC Worksheet'!",AGG25,AGG26,")")</f>
        <v>=IF('HVAC Worksheet'!F59="","",'HVAC Worksheet'!F59)</v>
      </c>
      <c r="AGH27" s="132" t="str">
        <f t="shared" ref="AGH27" si="372">CONCATENATE("=IF('HVAC Worksheet'!",AGH25,AGH26,"=","""""",","""",","'HVAC Worksheet'!",AGH25,AGH26,")")</f>
        <v>=IF('HVAC Worksheet'!AD59="","",'HVAC Worksheet'!AD59)</v>
      </c>
      <c r="AGI27" s="132" t="str">
        <f t="shared" ref="AGI27" si="373">CONCATENATE("=IF('HVAC Worksheet'!",AGI25,AGI26,"=","""""",","""",","'HVAC Worksheet'!",AGI25,AGI26,")")</f>
        <v>=IF('HVAC Worksheet'!AI59="","",'HVAC Worksheet'!AI59)</v>
      </c>
      <c r="AGJ27" s="132" t="str">
        <f t="shared" ref="AGJ27" si="374">CONCATENATE("=IF('HVAC Worksheet'!",AGJ25,AGJ26,"=","""""",","""",","'HVAC Worksheet'!",AGJ25,AGJ26,")")</f>
        <v>=IF('HVAC Worksheet'!AJ59="","",'HVAC Worksheet'!AJ59)</v>
      </c>
      <c r="AGK27" s="132" t="str">
        <f t="shared" ref="AGK27" si="375">CONCATENATE("=IF('HVAC Worksheet'!",AGK25,AGK26,"=","""""",","""",","'HVAC Worksheet'!",AGK25,AGK26,")")</f>
        <v>=IF('HVAC Worksheet'!AN59="","",'HVAC Worksheet'!AN59)</v>
      </c>
      <c r="AGL27" s="132" t="str">
        <f t="shared" ref="AGL27" si="376">CONCATENATE("=IF('HVAC Worksheet'!",AGL25,AGL26,"=","""""",","""",","'HVAC Worksheet'!",AGL25,AGL26,")")</f>
        <v>=IF('HVAC Worksheet'!AP59="","",'HVAC Worksheet'!AP59)</v>
      </c>
      <c r="AGM27" s="132" t="str">
        <f t="shared" ref="AGM27" si="377">CONCATENATE("=IF('HVAC Worksheet'!",AGM25,AGM26,"=","""""",","""",","'HVAC Worksheet'!",AGM25,AGM26,")")</f>
        <v>=IF('HVAC Worksheet'!AU59="","",'HVAC Worksheet'!AU59)</v>
      </c>
      <c r="AGN27" s="132" t="str">
        <f t="shared" ref="AGN27" si="378">CONCATENATE("=IF('HVAC Worksheet'!",AGN25,AGN26,"=","""""",","""",","'HVAC Worksheet'!",AGN25,AGN26,")")</f>
        <v>=IF('HVAC Worksheet'!AW59="","",'HVAC Worksheet'!AW59)</v>
      </c>
      <c r="AGO27" s="132" t="str">
        <f t="shared" ref="AGO27" si="379">CONCATENATE("=IF('HVAC Worksheet'!",AGO25,AGO26,"=","""""",","""",","'HVAC Worksheet'!",AGO25,AGO26,")")</f>
        <v>=IF('HVAC Worksheet'!BB59="","",'HVAC Worksheet'!BB59)</v>
      </c>
      <c r="AGP27" s="132" t="str">
        <f t="shared" ref="AGP27" si="380">CONCATENATE("=IF('HVAC Worksheet'!",AGP25,AGP26,"=","""""",","""",","'HVAC Worksheet'!",AGP25,AGP26,")")</f>
        <v>=IF('HVAC Worksheet'!BP59="","",'HVAC Worksheet'!BP59)</v>
      </c>
      <c r="AGQ27" s="132" t="str">
        <f t="shared" ref="AGQ27" si="381">CONCATENATE("=IF('HVAC Worksheet'!",AGQ25,AGQ26,"=","""""",","""",","'HVAC Worksheet'!",AGQ25,AGQ26,")")</f>
        <v>=IF('HVAC Worksheet'!BQ59="","",'HVAC Worksheet'!BQ59)</v>
      </c>
      <c r="AGR27" s="132" t="str">
        <f t="shared" ref="AGR27" si="382">CONCATENATE("=IF('HVAC Worksheet'!",AGR25,AGR26,"=","""""",","""",","'HVAC Worksheet'!",AGR25,AGR26,")")</f>
        <v>=IF('HVAC Worksheet'!B60="","",'HVAC Worksheet'!B60)</v>
      </c>
      <c r="AGS27" s="132" t="str">
        <f t="shared" ref="AGS27" si="383">CONCATENATE("=IF('HVAC Worksheet'!",AGS25,AGS26,"=","""""",","""",","'HVAC Worksheet'!",AGS25,AGS26,")")</f>
        <v>=IF('HVAC Worksheet'!D60="","",'HVAC Worksheet'!D60)</v>
      </c>
      <c r="AGT27" s="132" t="str">
        <f t="shared" ref="AGT27" si="384">CONCATENATE("=IF('HVAC Worksheet'!",AGT25,AGT26,"=","""""",","""",","'HVAC Worksheet'!",AGT25,AGT26,")")</f>
        <v>=IF('HVAC Worksheet'!F60="","",'HVAC Worksheet'!F60)</v>
      </c>
      <c r="AGU27" s="132" t="str">
        <f t="shared" ref="AGU27" si="385">CONCATENATE("=IF('HVAC Worksheet'!",AGU25,AGU26,"=","""""",","""",","'HVAC Worksheet'!",AGU25,AGU26,")")</f>
        <v>=IF('HVAC Worksheet'!AD60="","",'HVAC Worksheet'!AD60)</v>
      </c>
      <c r="AGV27" s="132" t="str">
        <f t="shared" ref="AGV27" si="386">CONCATENATE("=IF('HVAC Worksheet'!",AGV25,AGV26,"=","""""",","""",","'HVAC Worksheet'!",AGV25,AGV26,")")</f>
        <v>=IF('HVAC Worksheet'!AI60="","",'HVAC Worksheet'!AI60)</v>
      </c>
      <c r="AGW27" s="132" t="str">
        <f t="shared" ref="AGW27" si="387">CONCATENATE("=IF('HVAC Worksheet'!",AGW25,AGW26,"=","""""",","""",","'HVAC Worksheet'!",AGW25,AGW26,")")</f>
        <v>=IF('HVAC Worksheet'!AJ60="","",'HVAC Worksheet'!AJ60)</v>
      </c>
      <c r="AGX27" s="132" t="str">
        <f t="shared" ref="AGX27" si="388">CONCATENATE("=IF('HVAC Worksheet'!",AGX25,AGX26,"=","""""",","""",","'HVAC Worksheet'!",AGX25,AGX26,")")</f>
        <v>=IF('HVAC Worksheet'!AN60="","",'HVAC Worksheet'!AN60)</v>
      </c>
      <c r="AGY27" s="132" t="str">
        <f t="shared" ref="AGY27" si="389">CONCATENATE("=IF('HVAC Worksheet'!",AGY25,AGY26,"=","""""",","""",","'HVAC Worksheet'!",AGY25,AGY26,")")</f>
        <v>=IF('HVAC Worksheet'!AP60="","",'HVAC Worksheet'!AP60)</v>
      </c>
      <c r="AGZ27" s="132" t="str">
        <f t="shared" ref="AGZ27" si="390">CONCATENATE("=IF('HVAC Worksheet'!",AGZ25,AGZ26,"=","""""",","""",","'HVAC Worksheet'!",AGZ25,AGZ26,")")</f>
        <v>=IF('HVAC Worksheet'!AU60="","",'HVAC Worksheet'!AU60)</v>
      </c>
      <c r="AHA27" s="132" t="str">
        <f t="shared" ref="AHA27" si="391">CONCATENATE("=IF('HVAC Worksheet'!",AHA25,AHA26,"=","""""",","""",","'HVAC Worksheet'!",AHA25,AHA26,")")</f>
        <v>=IF('HVAC Worksheet'!AW60="","",'HVAC Worksheet'!AW60)</v>
      </c>
      <c r="AHB27" s="132" t="str">
        <f t="shared" ref="AHB27" si="392">CONCATENATE("=IF('HVAC Worksheet'!",AHB25,AHB26,"=","""""",","""",","'HVAC Worksheet'!",AHB25,AHB26,")")</f>
        <v>=IF('HVAC Worksheet'!BB60="","",'HVAC Worksheet'!BB60)</v>
      </c>
      <c r="AHC27" s="132" t="str">
        <f t="shared" ref="AHC27" si="393">CONCATENATE("=IF('HVAC Worksheet'!",AHC25,AHC26,"=","""""",","""",","'HVAC Worksheet'!",AHC25,AHC26,")")</f>
        <v>=IF('HVAC Worksheet'!BP60="","",'HVAC Worksheet'!BP60)</v>
      </c>
      <c r="AHD27" s="132" t="str">
        <f t="shared" ref="AHD27" si="394">CONCATENATE("=IF('HVAC Worksheet'!",AHD25,AHD26,"=","""""",","""",","'HVAC Worksheet'!",AHD25,AHD26,")")</f>
        <v>=IF('HVAC Worksheet'!BQ60="","",'HVAC Worksheet'!BQ60)</v>
      </c>
      <c r="AHE27" s="132" t="str">
        <f t="shared" ref="AHE27" si="395">CONCATENATE("=IF('HVAC Worksheet'!",AHE25,AHE26,"=","""""",","""",","'HVAC Worksheet'!",AHE25,AHE26,")")</f>
        <v>=IF('HVAC Worksheet'!B61="","",'HVAC Worksheet'!B61)</v>
      </c>
      <c r="AHF27" s="132" t="str">
        <f t="shared" ref="AHF27" si="396">CONCATENATE("=IF('HVAC Worksheet'!",AHF25,AHF26,"=","""""",","""",","'HVAC Worksheet'!",AHF25,AHF26,")")</f>
        <v>=IF('HVAC Worksheet'!D61="","",'HVAC Worksheet'!D61)</v>
      </c>
      <c r="AHG27" s="132" t="str">
        <f t="shared" ref="AHG27" si="397">CONCATENATE("=IF('HVAC Worksheet'!",AHG25,AHG26,"=","""""",","""",","'HVAC Worksheet'!",AHG25,AHG26,")")</f>
        <v>=IF('HVAC Worksheet'!F61="","",'HVAC Worksheet'!F61)</v>
      </c>
      <c r="AHH27" s="132" t="str">
        <f t="shared" ref="AHH27" si="398">CONCATENATE("=IF('HVAC Worksheet'!",AHH25,AHH26,"=","""""",","""",","'HVAC Worksheet'!",AHH25,AHH26,")")</f>
        <v>=IF('HVAC Worksheet'!AD61="","",'HVAC Worksheet'!AD61)</v>
      </c>
      <c r="AHI27" s="132" t="str">
        <f t="shared" ref="AHI27" si="399">CONCATENATE("=IF('HVAC Worksheet'!",AHI25,AHI26,"=","""""",","""",","'HVAC Worksheet'!",AHI25,AHI26,")")</f>
        <v>=IF('HVAC Worksheet'!AI61="","",'HVAC Worksheet'!AI61)</v>
      </c>
      <c r="AHJ27" s="132" t="str">
        <f t="shared" ref="AHJ27" si="400">CONCATENATE("=IF('HVAC Worksheet'!",AHJ25,AHJ26,"=","""""",","""",","'HVAC Worksheet'!",AHJ25,AHJ26,")")</f>
        <v>=IF('HVAC Worksheet'!AJ61="","",'HVAC Worksheet'!AJ61)</v>
      </c>
      <c r="AHK27" s="132" t="str">
        <f t="shared" ref="AHK27" si="401">CONCATENATE("=IF('HVAC Worksheet'!",AHK25,AHK26,"=","""""",","""",","'HVAC Worksheet'!",AHK25,AHK26,")")</f>
        <v>=IF('HVAC Worksheet'!AN61="","",'HVAC Worksheet'!AN61)</v>
      </c>
      <c r="AHL27" s="132" t="str">
        <f t="shared" ref="AHL27" si="402">CONCATENATE("=IF('HVAC Worksheet'!",AHL25,AHL26,"=","""""",","""",","'HVAC Worksheet'!",AHL25,AHL26,")")</f>
        <v>=IF('HVAC Worksheet'!AP61="","",'HVAC Worksheet'!AP61)</v>
      </c>
      <c r="AHM27" s="132" t="str">
        <f t="shared" ref="AHM27" si="403">CONCATENATE("=IF('HVAC Worksheet'!",AHM25,AHM26,"=","""""",","""",","'HVAC Worksheet'!",AHM25,AHM26,")")</f>
        <v>=IF('HVAC Worksheet'!AU61="","",'HVAC Worksheet'!AU61)</v>
      </c>
      <c r="AHN27" s="132" t="str">
        <f t="shared" ref="AHN27" si="404">CONCATENATE("=IF('HVAC Worksheet'!",AHN25,AHN26,"=","""""",","""",","'HVAC Worksheet'!",AHN25,AHN26,")")</f>
        <v>=IF('HVAC Worksheet'!AW61="","",'HVAC Worksheet'!AW61)</v>
      </c>
      <c r="AHO27" s="132" t="str">
        <f t="shared" ref="AHO27" si="405">CONCATENATE("=IF('HVAC Worksheet'!",AHO25,AHO26,"=","""""",","""",","'HVAC Worksheet'!",AHO25,AHO26,")")</f>
        <v>=IF('HVAC Worksheet'!BB61="","",'HVAC Worksheet'!BB61)</v>
      </c>
      <c r="AHP27" s="132" t="str">
        <f t="shared" ref="AHP27" si="406">CONCATENATE("=IF('HVAC Worksheet'!",AHP25,AHP26,"=","""""",","""",","'HVAC Worksheet'!",AHP25,AHP26,")")</f>
        <v>=IF('HVAC Worksheet'!BP61="","",'HVAC Worksheet'!BP61)</v>
      </c>
      <c r="AHQ27" s="132" t="str">
        <f t="shared" ref="AHQ27" si="407">CONCATENATE("=IF('HVAC Worksheet'!",AHQ25,AHQ26,"=","""""",","""",","'HVAC Worksheet'!",AHQ25,AHQ26,")")</f>
        <v>=IF('HVAC Worksheet'!BQ61="","",'HVAC Worksheet'!BQ61)</v>
      </c>
      <c r="AHR27" s="132" t="str">
        <f t="shared" ref="AHR27" si="408">CONCATENATE("=IF('HVAC Worksheet'!",AHR25,AHR26,"=","""""",","""",","'HVAC Worksheet'!",AHR25,AHR26,")")</f>
        <v>=IF('HVAC Worksheet'!B62="","",'HVAC Worksheet'!B62)</v>
      </c>
      <c r="AHS27" s="132" t="str">
        <f t="shared" ref="AHS27" si="409">CONCATENATE("=IF('HVAC Worksheet'!",AHS25,AHS26,"=","""""",","""",","'HVAC Worksheet'!",AHS25,AHS26,")")</f>
        <v>=IF('HVAC Worksheet'!D62="","",'HVAC Worksheet'!D62)</v>
      </c>
      <c r="AHT27" s="132" t="str">
        <f t="shared" ref="AHT27" si="410">CONCATENATE("=IF('HVAC Worksheet'!",AHT25,AHT26,"=","""""",","""",","'HVAC Worksheet'!",AHT25,AHT26,")")</f>
        <v>=IF('HVAC Worksheet'!F62="","",'HVAC Worksheet'!F62)</v>
      </c>
      <c r="AHU27" s="132" t="str">
        <f t="shared" ref="AHU27" si="411">CONCATENATE("=IF('HVAC Worksheet'!",AHU25,AHU26,"=","""""",","""",","'HVAC Worksheet'!",AHU25,AHU26,")")</f>
        <v>=IF('HVAC Worksheet'!AD62="","",'HVAC Worksheet'!AD62)</v>
      </c>
      <c r="AHV27" s="132" t="str">
        <f t="shared" ref="AHV27" si="412">CONCATENATE("=IF('HVAC Worksheet'!",AHV25,AHV26,"=","""""",","""",","'HVAC Worksheet'!",AHV25,AHV26,")")</f>
        <v>=IF('HVAC Worksheet'!AI62="","",'HVAC Worksheet'!AI62)</v>
      </c>
      <c r="AHW27" s="132" t="str">
        <f t="shared" ref="AHW27" si="413">CONCATENATE("=IF('HVAC Worksheet'!",AHW25,AHW26,"=","""""",","""",","'HVAC Worksheet'!",AHW25,AHW26,")")</f>
        <v>=IF('HVAC Worksheet'!AJ62="","",'HVAC Worksheet'!AJ62)</v>
      </c>
      <c r="AHX27" s="132" t="str">
        <f t="shared" ref="AHX27" si="414">CONCATENATE("=IF('HVAC Worksheet'!",AHX25,AHX26,"=","""""",","""",","'HVAC Worksheet'!",AHX25,AHX26,")")</f>
        <v>=IF('HVAC Worksheet'!AN62="","",'HVAC Worksheet'!AN62)</v>
      </c>
      <c r="AHY27" s="132" t="str">
        <f t="shared" ref="AHY27" si="415">CONCATENATE("=IF('HVAC Worksheet'!",AHY25,AHY26,"=","""""",","""",","'HVAC Worksheet'!",AHY25,AHY26,")")</f>
        <v>=IF('HVAC Worksheet'!AP62="","",'HVAC Worksheet'!AP62)</v>
      </c>
      <c r="AHZ27" s="132" t="str">
        <f t="shared" ref="AHZ27" si="416">CONCATENATE("=IF('HVAC Worksheet'!",AHZ25,AHZ26,"=","""""",","""",","'HVAC Worksheet'!",AHZ25,AHZ26,")")</f>
        <v>=IF('HVAC Worksheet'!AU62="","",'HVAC Worksheet'!AU62)</v>
      </c>
      <c r="AIA27" s="132" t="str">
        <f t="shared" ref="AIA27" si="417">CONCATENATE("=IF('HVAC Worksheet'!",AIA25,AIA26,"=","""""",","""",","'HVAC Worksheet'!",AIA25,AIA26,")")</f>
        <v>=IF('HVAC Worksheet'!AW62="","",'HVAC Worksheet'!AW62)</v>
      </c>
      <c r="AIB27" s="132" t="str">
        <f t="shared" ref="AIB27" si="418">CONCATENATE("=IF('HVAC Worksheet'!",AIB25,AIB26,"=","""""",","""",","'HVAC Worksheet'!",AIB25,AIB26,")")</f>
        <v>=IF('HVAC Worksheet'!BB62="","",'HVAC Worksheet'!BB62)</v>
      </c>
      <c r="AIC27" s="132" t="str">
        <f t="shared" ref="AIC27" si="419">CONCATENATE("=IF('HVAC Worksheet'!",AIC25,AIC26,"=","""""",","""",","'HVAC Worksheet'!",AIC25,AIC26,")")</f>
        <v>=IF('HVAC Worksheet'!BP62="","",'HVAC Worksheet'!BP62)</v>
      </c>
      <c r="AID27" s="132" t="str">
        <f t="shared" ref="AID27" si="420">CONCATENATE("=IF('HVAC Worksheet'!",AID25,AID26,"=","""""",","""",","'HVAC Worksheet'!",AID25,AID26,")")</f>
        <v>=IF('HVAC Worksheet'!BQ62="","",'HVAC Worksheet'!BQ62)</v>
      </c>
      <c r="AKS27" s="796" t="s">
        <v>337</v>
      </c>
      <c r="AKT27" s="796" t="s">
        <v>337</v>
      </c>
      <c r="AKU27" s="796" t="s">
        <v>337</v>
      </c>
      <c r="AKV27" s="796" t="s">
        <v>337</v>
      </c>
      <c r="AKW27" s="796" t="s">
        <v>337</v>
      </c>
      <c r="AKX27" s="796" t="s">
        <v>337</v>
      </c>
      <c r="AKY27" s="796" t="s">
        <v>2816</v>
      </c>
      <c r="AKZ27" s="796" t="s">
        <v>337</v>
      </c>
      <c r="ALA27" s="132" t="str">
        <f>AKS27</f>
        <v>""</v>
      </c>
      <c r="ALB27" s="132" t="str">
        <f t="shared" ref="ALB27:ANM28" si="421">AKT27</f>
        <v>""</v>
      </c>
      <c r="ALC27" s="132" t="str">
        <f t="shared" si="421"/>
        <v>""</v>
      </c>
      <c r="ALD27" s="132" t="str">
        <f t="shared" si="421"/>
        <v>""</v>
      </c>
      <c r="ALE27" s="132" t="str">
        <f t="shared" si="421"/>
        <v>""</v>
      </c>
      <c r="ALF27" s="132" t="str">
        <f t="shared" si="421"/>
        <v>""</v>
      </c>
      <c r="ALG27" s="132" t="str">
        <f t="shared" si="421"/>
        <v>"Compliant?"</v>
      </c>
      <c r="ALH27" s="132" t="str">
        <f t="shared" si="421"/>
        <v>""</v>
      </c>
      <c r="ALI27" s="132" t="str">
        <f t="shared" si="421"/>
        <v>""</v>
      </c>
      <c r="ALJ27" s="132" t="str">
        <f t="shared" si="421"/>
        <v>""</v>
      </c>
      <c r="ALK27" s="132" t="str">
        <f t="shared" si="421"/>
        <v>""</v>
      </c>
      <c r="ALL27" s="132" t="str">
        <f t="shared" si="421"/>
        <v>""</v>
      </c>
      <c r="ALM27" s="132" t="str">
        <f t="shared" si="421"/>
        <v>""</v>
      </c>
      <c r="ALN27" s="132" t="str">
        <f t="shared" si="421"/>
        <v>""</v>
      </c>
      <c r="ALO27" s="132" t="str">
        <f t="shared" si="421"/>
        <v>"Compliant?"</v>
      </c>
      <c r="ALP27" s="132" t="str">
        <f t="shared" si="421"/>
        <v>""</v>
      </c>
      <c r="ALQ27" s="132" t="str">
        <f t="shared" si="421"/>
        <v>""</v>
      </c>
      <c r="ALR27" s="132" t="str">
        <f t="shared" si="421"/>
        <v>""</v>
      </c>
      <c r="ALS27" s="132" t="str">
        <f t="shared" si="421"/>
        <v>""</v>
      </c>
      <c r="ALT27" s="132" t="str">
        <f t="shared" si="421"/>
        <v>""</v>
      </c>
      <c r="ALU27" s="132" t="str">
        <f t="shared" si="421"/>
        <v>""</v>
      </c>
      <c r="ALV27" s="132" t="str">
        <f t="shared" si="421"/>
        <v>""</v>
      </c>
      <c r="ALW27" s="132" t="str">
        <f t="shared" si="421"/>
        <v>"Compliant?"</v>
      </c>
      <c r="ALX27" s="132" t="str">
        <f t="shared" si="421"/>
        <v>""</v>
      </c>
      <c r="ALY27" s="132" t="str">
        <f t="shared" si="421"/>
        <v>""</v>
      </c>
      <c r="ALZ27" s="132" t="str">
        <f t="shared" si="421"/>
        <v>""</v>
      </c>
      <c r="AMA27" s="132" t="str">
        <f t="shared" si="421"/>
        <v>""</v>
      </c>
      <c r="AMB27" s="132" t="str">
        <f t="shared" si="421"/>
        <v>""</v>
      </c>
      <c r="AMC27" s="132" t="str">
        <f t="shared" si="421"/>
        <v>""</v>
      </c>
      <c r="AMD27" s="132" t="str">
        <f t="shared" si="421"/>
        <v>""</v>
      </c>
      <c r="AME27" s="132" t="str">
        <f t="shared" si="421"/>
        <v>"Compliant?"</v>
      </c>
      <c r="AMF27" s="132" t="str">
        <f t="shared" si="421"/>
        <v>""</v>
      </c>
      <c r="AMG27" s="132" t="str">
        <f t="shared" si="421"/>
        <v>""</v>
      </c>
      <c r="AMH27" s="132" t="str">
        <f t="shared" si="421"/>
        <v>""</v>
      </c>
      <c r="AMI27" s="132" t="str">
        <f t="shared" si="421"/>
        <v>""</v>
      </c>
      <c r="AMJ27" s="132" t="str">
        <f t="shared" si="421"/>
        <v>""</v>
      </c>
      <c r="AMK27" s="132" t="str">
        <f t="shared" si="421"/>
        <v>""</v>
      </c>
      <c r="AML27" s="132" t="str">
        <f t="shared" si="421"/>
        <v>""</v>
      </c>
      <c r="AMM27" s="132" t="str">
        <f t="shared" si="421"/>
        <v>"Compliant?"</v>
      </c>
      <c r="AMN27" s="132" t="str">
        <f t="shared" si="421"/>
        <v>""</v>
      </c>
      <c r="AMO27" s="132" t="str">
        <f t="shared" si="421"/>
        <v>""</v>
      </c>
      <c r="AMP27" s="132" t="str">
        <f t="shared" si="421"/>
        <v>""</v>
      </c>
      <c r="AMQ27" s="132" t="str">
        <f t="shared" si="421"/>
        <v>""</v>
      </c>
      <c r="AMR27" s="132" t="str">
        <f t="shared" si="421"/>
        <v>""</v>
      </c>
      <c r="AMS27" s="132" t="str">
        <f t="shared" si="421"/>
        <v>""</v>
      </c>
      <c r="AMT27" s="132" t="str">
        <f t="shared" si="421"/>
        <v>""</v>
      </c>
      <c r="AMU27" s="132" t="str">
        <f t="shared" si="421"/>
        <v>"Compliant?"</v>
      </c>
      <c r="AMV27" s="132" t="str">
        <f t="shared" si="421"/>
        <v>""</v>
      </c>
      <c r="AMW27" s="132" t="str">
        <f t="shared" si="421"/>
        <v>""</v>
      </c>
      <c r="AMX27" s="132" t="str">
        <f t="shared" si="421"/>
        <v>""</v>
      </c>
      <c r="AMY27" s="132" t="str">
        <f t="shared" si="421"/>
        <v>""</v>
      </c>
      <c r="AMZ27" s="132" t="str">
        <f t="shared" si="421"/>
        <v>""</v>
      </c>
      <c r="ANA27" s="132" t="str">
        <f t="shared" si="421"/>
        <v>""</v>
      </c>
      <c r="ANB27" s="132" t="str">
        <f t="shared" si="421"/>
        <v>""</v>
      </c>
      <c r="ANC27" s="132" t="str">
        <f t="shared" si="421"/>
        <v>"Compliant?"</v>
      </c>
      <c r="AND27" s="132" t="str">
        <f t="shared" si="421"/>
        <v>""</v>
      </c>
      <c r="ANE27" s="132" t="str">
        <f t="shared" si="421"/>
        <v>""</v>
      </c>
      <c r="ANF27" s="132" t="str">
        <f t="shared" si="421"/>
        <v>""</v>
      </c>
      <c r="ANG27" s="132" t="str">
        <f t="shared" si="421"/>
        <v>""</v>
      </c>
      <c r="ANH27" s="132" t="str">
        <f t="shared" si="421"/>
        <v>""</v>
      </c>
      <c r="ANI27" s="132" t="str">
        <f t="shared" si="421"/>
        <v>""</v>
      </c>
      <c r="ANJ27" s="132" t="str">
        <f t="shared" si="421"/>
        <v>""</v>
      </c>
      <c r="ANK27" s="132" t="str">
        <f t="shared" si="421"/>
        <v>"Compliant?"</v>
      </c>
      <c r="ANL27" s="132" t="str">
        <f t="shared" si="421"/>
        <v>""</v>
      </c>
      <c r="ANM27" s="132" t="str">
        <f t="shared" si="421"/>
        <v>""</v>
      </c>
      <c r="ANN27" s="132" t="str">
        <f t="shared" ref="ANN27:APH28" si="422">ANF27</f>
        <v>""</v>
      </c>
      <c r="ANO27" s="132" t="str">
        <f t="shared" si="422"/>
        <v>""</v>
      </c>
      <c r="ANP27" s="132" t="str">
        <f t="shared" si="422"/>
        <v>""</v>
      </c>
      <c r="ANQ27" s="132" t="str">
        <f t="shared" si="422"/>
        <v>""</v>
      </c>
      <c r="ANR27" s="132" t="str">
        <f t="shared" si="422"/>
        <v>""</v>
      </c>
      <c r="ANS27" s="132" t="str">
        <f t="shared" si="422"/>
        <v>"Compliant?"</v>
      </c>
      <c r="ANT27" s="132" t="str">
        <f t="shared" si="422"/>
        <v>""</v>
      </c>
      <c r="ANU27" s="132" t="str">
        <f t="shared" si="422"/>
        <v>""</v>
      </c>
      <c r="ANV27" s="132" t="str">
        <f t="shared" si="422"/>
        <v>""</v>
      </c>
      <c r="ANW27" s="132" t="str">
        <f t="shared" si="422"/>
        <v>""</v>
      </c>
      <c r="ANX27" s="132" t="str">
        <f t="shared" si="422"/>
        <v>""</v>
      </c>
      <c r="ANY27" s="132" t="str">
        <f t="shared" si="422"/>
        <v>""</v>
      </c>
      <c r="ANZ27" s="132" t="str">
        <f t="shared" si="422"/>
        <v>""</v>
      </c>
      <c r="AOA27" s="132" t="str">
        <f t="shared" si="422"/>
        <v>"Compliant?"</v>
      </c>
      <c r="AOB27" s="132" t="str">
        <f t="shared" si="422"/>
        <v>""</v>
      </c>
      <c r="AOC27" s="132" t="str">
        <f t="shared" si="422"/>
        <v>""</v>
      </c>
      <c r="AOD27" s="132" t="str">
        <f t="shared" si="422"/>
        <v>""</v>
      </c>
      <c r="AOE27" s="132" t="str">
        <f t="shared" si="422"/>
        <v>""</v>
      </c>
      <c r="AOF27" s="132" t="str">
        <f t="shared" si="422"/>
        <v>""</v>
      </c>
      <c r="AOG27" s="132" t="str">
        <f t="shared" si="422"/>
        <v>""</v>
      </c>
      <c r="AOH27" s="132" t="str">
        <f t="shared" si="422"/>
        <v>""</v>
      </c>
      <c r="AOI27" s="132" t="str">
        <f t="shared" si="422"/>
        <v>"Compliant?"</v>
      </c>
      <c r="AOJ27" s="132" t="str">
        <f t="shared" si="422"/>
        <v>""</v>
      </c>
      <c r="AOK27" s="132" t="str">
        <f t="shared" si="422"/>
        <v>""</v>
      </c>
      <c r="AOL27" s="132" t="str">
        <f t="shared" si="422"/>
        <v>""</v>
      </c>
      <c r="AOM27" s="132" t="str">
        <f t="shared" si="422"/>
        <v>""</v>
      </c>
      <c r="AON27" s="132" t="str">
        <f t="shared" si="422"/>
        <v>""</v>
      </c>
      <c r="AOO27" s="132" t="str">
        <f t="shared" si="422"/>
        <v>""</v>
      </c>
      <c r="AOP27" s="132" t="str">
        <f t="shared" si="422"/>
        <v>""</v>
      </c>
      <c r="AOQ27" s="132" t="str">
        <f t="shared" si="422"/>
        <v>"Compliant?"</v>
      </c>
      <c r="AOR27" s="132" t="str">
        <f t="shared" si="422"/>
        <v>""</v>
      </c>
      <c r="AOS27" s="132" t="str">
        <f t="shared" si="422"/>
        <v>""</v>
      </c>
      <c r="AOT27" s="132" t="str">
        <f t="shared" si="422"/>
        <v>""</v>
      </c>
      <c r="AOU27" s="132" t="str">
        <f t="shared" si="422"/>
        <v>""</v>
      </c>
      <c r="AOV27" s="132" t="str">
        <f t="shared" si="422"/>
        <v>""</v>
      </c>
      <c r="AOW27" s="132" t="str">
        <f t="shared" si="422"/>
        <v>""</v>
      </c>
      <c r="AOX27" s="132" t="str">
        <f t="shared" si="422"/>
        <v>""</v>
      </c>
      <c r="AOY27" s="132" t="str">
        <f t="shared" si="422"/>
        <v>"Compliant?"</v>
      </c>
      <c r="AOZ27" s="132" t="str">
        <f t="shared" si="422"/>
        <v>""</v>
      </c>
      <c r="APA27" s="132" t="str">
        <f t="shared" si="422"/>
        <v>""</v>
      </c>
      <c r="APB27" s="132" t="str">
        <f t="shared" si="422"/>
        <v>""</v>
      </c>
      <c r="APC27" s="132" t="str">
        <f t="shared" si="422"/>
        <v>""</v>
      </c>
      <c r="APD27" s="132" t="str">
        <f t="shared" si="422"/>
        <v>""</v>
      </c>
      <c r="APE27" s="132" t="str">
        <f t="shared" si="422"/>
        <v>""</v>
      </c>
      <c r="APF27" s="132" t="str">
        <f t="shared" si="422"/>
        <v>""</v>
      </c>
      <c r="APG27" s="132" t="str">
        <f t="shared" si="422"/>
        <v>"Compliant?"</v>
      </c>
      <c r="APH27" s="132" t="str">
        <f t="shared" si="422"/>
        <v>""</v>
      </c>
    </row>
    <row r="28" spans="1:1100">
      <c r="AKS28" s="796" t="s">
        <v>337</v>
      </c>
      <c r="AKT28" s="796" t="s">
        <v>337</v>
      </c>
      <c r="AKU28" s="796" t="s">
        <v>337</v>
      </c>
      <c r="AKV28" s="796" t="s">
        <v>337</v>
      </c>
      <c r="AKW28" s="796" t="s">
        <v>337</v>
      </c>
      <c r="AKX28" s="796" t="s">
        <v>337</v>
      </c>
      <c r="AKY28" s="132">
        <v>0</v>
      </c>
      <c r="AKZ28" s="796" t="s">
        <v>337</v>
      </c>
      <c r="ALA28" s="132" t="str">
        <f>AKS28</f>
        <v>""</v>
      </c>
      <c r="ALB28" s="132" t="str">
        <f t="shared" si="421"/>
        <v>""</v>
      </c>
      <c r="ALC28" s="132" t="str">
        <f t="shared" si="421"/>
        <v>""</v>
      </c>
      <c r="ALD28" s="132" t="str">
        <f t="shared" si="421"/>
        <v>""</v>
      </c>
      <c r="ALE28" s="132" t="str">
        <f t="shared" si="421"/>
        <v>""</v>
      </c>
      <c r="ALF28" s="132" t="str">
        <f t="shared" si="421"/>
        <v>""</v>
      </c>
      <c r="ALG28" s="132">
        <f t="shared" si="421"/>
        <v>0</v>
      </c>
      <c r="ALH28" s="132" t="str">
        <f t="shared" si="421"/>
        <v>""</v>
      </c>
      <c r="ALI28" s="132" t="str">
        <f t="shared" si="421"/>
        <v>""</v>
      </c>
      <c r="ALJ28" s="132" t="str">
        <f t="shared" si="421"/>
        <v>""</v>
      </c>
      <c r="ALK28" s="132" t="str">
        <f t="shared" si="421"/>
        <v>""</v>
      </c>
      <c r="ALL28" s="132" t="str">
        <f t="shared" si="421"/>
        <v>""</v>
      </c>
      <c r="ALM28" s="132" t="str">
        <f t="shared" si="421"/>
        <v>""</v>
      </c>
      <c r="ALN28" s="132" t="str">
        <f t="shared" si="421"/>
        <v>""</v>
      </c>
      <c r="ALO28" s="132">
        <f t="shared" si="421"/>
        <v>0</v>
      </c>
      <c r="ALP28" s="132" t="str">
        <f t="shared" si="421"/>
        <v>""</v>
      </c>
      <c r="ALQ28" s="132" t="str">
        <f t="shared" si="421"/>
        <v>""</v>
      </c>
      <c r="ALR28" s="132" t="str">
        <f t="shared" si="421"/>
        <v>""</v>
      </c>
      <c r="ALS28" s="132" t="str">
        <f t="shared" si="421"/>
        <v>""</v>
      </c>
      <c r="ALT28" s="132" t="str">
        <f t="shared" si="421"/>
        <v>""</v>
      </c>
      <c r="ALU28" s="132" t="str">
        <f t="shared" si="421"/>
        <v>""</v>
      </c>
      <c r="ALV28" s="132" t="str">
        <f t="shared" si="421"/>
        <v>""</v>
      </c>
      <c r="ALW28" s="132">
        <f t="shared" si="421"/>
        <v>0</v>
      </c>
      <c r="ALX28" s="132" t="str">
        <f t="shared" si="421"/>
        <v>""</v>
      </c>
      <c r="ALY28" s="132" t="str">
        <f t="shared" si="421"/>
        <v>""</v>
      </c>
      <c r="ALZ28" s="132" t="str">
        <f t="shared" si="421"/>
        <v>""</v>
      </c>
      <c r="AMA28" s="132" t="str">
        <f t="shared" si="421"/>
        <v>""</v>
      </c>
      <c r="AMB28" s="132" t="str">
        <f t="shared" si="421"/>
        <v>""</v>
      </c>
      <c r="AMC28" s="132" t="str">
        <f t="shared" si="421"/>
        <v>""</v>
      </c>
      <c r="AMD28" s="132" t="str">
        <f t="shared" si="421"/>
        <v>""</v>
      </c>
      <c r="AME28" s="132">
        <f t="shared" si="421"/>
        <v>0</v>
      </c>
      <c r="AMF28" s="132" t="str">
        <f t="shared" si="421"/>
        <v>""</v>
      </c>
      <c r="AMG28" s="132" t="str">
        <f t="shared" si="421"/>
        <v>""</v>
      </c>
      <c r="AMH28" s="132" t="str">
        <f t="shared" si="421"/>
        <v>""</v>
      </c>
      <c r="AMI28" s="132" t="str">
        <f t="shared" si="421"/>
        <v>""</v>
      </c>
      <c r="AMJ28" s="132" t="str">
        <f t="shared" si="421"/>
        <v>""</v>
      </c>
      <c r="AMK28" s="132" t="str">
        <f t="shared" si="421"/>
        <v>""</v>
      </c>
      <c r="AML28" s="132" t="str">
        <f t="shared" si="421"/>
        <v>""</v>
      </c>
      <c r="AMM28" s="132">
        <f t="shared" si="421"/>
        <v>0</v>
      </c>
      <c r="AMN28" s="132" t="str">
        <f t="shared" si="421"/>
        <v>""</v>
      </c>
      <c r="AMO28" s="132" t="str">
        <f t="shared" si="421"/>
        <v>""</v>
      </c>
      <c r="AMP28" s="132" t="str">
        <f t="shared" si="421"/>
        <v>""</v>
      </c>
      <c r="AMQ28" s="132" t="str">
        <f t="shared" si="421"/>
        <v>""</v>
      </c>
      <c r="AMR28" s="132" t="str">
        <f t="shared" si="421"/>
        <v>""</v>
      </c>
      <c r="AMS28" s="132" t="str">
        <f t="shared" si="421"/>
        <v>""</v>
      </c>
      <c r="AMT28" s="132" t="str">
        <f t="shared" si="421"/>
        <v>""</v>
      </c>
      <c r="AMU28" s="132">
        <f t="shared" si="421"/>
        <v>0</v>
      </c>
      <c r="AMV28" s="132" t="str">
        <f t="shared" si="421"/>
        <v>""</v>
      </c>
      <c r="AMW28" s="132" t="str">
        <f t="shared" si="421"/>
        <v>""</v>
      </c>
      <c r="AMX28" s="132" t="str">
        <f t="shared" si="421"/>
        <v>""</v>
      </c>
      <c r="AMY28" s="132" t="str">
        <f t="shared" si="421"/>
        <v>""</v>
      </c>
      <c r="AMZ28" s="132" t="str">
        <f t="shared" si="421"/>
        <v>""</v>
      </c>
      <c r="ANA28" s="132" t="str">
        <f t="shared" si="421"/>
        <v>""</v>
      </c>
      <c r="ANB28" s="132" t="str">
        <f t="shared" si="421"/>
        <v>""</v>
      </c>
      <c r="ANC28" s="132">
        <f t="shared" si="421"/>
        <v>0</v>
      </c>
      <c r="AND28" s="132" t="str">
        <f t="shared" si="421"/>
        <v>""</v>
      </c>
      <c r="ANE28" s="132" t="str">
        <f t="shared" si="421"/>
        <v>""</v>
      </c>
      <c r="ANF28" s="132" t="str">
        <f t="shared" si="421"/>
        <v>""</v>
      </c>
      <c r="ANG28" s="132" t="str">
        <f t="shared" si="421"/>
        <v>""</v>
      </c>
      <c r="ANH28" s="132" t="str">
        <f t="shared" si="421"/>
        <v>""</v>
      </c>
      <c r="ANI28" s="132" t="str">
        <f t="shared" si="421"/>
        <v>""</v>
      </c>
      <c r="ANJ28" s="132" t="str">
        <f t="shared" si="421"/>
        <v>""</v>
      </c>
      <c r="ANK28" s="132">
        <f t="shared" si="421"/>
        <v>0</v>
      </c>
      <c r="ANL28" s="132" t="str">
        <f t="shared" si="421"/>
        <v>""</v>
      </c>
      <c r="ANM28" s="132" t="str">
        <f t="shared" si="421"/>
        <v>""</v>
      </c>
      <c r="ANN28" s="132" t="str">
        <f t="shared" si="422"/>
        <v>""</v>
      </c>
      <c r="ANO28" s="132" t="str">
        <f t="shared" si="422"/>
        <v>""</v>
      </c>
      <c r="ANP28" s="132" t="str">
        <f t="shared" si="422"/>
        <v>""</v>
      </c>
      <c r="ANQ28" s="132" t="str">
        <f t="shared" si="422"/>
        <v>""</v>
      </c>
      <c r="ANR28" s="132" t="str">
        <f t="shared" si="422"/>
        <v>""</v>
      </c>
      <c r="ANS28" s="132">
        <f t="shared" si="422"/>
        <v>0</v>
      </c>
      <c r="ANT28" s="132" t="str">
        <f t="shared" si="422"/>
        <v>""</v>
      </c>
      <c r="ANU28" s="132" t="str">
        <f t="shared" si="422"/>
        <v>""</v>
      </c>
      <c r="ANV28" s="132" t="str">
        <f t="shared" si="422"/>
        <v>""</v>
      </c>
      <c r="ANW28" s="132" t="str">
        <f t="shared" si="422"/>
        <v>""</v>
      </c>
      <c r="ANX28" s="132" t="str">
        <f t="shared" si="422"/>
        <v>""</v>
      </c>
      <c r="ANY28" s="132" t="str">
        <f t="shared" si="422"/>
        <v>""</v>
      </c>
      <c r="ANZ28" s="132" t="str">
        <f t="shared" si="422"/>
        <v>""</v>
      </c>
      <c r="AOA28" s="132">
        <f t="shared" si="422"/>
        <v>0</v>
      </c>
      <c r="AOB28" s="132" t="str">
        <f t="shared" si="422"/>
        <v>""</v>
      </c>
      <c r="AOC28" s="132" t="str">
        <f t="shared" si="422"/>
        <v>""</v>
      </c>
      <c r="AOD28" s="132" t="str">
        <f t="shared" si="422"/>
        <v>""</v>
      </c>
      <c r="AOE28" s="132" t="str">
        <f t="shared" si="422"/>
        <v>""</v>
      </c>
      <c r="AOF28" s="132" t="str">
        <f t="shared" si="422"/>
        <v>""</v>
      </c>
      <c r="AOG28" s="132" t="str">
        <f t="shared" si="422"/>
        <v>""</v>
      </c>
      <c r="AOH28" s="132" t="str">
        <f t="shared" si="422"/>
        <v>""</v>
      </c>
      <c r="AOI28" s="132">
        <f t="shared" si="422"/>
        <v>0</v>
      </c>
      <c r="AOJ28" s="132" t="str">
        <f t="shared" si="422"/>
        <v>""</v>
      </c>
      <c r="AOK28" s="132" t="str">
        <f t="shared" si="422"/>
        <v>""</v>
      </c>
      <c r="AOL28" s="132" t="str">
        <f t="shared" si="422"/>
        <v>""</v>
      </c>
      <c r="AOM28" s="132" t="str">
        <f t="shared" si="422"/>
        <v>""</v>
      </c>
      <c r="AON28" s="132" t="str">
        <f t="shared" si="422"/>
        <v>""</v>
      </c>
      <c r="AOO28" s="132" t="str">
        <f t="shared" si="422"/>
        <v>""</v>
      </c>
      <c r="AOP28" s="132" t="str">
        <f t="shared" si="422"/>
        <v>""</v>
      </c>
      <c r="AOQ28" s="132">
        <f t="shared" si="422"/>
        <v>0</v>
      </c>
      <c r="AOR28" s="132" t="str">
        <f t="shared" si="422"/>
        <v>""</v>
      </c>
      <c r="AOS28" s="132" t="str">
        <f t="shared" si="422"/>
        <v>""</v>
      </c>
      <c r="AOT28" s="132" t="str">
        <f t="shared" si="422"/>
        <v>""</v>
      </c>
      <c r="AOU28" s="132" t="str">
        <f t="shared" si="422"/>
        <v>""</v>
      </c>
      <c r="AOV28" s="132" t="str">
        <f t="shared" si="422"/>
        <v>""</v>
      </c>
      <c r="AOW28" s="132" t="str">
        <f t="shared" si="422"/>
        <v>""</v>
      </c>
      <c r="AOX28" s="132" t="str">
        <f t="shared" si="422"/>
        <v>""</v>
      </c>
      <c r="AOY28" s="132">
        <f t="shared" si="422"/>
        <v>0</v>
      </c>
      <c r="AOZ28" s="132" t="str">
        <f t="shared" si="422"/>
        <v>""</v>
      </c>
      <c r="APA28" s="132" t="str">
        <f t="shared" si="422"/>
        <v>""</v>
      </c>
      <c r="APB28" s="132" t="str">
        <f t="shared" si="422"/>
        <v>""</v>
      </c>
      <c r="APC28" s="132" t="str">
        <f t="shared" si="422"/>
        <v>""</v>
      </c>
      <c r="APD28" s="132" t="str">
        <f t="shared" si="422"/>
        <v>""</v>
      </c>
      <c r="APE28" s="132" t="str">
        <f t="shared" si="422"/>
        <v>""</v>
      </c>
      <c r="APF28" s="132" t="str">
        <f t="shared" si="422"/>
        <v>""</v>
      </c>
      <c r="APG28" s="132">
        <f t="shared" si="422"/>
        <v>0</v>
      </c>
      <c r="APH28" s="132" t="str">
        <f t="shared" si="422"/>
        <v>""</v>
      </c>
    </row>
    <row r="29" spans="1:1100">
      <c r="AKS29" s="132" t="str">
        <f t="shared" ref="AKS29:AKX29" si="423">CONCATENATE("=IF('Controls Worksheet'!",AKS25,AKS26,"=",AKS27,",",AKS28,",","'Controls Worksheet'!",AKS25,AKS26,")")</f>
        <v>=IF('Controls Worksheet'!B22="","",'Controls Worksheet'!B22)</v>
      </c>
      <c r="AKT29" s="132" t="str">
        <f t="shared" si="423"/>
        <v>=IF('Controls Worksheet'!E22="","",'Controls Worksheet'!E22)</v>
      </c>
      <c r="AKU29" s="132" t="str">
        <f t="shared" si="423"/>
        <v>=IF('Controls Worksheet'!M22="","",'Controls Worksheet'!M22)</v>
      </c>
      <c r="AKV29" s="132" t="str">
        <f t="shared" si="423"/>
        <v>=IF('Controls Worksheet'!U22="","",'Controls Worksheet'!U22)</v>
      </c>
      <c r="AKW29" s="132" t="str">
        <f t="shared" si="423"/>
        <v>=IF('Controls Worksheet'!AC22="","",'Controls Worksheet'!AC22)</v>
      </c>
      <c r="AKX29" s="132" t="str">
        <f t="shared" si="423"/>
        <v>=IF('Controls Worksheet'!AJ22="","",'Controls Worksheet'!AJ22)</v>
      </c>
      <c r="AKY29" s="132" t="str">
        <f>CONCATENATE("=IF('Controls Worksheet'!",AKY25,AKY26,"=",AKY27,",",AKY28,",","'Controls Worksheet'!",AKY25,AKY26,")")</f>
        <v>=IF('Controls Worksheet'!AF22="Compliant?",0,'Controls Worksheet'!AF22)</v>
      </c>
      <c r="AKZ29" s="132" t="str">
        <f>CONCATENATE("=IF('Controls Worksheet'!",AKZ25,AKZ26,"=",AKZ27,",",AKZ28,",","'Controls Worksheet'!",AKZ25,AKZ26,")")</f>
        <v>=IF('Controls Worksheet'!AP22="","",'Controls Worksheet'!AP22)</v>
      </c>
      <c r="ALA29" s="132" t="str">
        <f>CONCATENATE("=IF('Controls Worksheet'!",ALA25,ALA26,"=",ALA27,",",ALA28,",","'Controls Worksheet'!",ALA25,ALA26,")")</f>
        <v>=IF('Controls Worksheet'!B23="","",'Controls Worksheet'!B23)</v>
      </c>
      <c r="ALB29" s="132" t="str">
        <f t="shared" ref="ALB29:ANM29" si="424">CONCATENATE("=IF('Controls Worksheet'!",ALB25,ALB26,"=",ALB27,",",ALB28,",","'Controls Worksheet'!",ALB25,ALB26,")")</f>
        <v>=IF('Controls Worksheet'!E23="","",'Controls Worksheet'!E23)</v>
      </c>
      <c r="ALC29" s="132" t="str">
        <f t="shared" si="424"/>
        <v>=IF('Controls Worksheet'!M23="","",'Controls Worksheet'!M23)</v>
      </c>
      <c r="ALD29" s="132" t="str">
        <f t="shared" si="424"/>
        <v>=IF('Controls Worksheet'!U23="","",'Controls Worksheet'!U23)</v>
      </c>
      <c r="ALE29" s="132" t="str">
        <f t="shared" si="424"/>
        <v>=IF('Controls Worksheet'!AC23="","",'Controls Worksheet'!AC23)</v>
      </c>
      <c r="ALF29" s="132" t="str">
        <f t="shared" si="424"/>
        <v>=IF('Controls Worksheet'!AJ23="","",'Controls Worksheet'!AJ23)</v>
      </c>
      <c r="ALG29" s="132" t="str">
        <f t="shared" si="424"/>
        <v>=IF('Controls Worksheet'!AF23="Compliant?",0,'Controls Worksheet'!AF23)</v>
      </c>
      <c r="ALH29" s="132" t="str">
        <f t="shared" si="424"/>
        <v>=IF('Controls Worksheet'!AP23="","",'Controls Worksheet'!AP23)</v>
      </c>
      <c r="ALI29" s="132" t="str">
        <f t="shared" si="424"/>
        <v>=IF('Controls Worksheet'!B24="","",'Controls Worksheet'!B24)</v>
      </c>
      <c r="ALJ29" s="132" t="str">
        <f t="shared" si="424"/>
        <v>=IF('Controls Worksheet'!E24="","",'Controls Worksheet'!E24)</v>
      </c>
      <c r="ALK29" s="132" t="str">
        <f t="shared" si="424"/>
        <v>=IF('Controls Worksheet'!M24="","",'Controls Worksheet'!M24)</v>
      </c>
      <c r="ALL29" s="132" t="str">
        <f t="shared" si="424"/>
        <v>=IF('Controls Worksheet'!U24="","",'Controls Worksheet'!U24)</v>
      </c>
      <c r="ALM29" s="132" t="str">
        <f t="shared" si="424"/>
        <v>=IF('Controls Worksheet'!AC24="","",'Controls Worksheet'!AC24)</v>
      </c>
      <c r="ALN29" s="132" t="str">
        <f t="shared" si="424"/>
        <v>=IF('Controls Worksheet'!AJ24="","",'Controls Worksheet'!AJ24)</v>
      </c>
      <c r="ALO29" s="132" t="str">
        <f t="shared" si="424"/>
        <v>=IF('Controls Worksheet'!AF24="Compliant?",0,'Controls Worksheet'!AF24)</v>
      </c>
      <c r="ALP29" s="132" t="str">
        <f t="shared" si="424"/>
        <v>=IF('Controls Worksheet'!AP24="","",'Controls Worksheet'!AP24)</v>
      </c>
      <c r="ALQ29" s="132" t="str">
        <f t="shared" si="424"/>
        <v>=IF('Controls Worksheet'!B25="","",'Controls Worksheet'!B25)</v>
      </c>
      <c r="ALR29" s="132" t="str">
        <f t="shared" si="424"/>
        <v>=IF('Controls Worksheet'!E25="","",'Controls Worksheet'!E25)</v>
      </c>
      <c r="ALS29" s="132" t="str">
        <f t="shared" si="424"/>
        <v>=IF('Controls Worksheet'!M25="","",'Controls Worksheet'!M25)</v>
      </c>
      <c r="ALT29" s="132" t="str">
        <f t="shared" si="424"/>
        <v>=IF('Controls Worksheet'!U25="","",'Controls Worksheet'!U25)</v>
      </c>
      <c r="ALU29" s="132" t="str">
        <f t="shared" si="424"/>
        <v>=IF('Controls Worksheet'!AC25="","",'Controls Worksheet'!AC25)</v>
      </c>
      <c r="ALV29" s="132" t="str">
        <f t="shared" si="424"/>
        <v>=IF('Controls Worksheet'!AJ25="","",'Controls Worksheet'!AJ25)</v>
      </c>
      <c r="ALW29" s="132" t="str">
        <f t="shared" si="424"/>
        <v>=IF('Controls Worksheet'!AF25="Compliant?",0,'Controls Worksheet'!AF25)</v>
      </c>
      <c r="ALX29" s="132" t="str">
        <f t="shared" si="424"/>
        <v>=IF('Controls Worksheet'!AP25="","",'Controls Worksheet'!AP25)</v>
      </c>
      <c r="ALY29" s="132" t="str">
        <f t="shared" si="424"/>
        <v>=IF('Controls Worksheet'!B26="","",'Controls Worksheet'!B26)</v>
      </c>
      <c r="ALZ29" s="132" t="str">
        <f t="shared" si="424"/>
        <v>=IF('Controls Worksheet'!E26="","",'Controls Worksheet'!E26)</v>
      </c>
      <c r="AMA29" s="132" t="str">
        <f t="shared" si="424"/>
        <v>=IF('Controls Worksheet'!M26="","",'Controls Worksheet'!M26)</v>
      </c>
      <c r="AMB29" s="132" t="str">
        <f t="shared" si="424"/>
        <v>=IF('Controls Worksheet'!U26="","",'Controls Worksheet'!U26)</v>
      </c>
      <c r="AMC29" s="132" t="str">
        <f t="shared" si="424"/>
        <v>=IF('Controls Worksheet'!AC26="","",'Controls Worksheet'!AC26)</v>
      </c>
      <c r="AMD29" s="132" t="str">
        <f t="shared" si="424"/>
        <v>=IF('Controls Worksheet'!AJ26="","",'Controls Worksheet'!AJ26)</v>
      </c>
      <c r="AME29" s="132" t="str">
        <f t="shared" si="424"/>
        <v>=IF('Controls Worksheet'!AF26="Compliant?",0,'Controls Worksheet'!AF26)</v>
      </c>
      <c r="AMF29" s="132" t="str">
        <f t="shared" si="424"/>
        <v>=IF('Controls Worksheet'!AP26="","",'Controls Worksheet'!AP26)</v>
      </c>
      <c r="AMG29" s="132" t="str">
        <f t="shared" si="424"/>
        <v>=IF('Controls Worksheet'!B27="","",'Controls Worksheet'!B27)</v>
      </c>
      <c r="AMH29" s="132" t="str">
        <f t="shared" si="424"/>
        <v>=IF('Controls Worksheet'!E27="","",'Controls Worksheet'!E27)</v>
      </c>
      <c r="AMI29" s="132" t="str">
        <f t="shared" si="424"/>
        <v>=IF('Controls Worksheet'!M27="","",'Controls Worksheet'!M27)</v>
      </c>
      <c r="AMJ29" s="132" t="str">
        <f t="shared" si="424"/>
        <v>=IF('Controls Worksheet'!U27="","",'Controls Worksheet'!U27)</v>
      </c>
      <c r="AMK29" s="132" t="str">
        <f t="shared" si="424"/>
        <v>=IF('Controls Worksheet'!AC27="","",'Controls Worksheet'!AC27)</v>
      </c>
      <c r="AML29" s="132" t="str">
        <f t="shared" si="424"/>
        <v>=IF('Controls Worksheet'!AJ27="","",'Controls Worksheet'!AJ27)</v>
      </c>
      <c r="AMM29" s="132" t="str">
        <f t="shared" si="424"/>
        <v>=IF('Controls Worksheet'!AF27="Compliant?",0,'Controls Worksheet'!AF27)</v>
      </c>
      <c r="AMN29" s="132" t="str">
        <f t="shared" si="424"/>
        <v>=IF('Controls Worksheet'!AP27="","",'Controls Worksheet'!AP27)</v>
      </c>
      <c r="AMO29" s="132" t="str">
        <f t="shared" si="424"/>
        <v>=IF('Controls Worksheet'!B28="","",'Controls Worksheet'!B28)</v>
      </c>
      <c r="AMP29" s="132" t="str">
        <f t="shared" si="424"/>
        <v>=IF('Controls Worksheet'!E28="","",'Controls Worksheet'!E28)</v>
      </c>
      <c r="AMQ29" s="132" t="str">
        <f t="shared" si="424"/>
        <v>=IF('Controls Worksheet'!M28="","",'Controls Worksheet'!M28)</v>
      </c>
      <c r="AMR29" s="132" t="str">
        <f t="shared" si="424"/>
        <v>=IF('Controls Worksheet'!U28="","",'Controls Worksheet'!U28)</v>
      </c>
      <c r="AMS29" s="132" t="str">
        <f t="shared" si="424"/>
        <v>=IF('Controls Worksheet'!AC28="","",'Controls Worksheet'!AC28)</v>
      </c>
      <c r="AMT29" s="132" t="str">
        <f t="shared" si="424"/>
        <v>=IF('Controls Worksheet'!AJ28="","",'Controls Worksheet'!AJ28)</v>
      </c>
      <c r="AMU29" s="132" t="str">
        <f t="shared" si="424"/>
        <v>=IF('Controls Worksheet'!AF28="Compliant?",0,'Controls Worksheet'!AF28)</v>
      </c>
      <c r="AMV29" s="132" t="str">
        <f t="shared" si="424"/>
        <v>=IF('Controls Worksheet'!AP28="","",'Controls Worksheet'!AP28)</v>
      </c>
      <c r="AMW29" s="132" t="str">
        <f t="shared" si="424"/>
        <v>=IF('Controls Worksheet'!B29="","",'Controls Worksheet'!B29)</v>
      </c>
      <c r="AMX29" s="132" t="str">
        <f t="shared" si="424"/>
        <v>=IF('Controls Worksheet'!E29="","",'Controls Worksheet'!E29)</v>
      </c>
      <c r="AMY29" s="132" t="str">
        <f t="shared" si="424"/>
        <v>=IF('Controls Worksheet'!M29="","",'Controls Worksheet'!M29)</v>
      </c>
      <c r="AMZ29" s="132" t="str">
        <f t="shared" si="424"/>
        <v>=IF('Controls Worksheet'!U29="","",'Controls Worksheet'!U29)</v>
      </c>
      <c r="ANA29" s="132" t="str">
        <f t="shared" si="424"/>
        <v>=IF('Controls Worksheet'!AC29="","",'Controls Worksheet'!AC29)</v>
      </c>
      <c r="ANB29" s="132" t="str">
        <f t="shared" si="424"/>
        <v>=IF('Controls Worksheet'!AJ29="","",'Controls Worksheet'!AJ29)</v>
      </c>
      <c r="ANC29" s="132" t="str">
        <f t="shared" si="424"/>
        <v>=IF('Controls Worksheet'!AF29="Compliant?",0,'Controls Worksheet'!AF29)</v>
      </c>
      <c r="AND29" s="132" t="str">
        <f t="shared" si="424"/>
        <v>=IF('Controls Worksheet'!AP29="","",'Controls Worksheet'!AP29)</v>
      </c>
      <c r="ANE29" s="132" t="str">
        <f t="shared" si="424"/>
        <v>=IF('Controls Worksheet'!B30="","",'Controls Worksheet'!B30)</v>
      </c>
      <c r="ANF29" s="132" t="str">
        <f t="shared" si="424"/>
        <v>=IF('Controls Worksheet'!E30="","",'Controls Worksheet'!E30)</v>
      </c>
      <c r="ANG29" s="132" t="str">
        <f t="shared" si="424"/>
        <v>=IF('Controls Worksheet'!M30="","",'Controls Worksheet'!M30)</v>
      </c>
      <c r="ANH29" s="132" t="str">
        <f t="shared" si="424"/>
        <v>=IF('Controls Worksheet'!U30="","",'Controls Worksheet'!U30)</v>
      </c>
      <c r="ANI29" s="132" t="str">
        <f t="shared" si="424"/>
        <v>=IF('Controls Worksheet'!AC30="","",'Controls Worksheet'!AC30)</v>
      </c>
      <c r="ANJ29" s="132" t="str">
        <f t="shared" si="424"/>
        <v>=IF('Controls Worksheet'!AJ30="","",'Controls Worksheet'!AJ30)</v>
      </c>
      <c r="ANK29" s="132" t="str">
        <f t="shared" si="424"/>
        <v>=IF('Controls Worksheet'!AF30="Compliant?",0,'Controls Worksheet'!AF30)</v>
      </c>
      <c r="ANL29" s="132" t="str">
        <f t="shared" si="424"/>
        <v>=IF('Controls Worksheet'!AP30="","",'Controls Worksheet'!AP30)</v>
      </c>
      <c r="ANM29" s="132" t="str">
        <f t="shared" si="424"/>
        <v>=IF('Controls Worksheet'!B31="","",'Controls Worksheet'!B31)</v>
      </c>
      <c r="ANN29" s="132" t="str">
        <f t="shared" ref="ANN29:APH29" si="425">CONCATENATE("=IF('Controls Worksheet'!",ANN25,ANN26,"=",ANN27,",",ANN28,",","'Controls Worksheet'!",ANN25,ANN26,")")</f>
        <v>=IF('Controls Worksheet'!E31="","",'Controls Worksheet'!E31)</v>
      </c>
      <c r="ANO29" s="132" t="str">
        <f t="shared" si="425"/>
        <v>=IF('Controls Worksheet'!M31="","",'Controls Worksheet'!M31)</v>
      </c>
      <c r="ANP29" s="132" t="str">
        <f t="shared" si="425"/>
        <v>=IF('Controls Worksheet'!U31="","",'Controls Worksheet'!U31)</v>
      </c>
      <c r="ANQ29" s="132" t="str">
        <f t="shared" si="425"/>
        <v>=IF('Controls Worksheet'!AC31="","",'Controls Worksheet'!AC31)</v>
      </c>
      <c r="ANR29" s="132" t="str">
        <f t="shared" si="425"/>
        <v>=IF('Controls Worksheet'!AJ31="","",'Controls Worksheet'!AJ31)</v>
      </c>
      <c r="ANS29" s="132" t="str">
        <f t="shared" si="425"/>
        <v>=IF('Controls Worksheet'!AF31="Compliant?",0,'Controls Worksheet'!AF31)</v>
      </c>
      <c r="ANT29" s="132" t="str">
        <f t="shared" si="425"/>
        <v>=IF('Controls Worksheet'!AP31="","",'Controls Worksheet'!AP31)</v>
      </c>
      <c r="ANU29" s="132" t="str">
        <f t="shared" si="425"/>
        <v>=IF('Controls Worksheet'!B32="","",'Controls Worksheet'!B32)</v>
      </c>
      <c r="ANV29" s="132" t="str">
        <f t="shared" si="425"/>
        <v>=IF('Controls Worksheet'!E32="","",'Controls Worksheet'!E32)</v>
      </c>
      <c r="ANW29" s="132" t="str">
        <f t="shared" si="425"/>
        <v>=IF('Controls Worksheet'!M32="","",'Controls Worksheet'!M32)</v>
      </c>
      <c r="ANX29" s="132" t="str">
        <f t="shared" si="425"/>
        <v>=IF('Controls Worksheet'!U32="","",'Controls Worksheet'!U32)</v>
      </c>
      <c r="ANY29" s="132" t="str">
        <f t="shared" si="425"/>
        <v>=IF('Controls Worksheet'!AC32="","",'Controls Worksheet'!AC32)</v>
      </c>
      <c r="ANZ29" s="132" t="str">
        <f t="shared" si="425"/>
        <v>=IF('Controls Worksheet'!AJ32="","",'Controls Worksheet'!AJ32)</v>
      </c>
      <c r="AOA29" s="132" t="str">
        <f t="shared" si="425"/>
        <v>=IF('Controls Worksheet'!AF32="Compliant?",0,'Controls Worksheet'!AF32)</v>
      </c>
      <c r="AOB29" s="132" t="str">
        <f t="shared" si="425"/>
        <v>=IF('Controls Worksheet'!AP32="","",'Controls Worksheet'!AP32)</v>
      </c>
      <c r="AOC29" s="132" t="str">
        <f t="shared" si="425"/>
        <v>=IF('Controls Worksheet'!B33="","",'Controls Worksheet'!B33)</v>
      </c>
      <c r="AOD29" s="132" t="str">
        <f t="shared" si="425"/>
        <v>=IF('Controls Worksheet'!E33="","",'Controls Worksheet'!E33)</v>
      </c>
      <c r="AOE29" s="132" t="str">
        <f t="shared" si="425"/>
        <v>=IF('Controls Worksheet'!M33="","",'Controls Worksheet'!M33)</v>
      </c>
      <c r="AOF29" s="132" t="str">
        <f t="shared" si="425"/>
        <v>=IF('Controls Worksheet'!U33="","",'Controls Worksheet'!U33)</v>
      </c>
      <c r="AOG29" s="132" t="str">
        <f t="shared" si="425"/>
        <v>=IF('Controls Worksheet'!AC33="","",'Controls Worksheet'!AC33)</v>
      </c>
      <c r="AOH29" s="132" t="str">
        <f t="shared" si="425"/>
        <v>=IF('Controls Worksheet'!AJ33="","",'Controls Worksheet'!AJ33)</v>
      </c>
      <c r="AOI29" s="132" t="str">
        <f t="shared" si="425"/>
        <v>=IF('Controls Worksheet'!AF33="Compliant?",0,'Controls Worksheet'!AF33)</v>
      </c>
      <c r="AOJ29" s="132" t="str">
        <f t="shared" si="425"/>
        <v>=IF('Controls Worksheet'!AP33="","",'Controls Worksheet'!AP33)</v>
      </c>
      <c r="AOK29" s="132" t="str">
        <f t="shared" si="425"/>
        <v>=IF('Controls Worksheet'!B34="","",'Controls Worksheet'!B34)</v>
      </c>
      <c r="AOL29" s="132" t="str">
        <f t="shared" si="425"/>
        <v>=IF('Controls Worksheet'!E34="","",'Controls Worksheet'!E34)</v>
      </c>
      <c r="AOM29" s="132" t="str">
        <f t="shared" si="425"/>
        <v>=IF('Controls Worksheet'!M34="","",'Controls Worksheet'!M34)</v>
      </c>
      <c r="AON29" s="132" t="str">
        <f t="shared" si="425"/>
        <v>=IF('Controls Worksheet'!U34="","",'Controls Worksheet'!U34)</v>
      </c>
      <c r="AOO29" s="132" t="str">
        <f t="shared" si="425"/>
        <v>=IF('Controls Worksheet'!AC34="","",'Controls Worksheet'!AC34)</v>
      </c>
      <c r="AOP29" s="132" t="str">
        <f t="shared" si="425"/>
        <v>=IF('Controls Worksheet'!AJ34="","",'Controls Worksheet'!AJ34)</v>
      </c>
      <c r="AOQ29" s="132" t="str">
        <f t="shared" si="425"/>
        <v>=IF('Controls Worksheet'!AF34="Compliant?",0,'Controls Worksheet'!AF34)</v>
      </c>
      <c r="AOR29" s="132" t="str">
        <f t="shared" si="425"/>
        <v>=IF('Controls Worksheet'!AP34="","",'Controls Worksheet'!AP34)</v>
      </c>
      <c r="AOS29" s="132" t="str">
        <f t="shared" si="425"/>
        <v>=IF('Controls Worksheet'!B35="","",'Controls Worksheet'!B35)</v>
      </c>
      <c r="AOT29" s="132" t="str">
        <f t="shared" si="425"/>
        <v>=IF('Controls Worksheet'!E35="","",'Controls Worksheet'!E35)</v>
      </c>
      <c r="AOU29" s="132" t="str">
        <f t="shared" si="425"/>
        <v>=IF('Controls Worksheet'!M35="","",'Controls Worksheet'!M35)</v>
      </c>
      <c r="AOV29" s="132" t="str">
        <f t="shared" si="425"/>
        <v>=IF('Controls Worksheet'!U35="","",'Controls Worksheet'!U35)</v>
      </c>
      <c r="AOW29" s="132" t="str">
        <f t="shared" si="425"/>
        <v>=IF('Controls Worksheet'!AC35="","",'Controls Worksheet'!AC35)</v>
      </c>
      <c r="AOX29" s="132" t="str">
        <f t="shared" si="425"/>
        <v>=IF('Controls Worksheet'!AJ35="","",'Controls Worksheet'!AJ35)</v>
      </c>
      <c r="AOY29" s="132" t="str">
        <f t="shared" si="425"/>
        <v>=IF('Controls Worksheet'!AF35="Compliant?",0,'Controls Worksheet'!AF35)</v>
      </c>
      <c r="AOZ29" s="132" t="str">
        <f t="shared" si="425"/>
        <v>=IF('Controls Worksheet'!AP35="","",'Controls Worksheet'!AP35)</v>
      </c>
      <c r="APA29" s="132" t="str">
        <f t="shared" si="425"/>
        <v>=IF('Controls Worksheet'!B36="","",'Controls Worksheet'!B36)</v>
      </c>
      <c r="APB29" s="132" t="str">
        <f t="shared" si="425"/>
        <v>=IF('Controls Worksheet'!E36="","",'Controls Worksheet'!E36)</v>
      </c>
      <c r="APC29" s="132" t="str">
        <f t="shared" si="425"/>
        <v>=IF('Controls Worksheet'!M36="","",'Controls Worksheet'!M36)</v>
      </c>
      <c r="APD29" s="132" t="str">
        <f t="shared" si="425"/>
        <v>=IF('Controls Worksheet'!U36="","",'Controls Worksheet'!U36)</v>
      </c>
      <c r="APE29" s="132" t="str">
        <f t="shared" si="425"/>
        <v>=IF('Controls Worksheet'!AC36="","",'Controls Worksheet'!AC36)</v>
      </c>
      <c r="APF29" s="132" t="str">
        <f t="shared" si="425"/>
        <v>=IF('Controls Worksheet'!AJ36="","",'Controls Worksheet'!AJ36)</v>
      </c>
      <c r="APG29" s="132" t="str">
        <f t="shared" si="425"/>
        <v>=IF('Controls Worksheet'!AF36="Compliant?",0,'Controls Worksheet'!AF36)</v>
      </c>
      <c r="APH29" s="132" t="str">
        <f t="shared" si="425"/>
        <v>=IF('Controls Worksheet'!AP36="","",'Controls Worksheet'!AP36)</v>
      </c>
    </row>
    <row r="31" spans="1:1100">
      <c r="A31" s="132" t="str">
        <f>SUBSTITUTE(ADDRESS(1,COLUMN(),4),"1","")</f>
        <v>A</v>
      </c>
      <c r="B31" s="132" t="str">
        <f t="shared" ref="B31:BM31" si="426">SUBSTITUTE(ADDRESS(1,COLUMN(),4),"1","")</f>
        <v>B</v>
      </c>
      <c r="C31" s="132" t="str">
        <f t="shared" si="426"/>
        <v>C</v>
      </c>
      <c r="D31" s="132" t="str">
        <f t="shared" si="426"/>
        <v>D</v>
      </c>
      <c r="E31" s="132" t="str">
        <f t="shared" si="426"/>
        <v>E</v>
      </c>
      <c r="F31" s="132" t="str">
        <f t="shared" si="426"/>
        <v>F</v>
      </c>
      <c r="G31" s="132" t="str">
        <f t="shared" si="426"/>
        <v>G</v>
      </c>
      <c r="H31" s="132" t="str">
        <f t="shared" si="426"/>
        <v>H</v>
      </c>
      <c r="I31" s="132" t="str">
        <f t="shared" si="426"/>
        <v>I</v>
      </c>
      <c r="J31" s="132" t="str">
        <f t="shared" si="426"/>
        <v>J</v>
      </c>
      <c r="K31" s="132" t="str">
        <f t="shared" si="426"/>
        <v>K</v>
      </c>
      <c r="L31" s="132" t="str">
        <f t="shared" si="426"/>
        <v>L</v>
      </c>
      <c r="M31" s="132" t="str">
        <f t="shared" si="426"/>
        <v>M</v>
      </c>
      <c r="N31" s="132" t="str">
        <f t="shared" si="426"/>
        <v>N</v>
      </c>
      <c r="O31" s="132" t="str">
        <f t="shared" si="426"/>
        <v>O</v>
      </c>
      <c r="P31" s="132" t="str">
        <f t="shared" si="426"/>
        <v>P</v>
      </c>
      <c r="Q31" s="132" t="str">
        <f t="shared" si="426"/>
        <v>Q</v>
      </c>
      <c r="R31" s="132" t="str">
        <f t="shared" si="426"/>
        <v>R</v>
      </c>
      <c r="S31" s="132" t="str">
        <f t="shared" si="426"/>
        <v>S</v>
      </c>
      <c r="T31" s="132" t="str">
        <f t="shared" si="426"/>
        <v>T</v>
      </c>
      <c r="U31" s="132" t="str">
        <f t="shared" si="426"/>
        <v>U</v>
      </c>
      <c r="V31" s="132" t="str">
        <f t="shared" si="426"/>
        <v>V</v>
      </c>
      <c r="W31" s="132" t="str">
        <f t="shared" si="426"/>
        <v>W</v>
      </c>
      <c r="X31" s="132" t="str">
        <f t="shared" si="426"/>
        <v>X</v>
      </c>
      <c r="Y31" s="132" t="str">
        <f t="shared" si="426"/>
        <v>Y</v>
      </c>
      <c r="Z31" s="132" t="str">
        <f t="shared" si="426"/>
        <v>Z</v>
      </c>
      <c r="AA31" s="132" t="str">
        <f t="shared" si="426"/>
        <v>AA</v>
      </c>
      <c r="AB31" s="132" t="str">
        <f t="shared" si="426"/>
        <v>AB</v>
      </c>
      <c r="AC31" s="132" t="str">
        <f t="shared" si="426"/>
        <v>AC</v>
      </c>
      <c r="AD31" s="132" t="str">
        <f t="shared" si="426"/>
        <v>AD</v>
      </c>
      <c r="AE31" s="132" t="str">
        <f t="shared" si="426"/>
        <v>AE</v>
      </c>
      <c r="AF31" s="132" t="str">
        <f t="shared" si="426"/>
        <v>AF</v>
      </c>
      <c r="AG31" s="132" t="str">
        <f t="shared" si="426"/>
        <v>AG</v>
      </c>
      <c r="AH31" s="132" t="str">
        <f t="shared" si="426"/>
        <v>AH</v>
      </c>
      <c r="AI31" s="132" t="str">
        <f t="shared" si="426"/>
        <v>AI</v>
      </c>
      <c r="AJ31" s="132" t="str">
        <f t="shared" si="426"/>
        <v>AJ</v>
      </c>
      <c r="AK31" s="132" t="str">
        <f t="shared" si="426"/>
        <v>AK</v>
      </c>
      <c r="AL31" s="132" t="str">
        <f t="shared" si="426"/>
        <v>AL</v>
      </c>
      <c r="AM31" s="132" t="str">
        <f t="shared" si="426"/>
        <v>AM</v>
      </c>
      <c r="AN31" s="132" t="str">
        <f t="shared" si="426"/>
        <v>AN</v>
      </c>
      <c r="AO31" s="132" t="str">
        <f t="shared" si="426"/>
        <v>AO</v>
      </c>
      <c r="AP31" s="132" t="str">
        <f t="shared" si="426"/>
        <v>AP</v>
      </c>
      <c r="AQ31" s="132" t="str">
        <f t="shared" si="426"/>
        <v>AQ</v>
      </c>
      <c r="AR31" s="132" t="str">
        <f t="shared" si="426"/>
        <v>AR</v>
      </c>
      <c r="AS31" s="132" t="str">
        <f t="shared" si="426"/>
        <v>AS</v>
      </c>
      <c r="AT31" s="132" t="str">
        <f t="shared" si="426"/>
        <v>AT</v>
      </c>
      <c r="AU31" s="132" t="str">
        <f t="shared" si="426"/>
        <v>AU</v>
      </c>
      <c r="AV31" s="132" t="str">
        <f t="shared" si="426"/>
        <v>AV</v>
      </c>
      <c r="AW31" s="132" t="str">
        <f t="shared" si="426"/>
        <v>AW</v>
      </c>
      <c r="AX31" s="132" t="str">
        <f t="shared" si="426"/>
        <v>AX</v>
      </c>
      <c r="AY31" s="132" t="str">
        <f t="shared" si="426"/>
        <v>AY</v>
      </c>
      <c r="AZ31" s="132" t="str">
        <f t="shared" si="426"/>
        <v>AZ</v>
      </c>
      <c r="BA31" s="132" t="str">
        <f t="shared" si="426"/>
        <v>BA</v>
      </c>
      <c r="BB31" s="132" t="str">
        <f t="shared" si="426"/>
        <v>BB</v>
      </c>
      <c r="BC31" s="132" t="str">
        <f t="shared" si="426"/>
        <v>BC</v>
      </c>
      <c r="BD31" s="132" t="str">
        <f t="shared" si="426"/>
        <v>BD</v>
      </c>
      <c r="BE31" s="132" t="str">
        <f t="shared" si="426"/>
        <v>BE</v>
      </c>
      <c r="BF31" s="132" t="str">
        <f t="shared" si="426"/>
        <v>BF</v>
      </c>
      <c r="BG31" s="132" t="str">
        <f t="shared" si="426"/>
        <v>BG</v>
      </c>
      <c r="BH31" s="132" t="str">
        <f t="shared" si="426"/>
        <v>BH</v>
      </c>
      <c r="BI31" s="132" t="str">
        <f t="shared" si="426"/>
        <v>BI</v>
      </c>
      <c r="BJ31" s="132" t="str">
        <f t="shared" si="426"/>
        <v>BJ</v>
      </c>
      <c r="BK31" s="132" t="str">
        <f t="shared" si="426"/>
        <v>BK</v>
      </c>
      <c r="BL31" s="132" t="str">
        <f t="shared" si="426"/>
        <v>BL</v>
      </c>
      <c r="BM31" s="132" t="str">
        <f t="shared" si="426"/>
        <v>BM</v>
      </c>
      <c r="BN31" s="132" t="str">
        <f t="shared" ref="BN31:DY31" si="427">SUBSTITUTE(ADDRESS(1,COLUMN(),4),"1","")</f>
        <v>BN</v>
      </c>
      <c r="BO31" s="132" t="str">
        <f t="shared" si="427"/>
        <v>BO</v>
      </c>
      <c r="BP31" s="132" t="str">
        <f t="shared" si="427"/>
        <v>BP</v>
      </c>
      <c r="BQ31" s="132" t="str">
        <f t="shared" si="427"/>
        <v>BQ</v>
      </c>
      <c r="BR31" s="132" t="str">
        <f t="shared" si="427"/>
        <v>BR</v>
      </c>
      <c r="BS31" s="132" t="str">
        <f t="shared" si="427"/>
        <v>BS</v>
      </c>
      <c r="BT31" s="132" t="str">
        <f t="shared" si="427"/>
        <v>BT</v>
      </c>
      <c r="BU31" s="132" t="str">
        <f t="shared" si="427"/>
        <v>BU</v>
      </c>
      <c r="BV31" s="132" t="str">
        <f t="shared" si="427"/>
        <v>BV</v>
      </c>
      <c r="BW31" s="132" t="str">
        <f t="shared" si="427"/>
        <v>BW</v>
      </c>
      <c r="BX31" s="132" t="str">
        <f t="shared" si="427"/>
        <v>BX</v>
      </c>
      <c r="BY31" s="132" t="str">
        <f t="shared" si="427"/>
        <v>BY</v>
      </c>
      <c r="BZ31" s="132" t="str">
        <f t="shared" si="427"/>
        <v>BZ</v>
      </c>
      <c r="CA31" s="132" t="str">
        <f t="shared" si="427"/>
        <v>CA</v>
      </c>
      <c r="CB31" s="132" t="str">
        <f t="shared" si="427"/>
        <v>CB</v>
      </c>
      <c r="CC31" s="132" t="str">
        <f t="shared" si="427"/>
        <v>CC</v>
      </c>
      <c r="CD31" s="132" t="str">
        <f t="shared" si="427"/>
        <v>CD</v>
      </c>
      <c r="CE31" s="132" t="str">
        <f t="shared" si="427"/>
        <v>CE</v>
      </c>
      <c r="CF31" s="132" t="str">
        <f t="shared" si="427"/>
        <v>CF</v>
      </c>
      <c r="CG31" s="132" t="str">
        <f t="shared" si="427"/>
        <v>CG</v>
      </c>
      <c r="CH31" s="132" t="str">
        <f t="shared" si="427"/>
        <v>CH</v>
      </c>
      <c r="CI31" s="132" t="str">
        <f t="shared" si="427"/>
        <v>CI</v>
      </c>
      <c r="CJ31" s="132" t="str">
        <f t="shared" si="427"/>
        <v>CJ</v>
      </c>
      <c r="CK31" s="132" t="str">
        <f t="shared" si="427"/>
        <v>CK</v>
      </c>
      <c r="CL31" s="132" t="str">
        <f t="shared" si="427"/>
        <v>CL</v>
      </c>
      <c r="CM31" s="132" t="str">
        <f t="shared" si="427"/>
        <v>CM</v>
      </c>
      <c r="CN31" s="132" t="str">
        <f t="shared" si="427"/>
        <v>CN</v>
      </c>
      <c r="CO31" s="132" t="str">
        <f t="shared" si="427"/>
        <v>CO</v>
      </c>
      <c r="CP31" s="132" t="str">
        <f t="shared" si="427"/>
        <v>CP</v>
      </c>
      <c r="CQ31" s="132" t="str">
        <f t="shared" si="427"/>
        <v>CQ</v>
      </c>
      <c r="CR31" s="132" t="str">
        <f t="shared" si="427"/>
        <v>CR</v>
      </c>
      <c r="CS31" s="132" t="str">
        <f t="shared" si="427"/>
        <v>CS</v>
      </c>
      <c r="CT31" s="132" t="str">
        <f t="shared" si="427"/>
        <v>CT</v>
      </c>
      <c r="CU31" s="132" t="str">
        <f t="shared" si="427"/>
        <v>CU</v>
      </c>
      <c r="CV31" s="132" t="str">
        <f t="shared" si="427"/>
        <v>CV</v>
      </c>
      <c r="CW31" s="132" t="str">
        <f t="shared" si="427"/>
        <v>CW</v>
      </c>
      <c r="CX31" s="132" t="str">
        <f t="shared" si="427"/>
        <v>CX</v>
      </c>
      <c r="CY31" s="132" t="str">
        <f t="shared" si="427"/>
        <v>CY</v>
      </c>
      <c r="CZ31" s="132" t="str">
        <f t="shared" si="427"/>
        <v>CZ</v>
      </c>
      <c r="DA31" s="132" t="str">
        <f t="shared" si="427"/>
        <v>DA</v>
      </c>
      <c r="DB31" s="132" t="str">
        <f t="shared" si="427"/>
        <v>DB</v>
      </c>
      <c r="DC31" s="132" t="str">
        <f t="shared" si="427"/>
        <v>DC</v>
      </c>
      <c r="DD31" s="132" t="str">
        <f t="shared" si="427"/>
        <v>DD</v>
      </c>
      <c r="DE31" s="132" t="str">
        <f t="shared" si="427"/>
        <v>DE</v>
      </c>
      <c r="DF31" s="132" t="str">
        <f t="shared" si="427"/>
        <v>DF</v>
      </c>
      <c r="DG31" s="132" t="str">
        <f t="shared" si="427"/>
        <v>DG</v>
      </c>
      <c r="DH31" s="132" t="str">
        <f t="shared" si="427"/>
        <v>DH</v>
      </c>
      <c r="DI31" s="132" t="str">
        <f t="shared" si="427"/>
        <v>DI</v>
      </c>
      <c r="DJ31" s="132" t="str">
        <f t="shared" si="427"/>
        <v>DJ</v>
      </c>
      <c r="DK31" s="132" t="str">
        <f t="shared" si="427"/>
        <v>DK</v>
      </c>
      <c r="DL31" s="132" t="str">
        <f t="shared" si="427"/>
        <v>DL</v>
      </c>
      <c r="DM31" s="132" t="str">
        <f t="shared" si="427"/>
        <v>DM</v>
      </c>
      <c r="DN31" s="132" t="str">
        <f t="shared" si="427"/>
        <v>DN</v>
      </c>
      <c r="DO31" s="132" t="str">
        <f t="shared" si="427"/>
        <v>DO</v>
      </c>
      <c r="DP31" s="132" t="str">
        <f t="shared" si="427"/>
        <v>DP</v>
      </c>
      <c r="DQ31" s="132" t="str">
        <f t="shared" si="427"/>
        <v>DQ</v>
      </c>
      <c r="DR31" s="132" t="str">
        <f t="shared" si="427"/>
        <v>DR</v>
      </c>
      <c r="DS31" s="132" t="str">
        <f t="shared" si="427"/>
        <v>DS</v>
      </c>
      <c r="DT31" s="132" t="str">
        <f t="shared" si="427"/>
        <v>DT</v>
      </c>
      <c r="DU31" s="132" t="str">
        <f t="shared" si="427"/>
        <v>DU</v>
      </c>
      <c r="DV31" s="132" t="str">
        <f t="shared" si="427"/>
        <v>DV</v>
      </c>
      <c r="DW31" s="132" t="str">
        <f t="shared" si="427"/>
        <v>DW</v>
      </c>
      <c r="DX31" s="132" t="str">
        <f t="shared" si="427"/>
        <v>DX</v>
      </c>
      <c r="DY31" s="132" t="str">
        <f t="shared" si="427"/>
        <v>DY</v>
      </c>
      <c r="DZ31" s="132" t="str">
        <f t="shared" ref="DZ31:GK31" si="428">SUBSTITUTE(ADDRESS(1,COLUMN(),4),"1","")</f>
        <v>DZ</v>
      </c>
      <c r="EA31" s="132" t="str">
        <f t="shared" si="428"/>
        <v>EA</v>
      </c>
      <c r="EB31" s="132" t="str">
        <f t="shared" si="428"/>
        <v>EB</v>
      </c>
      <c r="EC31" s="132" t="str">
        <f t="shared" si="428"/>
        <v>EC</v>
      </c>
      <c r="ED31" s="132" t="str">
        <f t="shared" si="428"/>
        <v>ED</v>
      </c>
      <c r="EE31" s="132" t="str">
        <f t="shared" si="428"/>
        <v>EE</v>
      </c>
      <c r="EF31" s="132" t="str">
        <f t="shared" si="428"/>
        <v>EF</v>
      </c>
      <c r="EG31" s="132" t="str">
        <f t="shared" si="428"/>
        <v>EG</v>
      </c>
      <c r="EH31" s="132" t="str">
        <f t="shared" si="428"/>
        <v>EH</v>
      </c>
      <c r="EI31" s="132" t="str">
        <f t="shared" si="428"/>
        <v>EI</v>
      </c>
      <c r="EJ31" s="132" t="str">
        <f t="shared" si="428"/>
        <v>EJ</v>
      </c>
      <c r="EK31" s="132" t="str">
        <f t="shared" si="428"/>
        <v>EK</v>
      </c>
      <c r="EL31" s="132" t="str">
        <f t="shared" si="428"/>
        <v>EL</v>
      </c>
      <c r="EM31" s="132" t="str">
        <f t="shared" si="428"/>
        <v>EM</v>
      </c>
      <c r="EN31" s="132" t="str">
        <f t="shared" si="428"/>
        <v>EN</v>
      </c>
      <c r="EO31" s="132" t="str">
        <f t="shared" si="428"/>
        <v>EO</v>
      </c>
      <c r="EP31" s="132" t="str">
        <f t="shared" si="428"/>
        <v>EP</v>
      </c>
      <c r="EQ31" s="132" t="str">
        <f t="shared" si="428"/>
        <v>EQ</v>
      </c>
      <c r="ER31" s="132" t="str">
        <f t="shared" si="428"/>
        <v>ER</v>
      </c>
      <c r="ES31" s="132" t="str">
        <f t="shared" si="428"/>
        <v>ES</v>
      </c>
      <c r="ET31" s="132" t="str">
        <f t="shared" si="428"/>
        <v>ET</v>
      </c>
      <c r="EU31" s="132" t="str">
        <f t="shared" si="428"/>
        <v>EU</v>
      </c>
      <c r="EV31" s="132" t="str">
        <f t="shared" si="428"/>
        <v>EV</v>
      </c>
      <c r="EW31" s="132" t="str">
        <f t="shared" si="428"/>
        <v>EW</v>
      </c>
      <c r="EX31" s="132" t="str">
        <f t="shared" si="428"/>
        <v>EX</v>
      </c>
      <c r="EY31" s="132" t="str">
        <f t="shared" si="428"/>
        <v>EY</v>
      </c>
      <c r="EZ31" s="132" t="str">
        <f t="shared" si="428"/>
        <v>EZ</v>
      </c>
      <c r="FA31" s="132" t="str">
        <f t="shared" si="428"/>
        <v>FA</v>
      </c>
      <c r="FB31" s="132" t="str">
        <f t="shared" si="428"/>
        <v>FB</v>
      </c>
      <c r="FC31" s="132" t="str">
        <f t="shared" si="428"/>
        <v>FC</v>
      </c>
      <c r="FD31" s="132" t="str">
        <f t="shared" si="428"/>
        <v>FD</v>
      </c>
      <c r="FE31" s="132" t="str">
        <f t="shared" si="428"/>
        <v>FE</v>
      </c>
      <c r="FF31" s="132" t="str">
        <f t="shared" si="428"/>
        <v>FF</v>
      </c>
      <c r="FG31" s="132" t="str">
        <f t="shared" si="428"/>
        <v>FG</v>
      </c>
      <c r="FH31" s="132" t="str">
        <f t="shared" si="428"/>
        <v>FH</v>
      </c>
      <c r="FI31" s="132" t="str">
        <f t="shared" si="428"/>
        <v>FI</v>
      </c>
      <c r="FJ31" s="132" t="str">
        <f t="shared" si="428"/>
        <v>FJ</v>
      </c>
      <c r="FK31" s="132" t="str">
        <f t="shared" si="428"/>
        <v>FK</v>
      </c>
      <c r="FL31" s="132" t="str">
        <f t="shared" si="428"/>
        <v>FL</v>
      </c>
      <c r="FM31" s="132" t="str">
        <f t="shared" si="428"/>
        <v>FM</v>
      </c>
      <c r="FN31" s="132" t="str">
        <f t="shared" si="428"/>
        <v>FN</v>
      </c>
      <c r="FO31" s="132" t="str">
        <f t="shared" si="428"/>
        <v>FO</v>
      </c>
      <c r="FP31" s="132" t="str">
        <f t="shared" si="428"/>
        <v>FP</v>
      </c>
      <c r="FQ31" s="132" t="str">
        <f t="shared" si="428"/>
        <v>FQ</v>
      </c>
      <c r="FR31" s="132" t="str">
        <f t="shared" si="428"/>
        <v>FR</v>
      </c>
      <c r="FS31" s="132" t="str">
        <f t="shared" si="428"/>
        <v>FS</v>
      </c>
      <c r="FT31" s="132" t="str">
        <f>SUBSTITUTE(ADDRESS(1,COLUMN(),4),"1","")</f>
        <v>FT</v>
      </c>
      <c r="FU31" s="132" t="str">
        <f t="shared" si="428"/>
        <v>FU</v>
      </c>
      <c r="FV31" s="132" t="str">
        <f t="shared" si="428"/>
        <v>FV</v>
      </c>
      <c r="FW31" s="132" t="str">
        <f t="shared" si="428"/>
        <v>FW</v>
      </c>
      <c r="FX31" s="132" t="str">
        <f t="shared" si="428"/>
        <v>FX</v>
      </c>
      <c r="FY31" s="132" t="str">
        <f t="shared" si="428"/>
        <v>FY</v>
      </c>
      <c r="FZ31" s="132" t="str">
        <f t="shared" si="428"/>
        <v>FZ</v>
      </c>
      <c r="GA31" s="132" t="str">
        <f t="shared" si="428"/>
        <v>GA</v>
      </c>
      <c r="GB31" s="132" t="str">
        <f t="shared" si="428"/>
        <v>GB</v>
      </c>
      <c r="GC31" s="132" t="str">
        <f t="shared" si="428"/>
        <v>GC</v>
      </c>
      <c r="GD31" s="132" t="str">
        <f t="shared" si="428"/>
        <v>GD</v>
      </c>
      <c r="GE31" s="132" t="str">
        <f t="shared" si="428"/>
        <v>GE</v>
      </c>
      <c r="GF31" s="132" t="str">
        <f t="shared" si="428"/>
        <v>GF</v>
      </c>
      <c r="GG31" s="132" t="str">
        <f t="shared" si="428"/>
        <v>GG</v>
      </c>
      <c r="GH31" s="132" t="str">
        <f t="shared" si="428"/>
        <v>GH</v>
      </c>
      <c r="GI31" s="132" t="str">
        <f t="shared" si="428"/>
        <v>GI</v>
      </c>
      <c r="GJ31" s="132" t="str">
        <f t="shared" si="428"/>
        <v>GJ</v>
      </c>
      <c r="GK31" s="132" t="str">
        <f t="shared" si="428"/>
        <v>GK</v>
      </c>
      <c r="GL31" s="132" t="str">
        <f t="shared" ref="GL31:IW31" si="429">SUBSTITUTE(ADDRESS(1,COLUMN(),4),"1","")</f>
        <v>GL</v>
      </c>
      <c r="GM31" s="132" t="str">
        <f t="shared" si="429"/>
        <v>GM</v>
      </c>
      <c r="GN31" s="132" t="str">
        <f t="shared" si="429"/>
        <v>GN</v>
      </c>
      <c r="GO31" s="132" t="str">
        <f t="shared" si="429"/>
        <v>GO</v>
      </c>
      <c r="GP31" s="132" t="str">
        <f t="shared" si="429"/>
        <v>GP</v>
      </c>
      <c r="GQ31" s="132" t="str">
        <f t="shared" si="429"/>
        <v>GQ</v>
      </c>
      <c r="GR31" s="132" t="str">
        <f t="shared" si="429"/>
        <v>GR</v>
      </c>
      <c r="GS31" s="132" t="str">
        <f t="shared" si="429"/>
        <v>GS</v>
      </c>
      <c r="GT31" s="132" t="str">
        <f t="shared" si="429"/>
        <v>GT</v>
      </c>
      <c r="GU31" s="132" t="str">
        <f t="shared" si="429"/>
        <v>GU</v>
      </c>
      <c r="GV31" s="132" t="str">
        <f t="shared" si="429"/>
        <v>GV</v>
      </c>
      <c r="GW31" s="132" t="str">
        <f t="shared" si="429"/>
        <v>GW</v>
      </c>
      <c r="GX31" s="132" t="str">
        <f t="shared" si="429"/>
        <v>GX</v>
      </c>
      <c r="GY31" s="132" t="str">
        <f t="shared" si="429"/>
        <v>GY</v>
      </c>
      <c r="GZ31" s="132" t="str">
        <f t="shared" si="429"/>
        <v>GZ</v>
      </c>
      <c r="HA31" s="132" t="str">
        <f t="shared" si="429"/>
        <v>HA</v>
      </c>
      <c r="HB31" s="132" t="str">
        <f t="shared" si="429"/>
        <v>HB</v>
      </c>
      <c r="HC31" s="132" t="str">
        <f t="shared" si="429"/>
        <v>HC</v>
      </c>
      <c r="HD31" s="132" t="str">
        <f t="shared" si="429"/>
        <v>HD</v>
      </c>
      <c r="HE31" s="132" t="str">
        <f t="shared" si="429"/>
        <v>HE</v>
      </c>
      <c r="HF31" s="132" t="str">
        <f t="shared" si="429"/>
        <v>HF</v>
      </c>
      <c r="HG31" s="132" t="str">
        <f t="shared" si="429"/>
        <v>HG</v>
      </c>
      <c r="HH31" s="132" t="str">
        <f t="shared" si="429"/>
        <v>HH</v>
      </c>
      <c r="HI31" s="132" t="str">
        <f t="shared" si="429"/>
        <v>HI</v>
      </c>
      <c r="HJ31" s="132" t="str">
        <f t="shared" si="429"/>
        <v>HJ</v>
      </c>
      <c r="HK31" s="132" t="str">
        <f t="shared" si="429"/>
        <v>HK</v>
      </c>
      <c r="HL31" s="132" t="str">
        <f t="shared" si="429"/>
        <v>HL</v>
      </c>
      <c r="HM31" s="132" t="str">
        <f t="shared" si="429"/>
        <v>HM</v>
      </c>
      <c r="HN31" s="132" t="str">
        <f t="shared" si="429"/>
        <v>HN</v>
      </c>
      <c r="HO31" s="132" t="str">
        <f t="shared" si="429"/>
        <v>HO</v>
      </c>
      <c r="HP31" s="132" t="str">
        <f t="shared" si="429"/>
        <v>HP</v>
      </c>
      <c r="HQ31" s="132" t="str">
        <f t="shared" si="429"/>
        <v>HQ</v>
      </c>
      <c r="HR31" s="132" t="str">
        <f t="shared" si="429"/>
        <v>HR</v>
      </c>
      <c r="HS31" s="132" t="str">
        <f t="shared" si="429"/>
        <v>HS</v>
      </c>
      <c r="HT31" s="132" t="str">
        <f t="shared" si="429"/>
        <v>HT</v>
      </c>
      <c r="HU31" s="132" t="str">
        <f t="shared" si="429"/>
        <v>HU</v>
      </c>
      <c r="HV31" s="132" t="str">
        <f t="shared" si="429"/>
        <v>HV</v>
      </c>
      <c r="HW31" s="132" t="str">
        <f t="shared" si="429"/>
        <v>HW</v>
      </c>
      <c r="HX31" s="132" t="str">
        <f t="shared" si="429"/>
        <v>HX</v>
      </c>
      <c r="HY31" s="132" t="str">
        <f t="shared" si="429"/>
        <v>HY</v>
      </c>
      <c r="HZ31" s="132" t="str">
        <f t="shared" si="429"/>
        <v>HZ</v>
      </c>
      <c r="IA31" s="132" t="str">
        <f t="shared" si="429"/>
        <v>IA</v>
      </c>
      <c r="IB31" s="132" t="str">
        <f t="shared" si="429"/>
        <v>IB</v>
      </c>
      <c r="IC31" s="132" t="str">
        <f t="shared" si="429"/>
        <v>IC</v>
      </c>
      <c r="ID31" s="132" t="str">
        <f t="shared" si="429"/>
        <v>ID</v>
      </c>
      <c r="IE31" s="132" t="str">
        <f t="shared" si="429"/>
        <v>IE</v>
      </c>
      <c r="IF31" s="132" t="str">
        <f t="shared" si="429"/>
        <v>IF</v>
      </c>
      <c r="IG31" s="132" t="str">
        <f t="shared" si="429"/>
        <v>IG</v>
      </c>
      <c r="IH31" s="132" t="str">
        <f t="shared" si="429"/>
        <v>IH</v>
      </c>
      <c r="II31" s="132" t="str">
        <f t="shared" si="429"/>
        <v>II</v>
      </c>
      <c r="IJ31" s="132" t="str">
        <f t="shared" si="429"/>
        <v>IJ</v>
      </c>
      <c r="IK31" s="132" t="str">
        <f t="shared" si="429"/>
        <v>IK</v>
      </c>
      <c r="IL31" s="132" t="str">
        <f t="shared" si="429"/>
        <v>IL</v>
      </c>
      <c r="IM31" s="132" t="str">
        <f t="shared" si="429"/>
        <v>IM</v>
      </c>
      <c r="IN31" s="132" t="str">
        <f t="shared" si="429"/>
        <v>IN</v>
      </c>
      <c r="IO31" s="132" t="str">
        <f t="shared" si="429"/>
        <v>IO</v>
      </c>
      <c r="IP31" s="132" t="str">
        <f t="shared" si="429"/>
        <v>IP</v>
      </c>
      <c r="IQ31" s="132" t="str">
        <f t="shared" si="429"/>
        <v>IQ</v>
      </c>
      <c r="IR31" s="132" t="str">
        <f t="shared" si="429"/>
        <v>IR</v>
      </c>
      <c r="IS31" s="132" t="str">
        <f t="shared" si="429"/>
        <v>IS</v>
      </c>
      <c r="IT31" s="132" t="str">
        <f t="shared" si="429"/>
        <v>IT</v>
      </c>
      <c r="IU31" s="132" t="str">
        <f t="shared" si="429"/>
        <v>IU</v>
      </c>
      <c r="IV31" s="132" t="str">
        <f t="shared" si="429"/>
        <v>IV</v>
      </c>
      <c r="IW31" s="132" t="str">
        <f t="shared" si="429"/>
        <v>IW</v>
      </c>
      <c r="IX31" s="132" t="str">
        <f t="shared" ref="IX31:LI31" si="430">SUBSTITUTE(ADDRESS(1,COLUMN(),4),"1","")</f>
        <v>IX</v>
      </c>
      <c r="IY31" s="132" t="str">
        <f t="shared" si="430"/>
        <v>IY</v>
      </c>
      <c r="IZ31" s="132" t="str">
        <f t="shared" si="430"/>
        <v>IZ</v>
      </c>
      <c r="JA31" s="132" t="str">
        <f t="shared" si="430"/>
        <v>JA</v>
      </c>
      <c r="JB31" s="132" t="str">
        <f t="shared" si="430"/>
        <v>JB</v>
      </c>
      <c r="JC31" s="132" t="str">
        <f t="shared" si="430"/>
        <v>JC</v>
      </c>
      <c r="JD31" s="132" t="str">
        <f t="shared" si="430"/>
        <v>JD</v>
      </c>
      <c r="JE31" s="132" t="str">
        <f t="shared" si="430"/>
        <v>JE</v>
      </c>
      <c r="JF31" s="132" t="str">
        <f t="shared" si="430"/>
        <v>JF</v>
      </c>
      <c r="JG31" s="132" t="str">
        <f t="shared" si="430"/>
        <v>JG</v>
      </c>
      <c r="JH31" s="132" t="str">
        <f t="shared" si="430"/>
        <v>JH</v>
      </c>
      <c r="JI31" s="132" t="str">
        <f t="shared" si="430"/>
        <v>JI</v>
      </c>
      <c r="JJ31" s="132" t="str">
        <f t="shared" si="430"/>
        <v>JJ</v>
      </c>
      <c r="JK31" s="132" t="str">
        <f t="shared" si="430"/>
        <v>JK</v>
      </c>
      <c r="JL31" s="132" t="str">
        <f t="shared" si="430"/>
        <v>JL</v>
      </c>
      <c r="JM31" s="132" t="str">
        <f t="shared" si="430"/>
        <v>JM</v>
      </c>
      <c r="JN31" s="132" t="str">
        <f t="shared" si="430"/>
        <v>JN</v>
      </c>
      <c r="JO31" s="132" t="str">
        <f t="shared" si="430"/>
        <v>JO</v>
      </c>
      <c r="JP31" s="132" t="str">
        <f t="shared" si="430"/>
        <v>JP</v>
      </c>
      <c r="JQ31" s="132" t="str">
        <f t="shared" si="430"/>
        <v>JQ</v>
      </c>
      <c r="JR31" s="132" t="str">
        <f t="shared" si="430"/>
        <v>JR</v>
      </c>
      <c r="JS31" s="132" t="str">
        <f t="shared" si="430"/>
        <v>JS</v>
      </c>
      <c r="JT31" s="132" t="str">
        <f t="shared" si="430"/>
        <v>JT</v>
      </c>
      <c r="JU31" s="132" t="str">
        <f t="shared" si="430"/>
        <v>JU</v>
      </c>
      <c r="JV31" s="132" t="str">
        <f t="shared" si="430"/>
        <v>JV</v>
      </c>
      <c r="JW31" s="132" t="str">
        <f t="shared" si="430"/>
        <v>JW</v>
      </c>
      <c r="JX31" s="132" t="str">
        <f t="shared" si="430"/>
        <v>JX</v>
      </c>
      <c r="JY31" s="132" t="str">
        <f t="shared" si="430"/>
        <v>JY</v>
      </c>
      <c r="JZ31" s="132" t="str">
        <f t="shared" si="430"/>
        <v>JZ</v>
      </c>
      <c r="KA31" s="132" t="str">
        <f t="shared" si="430"/>
        <v>KA</v>
      </c>
      <c r="KB31" s="132" t="str">
        <f t="shared" si="430"/>
        <v>KB</v>
      </c>
      <c r="KC31" s="132" t="str">
        <f t="shared" si="430"/>
        <v>KC</v>
      </c>
      <c r="KD31" s="132" t="str">
        <f t="shared" si="430"/>
        <v>KD</v>
      </c>
      <c r="KE31" s="132" t="str">
        <f t="shared" si="430"/>
        <v>KE</v>
      </c>
      <c r="KF31" s="132" t="str">
        <f t="shared" si="430"/>
        <v>KF</v>
      </c>
      <c r="KG31" s="132" t="str">
        <f t="shared" si="430"/>
        <v>KG</v>
      </c>
      <c r="KH31" s="132" t="str">
        <f t="shared" si="430"/>
        <v>KH</v>
      </c>
      <c r="KI31" s="132" t="str">
        <f t="shared" si="430"/>
        <v>KI</v>
      </c>
      <c r="KJ31" s="132" t="str">
        <f t="shared" si="430"/>
        <v>KJ</v>
      </c>
      <c r="KK31" s="132" t="str">
        <f t="shared" si="430"/>
        <v>KK</v>
      </c>
      <c r="KL31" s="132" t="str">
        <f t="shared" si="430"/>
        <v>KL</v>
      </c>
      <c r="KM31" s="132" t="str">
        <f t="shared" si="430"/>
        <v>KM</v>
      </c>
      <c r="KN31" s="132" t="str">
        <f t="shared" si="430"/>
        <v>KN</v>
      </c>
      <c r="KO31" s="132" t="str">
        <f t="shared" si="430"/>
        <v>KO</v>
      </c>
      <c r="KP31" s="132" t="str">
        <f t="shared" si="430"/>
        <v>KP</v>
      </c>
      <c r="KQ31" s="132" t="str">
        <f t="shared" si="430"/>
        <v>KQ</v>
      </c>
      <c r="KR31" s="132" t="str">
        <f t="shared" si="430"/>
        <v>KR</v>
      </c>
      <c r="KS31" s="132" t="str">
        <f t="shared" si="430"/>
        <v>KS</v>
      </c>
      <c r="KT31" s="132" t="str">
        <f t="shared" si="430"/>
        <v>KT</v>
      </c>
      <c r="KU31" s="132" t="str">
        <f t="shared" si="430"/>
        <v>KU</v>
      </c>
      <c r="KV31" s="132" t="str">
        <f t="shared" si="430"/>
        <v>KV</v>
      </c>
      <c r="KW31" s="132" t="str">
        <f t="shared" si="430"/>
        <v>KW</v>
      </c>
      <c r="KX31" s="132" t="str">
        <f t="shared" si="430"/>
        <v>KX</v>
      </c>
      <c r="KY31" s="132" t="str">
        <f t="shared" si="430"/>
        <v>KY</v>
      </c>
      <c r="KZ31" s="132" t="str">
        <f t="shared" si="430"/>
        <v>KZ</v>
      </c>
      <c r="LA31" s="132" t="str">
        <f t="shared" si="430"/>
        <v>LA</v>
      </c>
      <c r="LB31" s="132" t="str">
        <f t="shared" si="430"/>
        <v>LB</v>
      </c>
      <c r="LC31" s="132" t="str">
        <f t="shared" si="430"/>
        <v>LC</v>
      </c>
      <c r="LD31" s="132" t="str">
        <f t="shared" si="430"/>
        <v>LD</v>
      </c>
      <c r="LE31" s="132" t="str">
        <f t="shared" si="430"/>
        <v>LE</v>
      </c>
      <c r="LF31" s="132" t="str">
        <f t="shared" si="430"/>
        <v>LF</v>
      </c>
      <c r="LG31" s="132" t="str">
        <f t="shared" si="430"/>
        <v>LG</v>
      </c>
      <c r="LH31" s="132" t="str">
        <f t="shared" si="430"/>
        <v>LH</v>
      </c>
      <c r="LI31" s="132" t="str">
        <f t="shared" si="430"/>
        <v>LI</v>
      </c>
      <c r="LJ31" s="132" t="str">
        <f t="shared" ref="LJ31:NU31" si="431">SUBSTITUTE(ADDRESS(1,COLUMN(),4),"1","")</f>
        <v>LJ</v>
      </c>
      <c r="LK31" s="132" t="str">
        <f t="shared" si="431"/>
        <v>LK</v>
      </c>
      <c r="LL31" s="132" t="str">
        <f t="shared" si="431"/>
        <v>LL</v>
      </c>
      <c r="LM31" s="132" t="str">
        <f t="shared" si="431"/>
        <v>LM</v>
      </c>
      <c r="LN31" s="132" t="str">
        <f t="shared" si="431"/>
        <v>LN</v>
      </c>
      <c r="LO31" s="132" t="str">
        <f t="shared" si="431"/>
        <v>LO</v>
      </c>
      <c r="LP31" s="132" t="str">
        <f t="shared" si="431"/>
        <v>LP</v>
      </c>
      <c r="LQ31" s="132" t="str">
        <f t="shared" si="431"/>
        <v>LQ</v>
      </c>
      <c r="LR31" s="132" t="str">
        <f t="shared" si="431"/>
        <v>LR</v>
      </c>
      <c r="LS31" s="132" t="str">
        <f t="shared" si="431"/>
        <v>LS</v>
      </c>
      <c r="LT31" s="132" t="str">
        <f t="shared" si="431"/>
        <v>LT</v>
      </c>
      <c r="LU31" s="132" t="str">
        <f t="shared" si="431"/>
        <v>LU</v>
      </c>
      <c r="LV31" s="132" t="str">
        <f t="shared" si="431"/>
        <v>LV</v>
      </c>
      <c r="LW31" s="132" t="str">
        <f t="shared" si="431"/>
        <v>LW</v>
      </c>
      <c r="LX31" s="132" t="str">
        <f t="shared" si="431"/>
        <v>LX</v>
      </c>
      <c r="LY31" s="132" t="str">
        <f t="shared" si="431"/>
        <v>LY</v>
      </c>
      <c r="LZ31" s="132" t="str">
        <f t="shared" si="431"/>
        <v>LZ</v>
      </c>
      <c r="MA31" s="132" t="str">
        <f t="shared" si="431"/>
        <v>MA</v>
      </c>
      <c r="MB31" s="132" t="str">
        <f t="shared" si="431"/>
        <v>MB</v>
      </c>
      <c r="MC31" s="132" t="str">
        <f t="shared" si="431"/>
        <v>MC</v>
      </c>
      <c r="MD31" s="132" t="str">
        <f t="shared" si="431"/>
        <v>MD</v>
      </c>
      <c r="ME31" s="132" t="str">
        <f t="shared" si="431"/>
        <v>ME</v>
      </c>
      <c r="MF31" s="132" t="str">
        <f t="shared" si="431"/>
        <v>MF</v>
      </c>
      <c r="MG31" s="132" t="str">
        <f t="shared" si="431"/>
        <v>MG</v>
      </c>
      <c r="MH31" s="132" t="str">
        <f t="shared" si="431"/>
        <v>MH</v>
      </c>
      <c r="MI31" s="132" t="str">
        <f t="shared" si="431"/>
        <v>MI</v>
      </c>
      <c r="MJ31" s="132" t="str">
        <f t="shared" si="431"/>
        <v>MJ</v>
      </c>
      <c r="MK31" s="132" t="str">
        <f t="shared" si="431"/>
        <v>MK</v>
      </c>
      <c r="ML31" s="132" t="str">
        <f t="shared" si="431"/>
        <v>ML</v>
      </c>
      <c r="MM31" s="132" t="str">
        <f t="shared" si="431"/>
        <v>MM</v>
      </c>
      <c r="MN31" s="132" t="str">
        <f t="shared" si="431"/>
        <v>MN</v>
      </c>
      <c r="MO31" s="132" t="str">
        <f t="shared" si="431"/>
        <v>MO</v>
      </c>
      <c r="MP31" s="132" t="str">
        <f t="shared" si="431"/>
        <v>MP</v>
      </c>
      <c r="MQ31" s="132" t="str">
        <f t="shared" si="431"/>
        <v>MQ</v>
      </c>
      <c r="MR31" s="132" t="str">
        <f t="shared" si="431"/>
        <v>MR</v>
      </c>
      <c r="MS31" s="132" t="str">
        <f t="shared" si="431"/>
        <v>MS</v>
      </c>
      <c r="MT31" s="132" t="str">
        <f t="shared" si="431"/>
        <v>MT</v>
      </c>
      <c r="MU31" s="132" t="str">
        <f t="shared" si="431"/>
        <v>MU</v>
      </c>
      <c r="MV31" s="132" t="str">
        <f t="shared" si="431"/>
        <v>MV</v>
      </c>
      <c r="MW31" s="132" t="str">
        <f t="shared" si="431"/>
        <v>MW</v>
      </c>
      <c r="MX31" s="132" t="str">
        <f t="shared" si="431"/>
        <v>MX</v>
      </c>
      <c r="MY31" s="132" t="str">
        <f t="shared" si="431"/>
        <v>MY</v>
      </c>
      <c r="MZ31" s="132" t="str">
        <f t="shared" si="431"/>
        <v>MZ</v>
      </c>
      <c r="NA31" s="132" t="str">
        <f t="shared" si="431"/>
        <v>NA</v>
      </c>
      <c r="NB31" s="132" t="str">
        <f t="shared" si="431"/>
        <v>NB</v>
      </c>
      <c r="NC31" s="132" t="str">
        <f t="shared" si="431"/>
        <v>NC</v>
      </c>
      <c r="ND31" s="132" t="str">
        <f t="shared" si="431"/>
        <v>ND</v>
      </c>
      <c r="NE31" s="132" t="str">
        <f t="shared" si="431"/>
        <v>NE</v>
      </c>
      <c r="NF31" s="132" t="str">
        <f t="shared" si="431"/>
        <v>NF</v>
      </c>
      <c r="NG31" s="132" t="str">
        <f t="shared" si="431"/>
        <v>NG</v>
      </c>
      <c r="NH31" s="132" t="str">
        <f t="shared" si="431"/>
        <v>NH</v>
      </c>
      <c r="NI31" s="132" t="str">
        <f t="shared" si="431"/>
        <v>NI</v>
      </c>
      <c r="NJ31" s="132" t="str">
        <f t="shared" si="431"/>
        <v>NJ</v>
      </c>
      <c r="NK31" s="132" t="str">
        <f t="shared" si="431"/>
        <v>NK</v>
      </c>
      <c r="NL31" s="132" t="str">
        <f t="shared" si="431"/>
        <v>NL</v>
      </c>
      <c r="NM31" s="132" t="str">
        <f t="shared" si="431"/>
        <v>NM</v>
      </c>
      <c r="NN31" s="132" t="str">
        <f t="shared" si="431"/>
        <v>NN</v>
      </c>
      <c r="NO31" s="132" t="str">
        <f t="shared" si="431"/>
        <v>NO</v>
      </c>
      <c r="NP31" s="132" t="str">
        <f t="shared" si="431"/>
        <v>NP</v>
      </c>
      <c r="NQ31" s="132" t="str">
        <f t="shared" si="431"/>
        <v>NQ</v>
      </c>
      <c r="NR31" s="132" t="str">
        <f t="shared" si="431"/>
        <v>NR</v>
      </c>
      <c r="NS31" s="132" t="str">
        <f t="shared" si="431"/>
        <v>NS</v>
      </c>
      <c r="NT31" s="132" t="str">
        <f t="shared" si="431"/>
        <v>NT</v>
      </c>
      <c r="NU31" s="132" t="str">
        <f t="shared" si="431"/>
        <v>NU</v>
      </c>
      <c r="NV31" s="132" t="str">
        <f t="shared" ref="NV31:QG31" si="432">SUBSTITUTE(ADDRESS(1,COLUMN(),4),"1","")</f>
        <v>NV</v>
      </c>
      <c r="NW31" s="132" t="str">
        <f t="shared" si="432"/>
        <v>NW</v>
      </c>
      <c r="NX31" s="132" t="str">
        <f t="shared" si="432"/>
        <v>NX</v>
      </c>
      <c r="NY31" s="132" t="str">
        <f t="shared" si="432"/>
        <v>NY</v>
      </c>
      <c r="NZ31" s="132" t="str">
        <f t="shared" si="432"/>
        <v>NZ</v>
      </c>
      <c r="OA31" s="132" t="str">
        <f t="shared" si="432"/>
        <v>OA</v>
      </c>
      <c r="OB31" s="132" t="str">
        <f t="shared" si="432"/>
        <v>OB</v>
      </c>
      <c r="OC31" s="132" t="str">
        <f t="shared" si="432"/>
        <v>OC</v>
      </c>
      <c r="OD31" s="132" t="str">
        <f t="shared" si="432"/>
        <v>OD</v>
      </c>
      <c r="OE31" s="132" t="str">
        <f t="shared" si="432"/>
        <v>OE</v>
      </c>
      <c r="OF31" s="132" t="str">
        <f t="shared" si="432"/>
        <v>OF</v>
      </c>
      <c r="OG31" s="132" t="str">
        <f t="shared" si="432"/>
        <v>OG</v>
      </c>
      <c r="OH31" s="132" t="str">
        <f t="shared" si="432"/>
        <v>OH</v>
      </c>
      <c r="OI31" s="132" t="str">
        <f t="shared" si="432"/>
        <v>OI</v>
      </c>
      <c r="OJ31" s="132" t="str">
        <f t="shared" si="432"/>
        <v>OJ</v>
      </c>
      <c r="OK31" s="132" t="str">
        <f t="shared" si="432"/>
        <v>OK</v>
      </c>
      <c r="OL31" s="132" t="str">
        <f t="shared" si="432"/>
        <v>OL</v>
      </c>
      <c r="OM31" s="132" t="str">
        <f t="shared" si="432"/>
        <v>OM</v>
      </c>
      <c r="ON31" s="132" t="str">
        <f t="shared" si="432"/>
        <v>ON</v>
      </c>
      <c r="OO31" s="132" t="str">
        <f t="shared" si="432"/>
        <v>OO</v>
      </c>
      <c r="OP31" s="132" t="str">
        <f t="shared" si="432"/>
        <v>OP</v>
      </c>
      <c r="OQ31" s="132" t="str">
        <f t="shared" si="432"/>
        <v>OQ</v>
      </c>
      <c r="OR31" s="132" t="str">
        <f t="shared" si="432"/>
        <v>OR</v>
      </c>
      <c r="OS31" s="132" t="str">
        <f t="shared" si="432"/>
        <v>OS</v>
      </c>
      <c r="OT31" s="132" t="str">
        <f t="shared" si="432"/>
        <v>OT</v>
      </c>
      <c r="OU31" s="132" t="str">
        <f t="shared" si="432"/>
        <v>OU</v>
      </c>
      <c r="OV31" s="132" t="str">
        <f t="shared" si="432"/>
        <v>OV</v>
      </c>
      <c r="OW31" s="132" t="str">
        <f t="shared" si="432"/>
        <v>OW</v>
      </c>
      <c r="OX31" s="132" t="str">
        <f t="shared" si="432"/>
        <v>OX</v>
      </c>
      <c r="OY31" s="132" t="str">
        <f t="shared" si="432"/>
        <v>OY</v>
      </c>
      <c r="OZ31" s="132" t="str">
        <f t="shared" si="432"/>
        <v>OZ</v>
      </c>
      <c r="PA31" s="132" t="str">
        <f t="shared" si="432"/>
        <v>PA</v>
      </c>
      <c r="PB31" s="132" t="str">
        <f t="shared" si="432"/>
        <v>PB</v>
      </c>
      <c r="PC31" s="132" t="str">
        <f t="shared" si="432"/>
        <v>PC</v>
      </c>
      <c r="PD31" s="132" t="str">
        <f t="shared" si="432"/>
        <v>PD</v>
      </c>
      <c r="PE31" s="132" t="str">
        <f t="shared" si="432"/>
        <v>PE</v>
      </c>
      <c r="PF31" s="132" t="str">
        <f t="shared" si="432"/>
        <v>PF</v>
      </c>
      <c r="PG31" s="132" t="str">
        <f t="shared" si="432"/>
        <v>PG</v>
      </c>
      <c r="PH31" s="132" t="str">
        <f t="shared" si="432"/>
        <v>PH</v>
      </c>
      <c r="PI31" s="132" t="str">
        <f t="shared" si="432"/>
        <v>PI</v>
      </c>
      <c r="PJ31" s="132" t="str">
        <f t="shared" si="432"/>
        <v>PJ</v>
      </c>
      <c r="PK31" s="132" t="str">
        <f t="shared" si="432"/>
        <v>PK</v>
      </c>
      <c r="PL31" s="132" t="str">
        <f t="shared" si="432"/>
        <v>PL</v>
      </c>
      <c r="PM31" s="132" t="str">
        <f t="shared" si="432"/>
        <v>PM</v>
      </c>
      <c r="PN31" s="132" t="str">
        <f t="shared" si="432"/>
        <v>PN</v>
      </c>
      <c r="PO31" s="132" t="str">
        <f t="shared" si="432"/>
        <v>PO</v>
      </c>
      <c r="PP31" s="132" t="str">
        <f t="shared" si="432"/>
        <v>PP</v>
      </c>
      <c r="PQ31" s="132" t="str">
        <f t="shared" si="432"/>
        <v>PQ</v>
      </c>
      <c r="PR31" s="132" t="str">
        <f t="shared" si="432"/>
        <v>PR</v>
      </c>
      <c r="PS31" s="132" t="str">
        <f t="shared" si="432"/>
        <v>PS</v>
      </c>
      <c r="PT31" s="132" t="str">
        <f t="shared" si="432"/>
        <v>PT</v>
      </c>
      <c r="PU31" s="132" t="str">
        <f t="shared" si="432"/>
        <v>PU</v>
      </c>
      <c r="PV31" s="132" t="str">
        <f t="shared" si="432"/>
        <v>PV</v>
      </c>
      <c r="PW31" s="132" t="str">
        <f t="shared" si="432"/>
        <v>PW</v>
      </c>
      <c r="PX31" s="132" t="str">
        <f t="shared" si="432"/>
        <v>PX</v>
      </c>
      <c r="PY31" s="132" t="str">
        <f t="shared" si="432"/>
        <v>PY</v>
      </c>
      <c r="PZ31" s="132" t="str">
        <f t="shared" si="432"/>
        <v>PZ</v>
      </c>
      <c r="QA31" s="132" t="str">
        <f t="shared" si="432"/>
        <v>QA</v>
      </c>
      <c r="QB31" s="132" t="str">
        <f t="shared" si="432"/>
        <v>QB</v>
      </c>
      <c r="QC31" s="132" t="str">
        <f t="shared" si="432"/>
        <v>QC</v>
      </c>
      <c r="QD31" s="132" t="str">
        <f t="shared" si="432"/>
        <v>QD</v>
      </c>
      <c r="QE31" s="132" t="str">
        <f t="shared" si="432"/>
        <v>QE</v>
      </c>
      <c r="QF31" s="132" t="str">
        <f t="shared" si="432"/>
        <v>QF</v>
      </c>
      <c r="QG31" s="132" t="str">
        <f t="shared" si="432"/>
        <v>QG</v>
      </c>
      <c r="QH31" s="132" t="str">
        <f t="shared" ref="QH31:SS31" si="433">SUBSTITUTE(ADDRESS(1,COLUMN(),4),"1","")</f>
        <v>QH</v>
      </c>
      <c r="QI31" s="132" t="str">
        <f t="shared" si="433"/>
        <v>QI</v>
      </c>
      <c r="QJ31" s="132" t="str">
        <f t="shared" si="433"/>
        <v>QJ</v>
      </c>
      <c r="QK31" s="132" t="str">
        <f t="shared" si="433"/>
        <v>QK</v>
      </c>
      <c r="QL31" s="132" t="str">
        <f t="shared" si="433"/>
        <v>QL</v>
      </c>
      <c r="QM31" s="132" t="str">
        <f t="shared" si="433"/>
        <v>QM</v>
      </c>
      <c r="QN31" s="132" t="str">
        <f t="shared" si="433"/>
        <v>QN</v>
      </c>
      <c r="QO31" s="132" t="str">
        <f t="shared" si="433"/>
        <v>QO</v>
      </c>
      <c r="QP31" s="132" t="str">
        <f t="shared" si="433"/>
        <v>QP</v>
      </c>
      <c r="QQ31" s="132" t="str">
        <f t="shared" si="433"/>
        <v>QQ</v>
      </c>
      <c r="QR31" s="132" t="str">
        <f t="shared" si="433"/>
        <v>QR</v>
      </c>
      <c r="QS31" s="132" t="str">
        <f t="shared" si="433"/>
        <v>QS</v>
      </c>
      <c r="QT31" s="132" t="str">
        <f t="shared" si="433"/>
        <v>QT</v>
      </c>
      <c r="QU31" s="132" t="str">
        <f t="shared" si="433"/>
        <v>QU</v>
      </c>
      <c r="QV31" s="132" t="str">
        <f t="shared" si="433"/>
        <v>QV</v>
      </c>
      <c r="QW31" s="132" t="str">
        <f t="shared" si="433"/>
        <v>QW</v>
      </c>
      <c r="QX31" s="132" t="str">
        <f t="shared" si="433"/>
        <v>QX</v>
      </c>
      <c r="QY31" s="132" t="str">
        <f t="shared" si="433"/>
        <v>QY</v>
      </c>
      <c r="QZ31" s="132" t="str">
        <f t="shared" si="433"/>
        <v>QZ</v>
      </c>
      <c r="RA31" s="132" t="str">
        <f t="shared" si="433"/>
        <v>RA</v>
      </c>
      <c r="RB31" s="132" t="str">
        <f t="shared" si="433"/>
        <v>RB</v>
      </c>
      <c r="RC31" s="132" t="str">
        <f t="shared" si="433"/>
        <v>RC</v>
      </c>
      <c r="RD31" s="132" t="str">
        <f t="shared" si="433"/>
        <v>RD</v>
      </c>
      <c r="RE31" s="132" t="str">
        <f t="shared" si="433"/>
        <v>RE</v>
      </c>
      <c r="RF31" s="132" t="str">
        <f t="shared" si="433"/>
        <v>RF</v>
      </c>
      <c r="RG31" s="132" t="str">
        <f t="shared" si="433"/>
        <v>RG</v>
      </c>
      <c r="RH31" s="132" t="str">
        <f t="shared" si="433"/>
        <v>RH</v>
      </c>
      <c r="RI31" s="132" t="str">
        <f t="shared" si="433"/>
        <v>RI</v>
      </c>
      <c r="RJ31" s="132" t="str">
        <f t="shared" si="433"/>
        <v>RJ</v>
      </c>
      <c r="RK31" s="132" t="str">
        <f t="shared" si="433"/>
        <v>RK</v>
      </c>
      <c r="RL31" s="132" t="str">
        <f t="shared" si="433"/>
        <v>RL</v>
      </c>
      <c r="RM31" s="132" t="str">
        <f t="shared" si="433"/>
        <v>RM</v>
      </c>
      <c r="RN31" s="132" t="str">
        <f t="shared" si="433"/>
        <v>RN</v>
      </c>
      <c r="RO31" s="132" t="str">
        <f t="shared" si="433"/>
        <v>RO</v>
      </c>
      <c r="RP31" s="132" t="str">
        <f t="shared" si="433"/>
        <v>RP</v>
      </c>
      <c r="RQ31" s="132" t="str">
        <f t="shared" si="433"/>
        <v>RQ</v>
      </c>
      <c r="RR31" s="132" t="str">
        <f t="shared" si="433"/>
        <v>RR</v>
      </c>
      <c r="RS31" s="132" t="str">
        <f t="shared" si="433"/>
        <v>RS</v>
      </c>
      <c r="RT31" s="132" t="str">
        <f t="shared" si="433"/>
        <v>RT</v>
      </c>
      <c r="RU31" s="132" t="str">
        <f t="shared" si="433"/>
        <v>RU</v>
      </c>
      <c r="RV31" s="132" t="str">
        <f t="shared" si="433"/>
        <v>RV</v>
      </c>
      <c r="RW31" s="132" t="str">
        <f t="shared" si="433"/>
        <v>RW</v>
      </c>
      <c r="RX31" s="132" t="str">
        <f t="shared" si="433"/>
        <v>RX</v>
      </c>
      <c r="RY31" s="132" t="str">
        <f t="shared" si="433"/>
        <v>RY</v>
      </c>
      <c r="RZ31" s="132" t="str">
        <f t="shared" si="433"/>
        <v>RZ</v>
      </c>
      <c r="SA31" s="132" t="str">
        <f t="shared" si="433"/>
        <v>SA</v>
      </c>
      <c r="SB31" s="132" t="str">
        <f t="shared" si="433"/>
        <v>SB</v>
      </c>
      <c r="SC31" s="132" t="str">
        <f t="shared" si="433"/>
        <v>SC</v>
      </c>
      <c r="SD31" s="132" t="str">
        <f t="shared" si="433"/>
        <v>SD</v>
      </c>
      <c r="SE31" s="132" t="str">
        <f t="shared" si="433"/>
        <v>SE</v>
      </c>
      <c r="SF31" s="132" t="str">
        <f t="shared" si="433"/>
        <v>SF</v>
      </c>
      <c r="SG31" s="132" t="str">
        <f t="shared" si="433"/>
        <v>SG</v>
      </c>
      <c r="SH31" s="132" t="str">
        <f t="shared" si="433"/>
        <v>SH</v>
      </c>
      <c r="SI31" s="132" t="str">
        <f t="shared" si="433"/>
        <v>SI</v>
      </c>
      <c r="SJ31" s="132" t="str">
        <f t="shared" si="433"/>
        <v>SJ</v>
      </c>
      <c r="SK31" s="132" t="str">
        <f t="shared" si="433"/>
        <v>SK</v>
      </c>
      <c r="SL31" s="132" t="str">
        <f t="shared" si="433"/>
        <v>SL</v>
      </c>
      <c r="SM31" s="132" t="str">
        <f t="shared" si="433"/>
        <v>SM</v>
      </c>
      <c r="SN31" s="132" t="str">
        <f t="shared" si="433"/>
        <v>SN</v>
      </c>
      <c r="SO31" s="132" t="str">
        <f t="shared" si="433"/>
        <v>SO</v>
      </c>
      <c r="SP31" s="132" t="str">
        <f t="shared" si="433"/>
        <v>SP</v>
      </c>
      <c r="SQ31" s="132" t="str">
        <f t="shared" si="433"/>
        <v>SQ</v>
      </c>
      <c r="SR31" s="132" t="str">
        <f t="shared" si="433"/>
        <v>SR</v>
      </c>
      <c r="SS31" s="132" t="str">
        <f t="shared" si="433"/>
        <v>SS</v>
      </c>
      <c r="ST31" s="132" t="str">
        <f t="shared" ref="ST31:VE31" si="434">SUBSTITUTE(ADDRESS(1,COLUMN(),4),"1","")</f>
        <v>ST</v>
      </c>
      <c r="SU31" s="132" t="str">
        <f t="shared" si="434"/>
        <v>SU</v>
      </c>
      <c r="SV31" s="132" t="str">
        <f t="shared" si="434"/>
        <v>SV</v>
      </c>
      <c r="SW31" s="132" t="str">
        <f t="shared" si="434"/>
        <v>SW</v>
      </c>
      <c r="SX31" s="132" t="str">
        <f t="shared" si="434"/>
        <v>SX</v>
      </c>
      <c r="SY31" s="132" t="str">
        <f t="shared" si="434"/>
        <v>SY</v>
      </c>
      <c r="SZ31" s="132" t="str">
        <f t="shared" si="434"/>
        <v>SZ</v>
      </c>
      <c r="TA31" s="132" t="str">
        <f t="shared" si="434"/>
        <v>TA</v>
      </c>
      <c r="TB31" s="132" t="str">
        <f t="shared" si="434"/>
        <v>TB</v>
      </c>
      <c r="TC31" s="132" t="str">
        <f t="shared" si="434"/>
        <v>TC</v>
      </c>
      <c r="TD31" s="132" t="str">
        <f t="shared" si="434"/>
        <v>TD</v>
      </c>
      <c r="TE31" s="132" t="str">
        <f t="shared" si="434"/>
        <v>TE</v>
      </c>
      <c r="TF31" s="132" t="str">
        <f t="shared" si="434"/>
        <v>TF</v>
      </c>
      <c r="TG31" s="132" t="str">
        <f t="shared" si="434"/>
        <v>TG</v>
      </c>
      <c r="TH31" s="132" t="str">
        <f t="shared" si="434"/>
        <v>TH</v>
      </c>
      <c r="TI31" s="132" t="str">
        <f t="shared" si="434"/>
        <v>TI</v>
      </c>
      <c r="TJ31" s="132" t="str">
        <f t="shared" si="434"/>
        <v>TJ</v>
      </c>
      <c r="TK31" s="132" t="str">
        <f t="shared" si="434"/>
        <v>TK</v>
      </c>
      <c r="TL31" s="132" t="str">
        <f t="shared" si="434"/>
        <v>TL</v>
      </c>
      <c r="TM31" s="132" t="str">
        <f t="shared" si="434"/>
        <v>TM</v>
      </c>
      <c r="TN31" s="132" t="str">
        <f t="shared" si="434"/>
        <v>TN</v>
      </c>
      <c r="TO31" s="132" t="str">
        <f t="shared" si="434"/>
        <v>TO</v>
      </c>
      <c r="TP31" s="132" t="str">
        <f t="shared" si="434"/>
        <v>TP</v>
      </c>
      <c r="TQ31" s="132" t="str">
        <f t="shared" si="434"/>
        <v>TQ</v>
      </c>
      <c r="TR31" s="132" t="str">
        <f t="shared" si="434"/>
        <v>TR</v>
      </c>
      <c r="TS31" s="132" t="str">
        <f t="shared" si="434"/>
        <v>TS</v>
      </c>
      <c r="TT31" s="132" t="str">
        <f t="shared" si="434"/>
        <v>TT</v>
      </c>
      <c r="TU31" s="132" t="str">
        <f t="shared" si="434"/>
        <v>TU</v>
      </c>
      <c r="TV31" s="132" t="str">
        <f t="shared" si="434"/>
        <v>TV</v>
      </c>
      <c r="TW31" s="132" t="str">
        <f t="shared" si="434"/>
        <v>TW</v>
      </c>
      <c r="TX31" s="132" t="str">
        <f t="shared" si="434"/>
        <v>TX</v>
      </c>
      <c r="TY31" s="132" t="str">
        <f t="shared" si="434"/>
        <v>TY</v>
      </c>
      <c r="TZ31" s="132" t="str">
        <f t="shared" si="434"/>
        <v>TZ</v>
      </c>
      <c r="UA31" s="132" t="str">
        <f t="shared" si="434"/>
        <v>UA</v>
      </c>
      <c r="UB31" s="132" t="str">
        <f t="shared" si="434"/>
        <v>UB</v>
      </c>
      <c r="UC31" s="132" t="str">
        <f t="shared" si="434"/>
        <v>UC</v>
      </c>
      <c r="UD31" s="132" t="str">
        <f t="shared" si="434"/>
        <v>UD</v>
      </c>
      <c r="UE31" s="132" t="str">
        <f t="shared" si="434"/>
        <v>UE</v>
      </c>
      <c r="UF31" s="132" t="str">
        <f t="shared" si="434"/>
        <v>UF</v>
      </c>
      <c r="UG31" s="132" t="str">
        <f t="shared" si="434"/>
        <v>UG</v>
      </c>
      <c r="UH31" s="132" t="str">
        <f t="shared" si="434"/>
        <v>UH</v>
      </c>
      <c r="UI31" s="132" t="str">
        <f t="shared" si="434"/>
        <v>UI</v>
      </c>
      <c r="UJ31" s="132" t="str">
        <f t="shared" si="434"/>
        <v>UJ</v>
      </c>
      <c r="UK31" s="132" t="str">
        <f t="shared" si="434"/>
        <v>UK</v>
      </c>
      <c r="UL31" s="132" t="str">
        <f t="shared" si="434"/>
        <v>UL</v>
      </c>
      <c r="UM31" s="132" t="str">
        <f t="shared" si="434"/>
        <v>UM</v>
      </c>
      <c r="UN31" s="132" t="str">
        <f t="shared" si="434"/>
        <v>UN</v>
      </c>
      <c r="UO31" s="132" t="str">
        <f t="shared" si="434"/>
        <v>UO</v>
      </c>
      <c r="UP31" s="132" t="str">
        <f t="shared" si="434"/>
        <v>UP</v>
      </c>
      <c r="UQ31" s="132" t="str">
        <f t="shared" si="434"/>
        <v>UQ</v>
      </c>
      <c r="UR31" s="132" t="str">
        <f t="shared" si="434"/>
        <v>UR</v>
      </c>
      <c r="US31" s="132" t="str">
        <f t="shared" si="434"/>
        <v>US</v>
      </c>
      <c r="UT31" s="132" t="str">
        <f t="shared" si="434"/>
        <v>UT</v>
      </c>
      <c r="UU31" s="132" t="str">
        <f t="shared" si="434"/>
        <v>UU</v>
      </c>
      <c r="UV31" s="132" t="str">
        <f t="shared" si="434"/>
        <v>UV</v>
      </c>
      <c r="UW31" s="132" t="str">
        <f t="shared" si="434"/>
        <v>UW</v>
      </c>
      <c r="UX31" s="132" t="str">
        <f t="shared" si="434"/>
        <v>UX</v>
      </c>
      <c r="UY31" s="132" t="str">
        <f t="shared" si="434"/>
        <v>UY</v>
      </c>
      <c r="UZ31" s="132" t="str">
        <f t="shared" si="434"/>
        <v>UZ</v>
      </c>
      <c r="VA31" s="132" t="str">
        <f t="shared" si="434"/>
        <v>VA</v>
      </c>
      <c r="VB31" s="132" t="str">
        <f t="shared" si="434"/>
        <v>VB</v>
      </c>
      <c r="VC31" s="132" t="str">
        <f t="shared" si="434"/>
        <v>VC</v>
      </c>
      <c r="VD31" s="132" t="str">
        <f t="shared" si="434"/>
        <v>VD</v>
      </c>
      <c r="VE31" s="132" t="str">
        <f t="shared" si="434"/>
        <v>VE</v>
      </c>
      <c r="VF31" s="132" t="str">
        <f t="shared" ref="VF31:XQ31" si="435">SUBSTITUTE(ADDRESS(1,COLUMN(),4),"1","")</f>
        <v>VF</v>
      </c>
      <c r="VG31" s="132" t="str">
        <f t="shared" si="435"/>
        <v>VG</v>
      </c>
      <c r="VH31" s="132" t="str">
        <f t="shared" si="435"/>
        <v>VH</v>
      </c>
      <c r="VI31" s="132" t="str">
        <f t="shared" si="435"/>
        <v>VI</v>
      </c>
      <c r="VJ31" s="132" t="str">
        <f t="shared" si="435"/>
        <v>VJ</v>
      </c>
      <c r="VK31" s="132" t="str">
        <f t="shared" si="435"/>
        <v>VK</v>
      </c>
      <c r="VL31" s="132" t="str">
        <f t="shared" si="435"/>
        <v>VL</v>
      </c>
      <c r="VM31" s="132" t="str">
        <f t="shared" si="435"/>
        <v>VM</v>
      </c>
      <c r="VN31" s="132" t="str">
        <f t="shared" si="435"/>
        <v>VN</v>
      </c>
      <c r="VO31" s="132" t="str">
        <f t="shared" si="435"/>
        <v>VO</v>
      </c>
      <c r="VP31" s="132" t="str">
        <f t="shared" si="435"/>
        <v>VP</v>
      </c>
      <c r="VQ31" s="132" t="str">
        <f t="shared" si="435"/>
        <v>VQ</v>
      </c>
      <c r="VR31" s="132" t="str">
        <f t="shared" si="435"/>
        <v>VR</v>
      </c>
      <c r="VS31" s="132" t="str">
        <f t="shared" si="435"/>
        <v>VS</v>
      </c>
      <c r="VT31" s="132" t="str">
        <f t="shared" si="435"/>
        <v>VT</v>
      </c>
      <c r="VU31" s="132" t="str">
        <f t="shared" si="435"/>
        <v>VU</v>
      </c>
      <c r="VV31" s="132" t="str">
        <f t="shared" si="435"/>
        <v>VV</v>
      </c>
      <c r="VW31" s="132" t="str">
        <f t="shared" si="435"/>
        <v>VW</v>
      </c>
      <c r="VX31" s="132" t="str">
        <f t="shared" si="435"/>
        <v>VX</v>
      </c>
      <c r="VY31" s="132" t="str">
        <f t="shared" si="435"/>
        <v>VY</v>
      </c>
      <c r="VZ31" s="132" t="str">
        <f t="shared" si="435"/>
        <v>VZ</v>
      </c>
      <c r="WA31" s="132" t="str">
        <f t="shared" si="435"/>
        <v>WA</v>
      </c>
      <c r="WB31" s="132" t="str">
        <f t="shared" si="435"/>
        <v>WB</v>
      </c>
      <c r="WC31" s="132" t="str">
        <f t="shared" si="435"/>
        <v>WC</v>
      </c>
      <c r="WD31" s="132" t="str">
        <f t="shared" si="435"/>
        <v>WD</v>
      </c>
      <c r="WE31" s="132" t="str">
        <f t="shared" si="435"/>
        <v>WE</v>
      </c>
      <c r="WF31" s="132" t="str">
        <f t="shared" si="435"/>
        <v>WF</v>
      </c>
      <c r="WG31" s="132" t="str">
        <f t="shared" si="435"/>
        <v>WG</v>
      </c>
      <c r="WH31" s="132" t="str">
        <f t="shared" si="435"/>
        <v>WH</v>
      </c>
      <c r="WI31" s="132" t="str">
        <f t="shared" si="435"/>
        <v>WI</v>
      </c>
      <c r="WJ31" s="132" t="str">
        <f t="shared" si="435"/>
        <v>WJ</v>
      </c>
      <c r="WK31" s="132" t="str">
        <f t="shared" si="435"/>
        <v>WK</v>
      </c>
      <c r="WL31" s="132" t="str">
        <f t="shared" si="435"/>
        <v>WL</v>
      </c>
      <c r="WM31" s="132" t="str">
        <f t="shared" si="435"/>
        <v>WM</v>
      </c>
      <c r="WN31" s="132" t="str">
        <f t="shared" si="435"/>
        <v>WN</v>
      </c>
      <c r="WO31" s="132" t="str">
        <f t="shared" si="435"/>
        <v>WO</v>
      </c>
      <c r="WP31" s="132" t="str">
        <f t="shared" si="435"/>
        <v>WP</v>
      </c>
      <c r="WQ31" s="132" t="str">
        <f t="shared" si="435"/>
        <v>WQ</v>
      </c>
      <c r="WR31" s="132" t="str">
        <f t="shared" si="435"/>
        <v>WR</v>
      </c>
      <c r="WS31" s="132" t="str">
        <f t="shared" si="435"/>
        <v>WS</v>
      </c>
      <c r="WT31" s="132" t="str">
        <f t="shared" si="435"/>
        <v>WT</v>
      </c>
      <c r="WU31" s="132" t="str">
        <f t="shared" si="435"/>
        <v>WU</v>
      </c>
      <c r="WV31" s="132" t="str">
        <f t="shared" si="435"/>
        <v>WV</v>
      </c>
      <c r="WW31" s="132" t="str">
        <f t="shared" si="435"/>
        <v>WW</v>
      </c>
      <c r="WX31" s="132" t="str">
        <f t="shared" si="435"/>
        <v>WX</v>
      </c>
      <c r="WY31" s="132" t="str">
        <f t="shared" si="435"/>
        <v>WY</v>
      </c>
      <c r="WZ31" s="132" t="str">
        <f t="shared" si="435"/>
        <v>WZ</v>
      </c>
      <c r="XA31" s="132" t="str">
        <f t="shared" si="435"/>
        <v>XA</v>
      </c>
      <c r="XB31" s="132" t="str">
        <f t="shared" si="435"/>
        <v>XB</v>
      </c>
      <c r="XC31" s="132" t="str">
        <f t="shared" si="435"/>
        <v>XC</v>
      </c>
      <c r="XD31" s="132" t="str">
        <f t="shared" si="435"/>
        <v>XD</v>
      </c>
      <c r="XE31" s="132" t="str">
        <f t="shared" si="435"/>
        <v>XE</v>
      </c>
      <c r="XF31" s="132" t="str">
        <f t="shared" si="435"/>
        <v>XF</v>
      </c>
      <c r="XG31" s="132" t="str">
        <f t="shared" si="435"/>
        <v>XG</v>
      </c>
      <c r="XH31" s="132" t="str">
        <f t="shared" si="435"/>
        <v>XH</v>
      </c>
      <c r="XI31" s="132" t="str">
        <f t="shared" si="435"/>
        <v>XI</v>
      </c>
      <c r="XJ31" s="132" t="str">
        <f t="shared" si="435"/>
        <v>XJ</v>
      </c>
      <c r="XK31" s="132" t="str">
        <f t="shared" si="435"/>
        <v>XK</v>
      </c>
      <c r="XL31" s="132" t="str">
        <f t="shared" si="435"/>
        <v>XL</v>
      </c>
      <c r="XM31" s="132" t="str">
        <f t="shared" si="435"/>
        <v>XM</v>
      </c>
      <c r="XN31" s="132" t="str">
        <f t="shared" si="435"/>
        <v>XN</v>
      </c>
      <c r="XO31" s="132" t="str">
        <f t="shared" si="435"/>
        <v>XO</v>
      </c>
      <c r="XP31" s="132" t="str">
        <f t="shared" si="435"/>
        <v>XP</v>
      </c>
      <c r="XQ31" s="132" t="str">
        <f t="shared" si="435"/>
        <v>XQ</v>
      </c>
      <c r="XR31" s="132" t="str">
        <f t="shared" ref="XR31:AAC31" si="436">SUBSTITUTE(ADDRESS(1,COLUMN(),4),"1","")</f>
        <v>XR</v>
      </c>
      <c r="XS31" s="132" t="str">
        <f t="shared" si="436"/>
        <v>XS</v>
      </c>
      <c r="XT31" s="132" t="str">
        <f t="shared" si="436"/>
        <v>XT</v>
      </c>
      <c r="XU31" s="132" t="str">
        <f t="shared" si="436"/>
        <v>XU</v>
      </c>
      <c r="XV31" s="132" t="str">
        <f t="shared" si="436"/>
        <v>XV</v>
      </c>
      <c r="XW31" s="132" t="str">
        <f t="shared" si="436"/>
        <v>XW</v>
      </c>
      <c r="XX31" s="132" t="str">
        <f t="shared" si="436"/>
        <v>XX</v>
      </c>
      <c r="XY31" s="132" t="str">
        <f t="shared" si="436"/>
        <v>XY</v>
      </c>
      <c r="XZ31" s="132" t="str">
        <f t="shared" si="436"/>
        <v>XZ</v>
      </c>
      <c r="YA31" s="132" t="str">
        <f t="shared" si="436"/>
        <v>YA</v>
      </c>
      <c r="YB31" s="132" t="str">
        <f t="shared" si="436"/>
        <v>YB</v>
      </c>
      <c r="YC31" s="132" t="str">
        <f t="shared" si="436"/>
        <v>YC</v>
      </c>
      <c r="YD31" s="132" t="str">
        <f t="shared" si="436"/>
        <v>YD</v>
      </c>
      <c r="YE31" s="132" t="str">
        <f t="shared" si="436"/>
        <v>YE</v>
      </c>
      <c r="YF31" s="132" t="str">
        <f t="shared" si="436"/>
        <v>YF</v>
      </c>
      <c r="YG31" s="132" t="str">
        <f t="shared" si="436"/>
        <v>YG</v>
      </c>
      <c r="YH31" s="132" t="str">
        <f t="shared" si="436"/>
        <v>YH</v>
      </c>
      <c r="YI31" s="132" t="str">
        <f t="shared" si="436"/>
        <v>YI</v>
      </c>
      <c r="YJ31" s="132" t="str">
        <f t="shared" si="436"/>
        <v>YJ</v>
      </c>
      <c r="YK31" s="132" t="str">
        <f t="shared" si="436"/>
        <v>YK</v>
      </c>
      <c r="YL31" s="132" t="str">
        <f t="shared" si="436"/>
        <v>YL</v>
      </c>
      <c r="YM31" s="132" t="str">
        <f t="shared" si="436"/>
        <v>YM</v>
      </c>
      <c r="YN31" s="132" t="str">
        <f t="shared" si="436"/>
        <v>YN</v>
      </c>
      <c r="YO31" s="132" t="str">
        <f t="shared" si="436"/>
        <v>YO</v>
      </c>
      <c r="YP31" s="132" t="str">
        <f t="shared" si="436"/>
        <v>YP</v>
      </c>
      <c r="YQ31" s="132" t="str">
        <f t="shared" si="436"/>
        <v>YQ</v>
      </c>
      <c r="YR31" s="132" t="str">
        <f t="shared" si="436"/>
        <v>YR</v>
      </c>
      <c r="YS31" s="132" t="str">
        <f t="shared" si="436"/>
        <v>YS</v>
      </c>
      <c r="YT31" s="132" t="str">
        <f t="shared" si="436"/>
        <v>YT</v>
      </c>
      <c r="YU31" s="132" t="str">
        <f t="shared" si="436"/>
        <v>YU</v>
      </c>
      <c r="YV31" s="132" t="str">
        <f t="shared" si="436"/>
        <v>YV</v>
      </c>
      <c r="YW31" s="132" t="str">
        <f t="shared" si="436"/>
        <v>YW</v>
      </c>
      <c r="YX31" s="132" t="str">
        <f t="shared" si="436"/>
        <v>YX</v>
      </c>
      <c r="YY31" s="132" t="str">
        <f t="shared" si="436"/>
        <v>YY</v>
      </c>
      <c r="YZ31" s="132" t="str">
        <f t="shared" si="436"/>
        <v>YZ</v>
      </c>
      <c r="ZA31" s="132" t="str">
        <f t="shared" si="436"/>
        <v>ZA</v>
      </c>
      <c r="ZB31" s="132" t="str">
        <f t="shared" si="436"/>
        <v>ZB</v>
      </c>
      <c r="ZC31" s="132" t="str">
        <f t="shared" si="436"/>
        <v>ZC</v>
      </c>
      <c r="ZD31" s="132" t="str">
        <f t="shared" si="436"/>
        <v>ZD</v>
      </c>
      <c r="ZE31" s="132" t="str">
        <f t="shared" si="436"/>
        <v>ZE</v>
      </c>
      <c r="ZF31" s="132" t="str">
        <f t="shared" si="436"/>
        <v>ZF</v>
      </c>
      <c r="ZG31" s="132" t="str">
        <f t="shared" si="436"/>
        <v>ZG</v>
      </c>
      <c r="ZH31" s="132" t="str">
        <f t="shared" si="436"/>
        <v>ZH</v>
      </c>
      <c r="ZI31" s="132" t="str">
        <f t="shared" si="436"/>
        <v>ZI</v>
      </c>
      <c r="ZJ31" s="132" t="str">
        <f t="shared" si="436"/>
        <v>ZJ</v>
      </c>
      <c r="ZK31" s="132" t="str">
        <f t="shared" si="436"/>
        <v>ZK</v>
      </c>
      <c r="ZL31" s="132" t="str">
        <f t="shared" si="436"/>
        <v>ZL</v>
      </c>
      <c r="ZM31" s="132" t="str">
        <f t="shared" si="436"/>
        <v>ZM</v>
      </c>
      <c r="ZN31" s="132" t="str">
        <f t="shared" si="436"/>
        <v>ZN</v>
      </c>
      <c r="ZO31" s="132" t="str">
        <f t="shared" si="436"/>
        <v>ZO</v>
      </c>
      <c r="ZP31" s="132" t="str">
        <f t="shared" si="436"/>
        <v>ZP</v>
      </c>
      <c r="ZQ31" s="132" t="str">
        <f t="shared" si="436"/>
        <v>ZQ</v>
      </c>
      <c r="ZR31" s="132" t="str">
        <f t="shared" si="436"/>
        <v>ZR</v>
      </c>
      <c r="ZS31" s="132" t="str">
        <f t="shared" si="436"/>
        <v>ZS</v>
      </c>
      <c r="ZT31" s="132" t="str">
        <f t="shared" si="436"/>
        <v>ZT</v>
      </c>
      <c r="ZU31" s="132" t="str">
        <f t="shared" si="436"/>
        <v>ZU</v>
      </c>
      <c r="ZV31" s="132" t="str">
        <f t="shared" si="436"/>
        <v>ZV</v>
      </c>
      <c r="ZW31" s="132" t="str">
        <f t="shared" si="436"/>
        <v>ZW</v>
      </c>
      <c r="ZX31" s="132" t="str">
        <f t="shared" si="436"/>
        <v>ZX</v>
      </c>
      <c r="ZY31" s="132" t="str">
        <f t="shared" si="436"/>
        <v>ZY</v>
      </c>
      <c r="ZZ31" s="132" t="str">
        <f t="shared" si="436"/>
        <v>ZZ</v>
      </c>
      <c r="AAA31" s="132" t="str">
        <f t="shared" si="436"/>
        <v>AAA</v>
      </c>
      <c r="AAB31" s="132" t="str">
        <f t="shared" si="436"/>
        <v>AAB</v>
      </c>
      <c r="AAC31" s="132" t="str">
        <f t="shared" si="436"/>
        <v>AAC</v>
      </c>
      <c r="AAD31" s="132" t="str">
        <f t="shared" ref="AAD31:ACO31" si="437">SUBSTITUTE(ADDRESS(1,COLUMN(),4),"1","")</f>
        <v>AAD</v>
      </c>
      <c r="AAE31" s="132" t="str">
        <f t="shared" si="437"/>
        <v>AAE</v>
      </c>
      <c r="AAF31" s="132" t="str">
        <f t="shared" si="437"/>
        <v>AAF</v>
      </c>
      <c r="AAG31" s="132" t="str">
        <f t="shared" si="437"/>
        <v>AAG</v>
      </c>
      <c r="AAH31" s="132" t="str">
        <f t="shared" si="437"/>
        <v>AAH</v>
      </c>
      <c r="AAI31" s="132" t="str">
        <f t="shared" si="437"/>
        <v>AAI</v>
      </c>
      <c r="AAJ31" s="132" t="str">
        <f t="shared" si="437"/>
        <v>AAJ</v>
      </c>
      <c r="AAK31" s="132" t="str">
        <f t="shared" si="437"/>
        <v>AAK</v>
      </c>
      <c r="AAL31" s="132" t="str">
        <f t="shared" si="437"/>
        <v>AAL</v>
      </c>
      <c r="AAM31" s="132" t="str">
        <f t="shared" si="437"/>
        <v>AAM</v>
      </c>
      <c r="AAN31" s="132" t="str">
        <f t="shared" si="437"/>
        <v>AAN</v>
      </c>
      <c r="AAO31" s="132" t="str">
        <f t="shared" si="437"/>
        <v>AAO</v>
      </c>
      <c r="AAP31" s="132" t="str">
        <f t="shared" si="437"/>
        <v>AAP</v>
      </c>
      <c r="AAQ31" s="132" t="str">
        <f t="shared" si="437"/>
        <v>AAQ</v>
      </c>
      <c r="AAR31" s="132" t="str">
        <f t="shared" si="437"/>
        <v>AAR</v>
      </c>
      <c r="AAS31" s="132" t="str">
        <f t="shared" si="437"/>
        <v>AAS</v>
      </c>
      <c r="AAT31" s="132" t="str">
        <f t="shared" si="437"/>
        <v>AAT</v>
      </c>
      <c r="AAU31" s="132" t="str">
        <f t="shared" si="437"/>
        <v>AAU</v>
      </c>
      <c r="AAV31" s="132" t="str">
        <f t="shared" si="437"/>
        <v>AAV</v>
      </c>
      <c r="AAW31" s="132" t="str">
        <f t="shared" si="437"/>
        <v>AAW</v>
      </c>
      <c r="AAX31" s="132" t="str">
        <f t="shared" si="437"/>
        <v>AAX</v>
      </c>
      <c r="AAY31" s="132" t="str">
        <f t="shared" si="437"/>
        <v>AAY</v>
      </c>
      <c r="AAZ31" s="132" t="str">
        <f t="shared" si="437"/>
        <v>AAZ</v>
      </c>
      <c r="ABA31" s="132" t="str">
        <f t="shared" si="437"/>
        <v>ABA</v>
      </c>
      <c r="ABB31" s="132" t="str">
        <f t="shared" si="437"/>
        <v>ABB</v>
      </c>
      <c r="ABC31" s="132" t="str">
        <f t="shared" si="437"/>
        <v>ABC</v>
      </c>
      <c r="ABD31" s="132" t="str">
        <f t="shared" si="437"/>
        <v>ABD</v>
      </c>
      <c r="ABE31" s="132" t="str">
        <f t="shared" si="437"/>
        <v>ABE</v>
      </c>
      <c r="ABF31" s="132" t="str">
        <f t="shared" si="437"/>
        <v>ABF</v>
      </c>
      <c r="ABG31" s="132" t="str">
        <f t="shared" si="437"/>
        <v>ABG</v>
      </c>
      <c r="ABH31" s="132" t="str">
        <f t="shared" si="437"/>
        <v>ABH</v>
      </c>
      <c r="ABI31" s="132" t="str">
        <f t="shared" si="437"/>
        <v>ABI</v>
      </c>
      <c r="ABJ31" s="132" t="str">
        <f t="shared" si="437"/>
        <v>ABJ</v>
      </c>
      <c r="ABK31" s="132" t="str">
        <f t="shared" si="437"/>
        <v>ABK</v>
      </c>
      <c r="ABL31" s="132" t="str">
        <f t="shared" si="437"/>
        <v>ABL</v>
      </c>
      <c r="ABM31" s="132" t="str">
        <f t="shared" si="437"/>
        <v>ABM</v>
      </c>
      <c r="ABN31" s="132" t="str">
        <f t="shared" si="437"/>
        <v>ABN</v>
      </c>
      <c r="ABO31" s="132" t="str">
        <f t="shared" si="437"/>
        <v>ABO</v>
      </c>
      <c r="ABP31" s="132" t="str">
        <f t="shared" si="437"/>
        <v>ABP</v>
      </c>
      <c r="ABQ31" s="132" t="str">
        <f t="shared" si="437"/>
        <v>ABQ</v>
      </c>
      <c r="ABR31" s="132" t="str">
        <f t="shared" si="437"/>
        <v>ABR</v>
      </c>
      <c r="ABS31" s="132" t="str">
        <f t="shared" si="437"/>
        <v>ABS</v>
      </c>
      <c r="ABT31" s="132" t="str">
        <f t="shared" si="437"/>
        <v>ABT</v>
      </c>
      <c r="ABU31" s="132" t="str">
        <f t="shared" si="437"/>
        <v>ABU</v>
      </c>
      <c r="ABV31" s="132" t="str">
        <f t="shared" si="437"/>
        <v>ABV</v>
      </c>
      <c r="ABW31" s="132" t="str">
        <f t="shared" si="437"/>
        <v>ABW</v>
      </c>
      <c r="ABX31" s="132" t="str">
        <f t="shared" si="437"/>
        <v>ABX</v>
      </c>
      <c r="ABY31" s="132" t="str">
        <f t="shared" si="437"/>
        <v>ABY</v>
      </c>
      <c r="ABZ31" s="132" t="str">
        <f t="shared" si="437"/>
        <v>ABZ</v>
      </c>
      <c r="ACA31" s="132" t="str">
        <f t="shared" si="437"/>
        <v>ACA</v>
      </c>
      <c r="ACB31" s="132" t="str">
        <f t="shared" si="437"/>
        <v>ACB</v>
      </c>
      <c r="ACC31" s="132" t="str">
        <f t="shared" si="437"/>
        <v>ACC</v>
      </c>
      <c r="ACD31" s="132" t="str">
        <f t="shared" si="437"/>
        <v>ACD</v>
      </c>
      <c r="ACE31" s="132" t="str">
        <f t="shared" si="437"/>
        <v>ACE</v>
      </c>
      <c r="ACF31" s="132" t="str">
        <f t="shared" si="437"/>
        <v>ACF</v>
      </c>
      <c r="ACG31" s="132" t="str">
        <f t="shared" si="437"/>
        <v>ACG</v>
      </c>
      <c r="ACH31" s="132" t="str">
        <f t="shared" si="437"/>
        <v>ACH</v>
      </c>
      <c r="ACI31" s="132" t="str">
        <f t="shared" si="437"/>
        <v>ACI</v>
      </c>
      <c r="ACJ31" s="132" t="str">
        <f t="shared" si="437"/>
        <v>ACJ</v>
      </c>
      <c r="ACK31" s="132" t="str">
        <f t="shared" si="437"/>
        <v>ACK</v>
      </c>
      <c r="ACL31" s="132" t="str">
        <f t="shared" si="437"/>
        <v>ACL</v>
      </c>
      <c r="ACM31" s="132" t="str">
        <f t="shared" si="437"/>
        <v>ACM</v>
      </c>
      <c r="ACN31" s="132" t="str">
        <f t="shared" si="437"/>
        <v>ACN</v>
      </c>
      <c r="ACO31" s="132" t="str">
        <f t="shared" si="437"/>
        <v>ACO</v>
      </c>
      <c r="ACP31" s="132" t="str">
        <f t="shared" ref="ACP31:AFA31" si="438">SUBSTITUTE(ADDRESS(1,COLUMN(),4),"1","")</f>
        <v>ACP</v>
      </c>
      <c r="ACQ31" s="132" t="str">
        <f t="shared" si="438"/>
        <v>ACQ</v>
      </c>
      <c r="ACR31" s="132" t="str">
        <f t="shared" si="438"/>
        <v>ACR</v>
      </c>
      <c r="ACS31" s="132" t="str">
        <f t="shared" si="438"/>
        <v>ACS</v>
      </c>
      <c r="ACT31" s="132" t="str">
        <f t="shared" si="438"/>
        <v>ACT</v>
      </c>
      <c r="ACU31" s="132" t="str">
        <f t="shared" si="438"/>
        <v>ACU</v>
      </c>
      <c r="ACV31" s="132" t="str">
        <f t="shared" si="438"/>
        <v>ACV</v>
      </c>
      <c r="ACW31" s="132" t="str">
        <f t="shared" si="438"/>
        <v>ACW</v>
      </c>
      <c r="ACX31" s="132" t="str">
        <f t="shared" si="438"/>
        <v>ACX</v>
      </c>
      <c r="ACY31" s="132" t="str">
        <f t="shared" si="438"/>
        <v>ACY</v>
      </c>
      <c r="ACZ31" s="132" t="str">
        <f t="shared" si="438"/>
        <v>ACZ</v>
      </c>
      <c r="ADA31" s="132" t="str">
        <f t="shared" si="438"/>
        <v>ADA</v>
      </c>
      <c r="ADB31" s="132" t="str">
        <f t="shared" si="438"/>
        <v>ADB</v>
      </c>
      <c r="ADC31" s="132" t="str">
        <f t="shared" si="438"/>
        <v>ADC</v>
      </c>
      <c r="ADD31" s="132" t="str">
        <f t="shared" si="438"/>
        <v>ADD</v>
      </c>
      <c r="ADE31" s="132" t="str">
        <f t="shared" si="438"/>
        <v>ADE</v>
      </c>
      <c r="ADF31" s="132" t="str">
        <f t="shared" si="438"/>
        <v>ADF</v>
      </c>
      <c r="ADG31" s="132" t="str">
        <f t="shared" si="438"/>
        <v>ADG</v>
      </c>
      <c r="ADH31" s="132" t="str">
        <f t="shared" si="438"/>
        <v>ADH</v>
      </c>
      <c r="ADI31" s="132" t="str">
        <f t="shared" si="438"/>
        <v>ADI</v>
      </c>
      <c r="ADJ31" s="132" t="str">
        <f t="shared" si="438"/>
        <v>ADJ</v>
      </c>
      <c r="ADK31" s="132" t="str">
        <f t="shared" si="438"/>
        <v>ADK</v>
      </c>
      <c r="ADL31" s="132" t="str">
        <f t="shared" si="438"/>
        <v>ADL</v>
      </c>
      <c r="ADM31" s="132" t="str">
        <f t="shared" si="438"/>
        <v>ADM</v>
      </c>
      <c r="ADN31" s="132" t="str">
        <f t="shared" si="438"/>
        <v>ADN</v>
      </c>
      <c r="ADO31" s="132" t="str">
        <f t="shared" si="438"/>
        <v>ADO</v>
      </c>
      <c r="ADP31" s="132" t="str">
        <f t="shared" si="438"/>
        <v>ADP</v>
      </c>
      <c r="ADQ31" s="132" t="str">
        <f t="shared" si="438"/>
        <v>ADQ</v>
      </c>
      <c r="ADR31" s="132" t="str">
        <f t="shared" si="438"/>
        <v>ADR</v>
      </c>
      <c r="ADS31" s="132" t="str">
        <f t="shared" si="438"/>
        <v>ADS</v>
      </c>
      <c r="ADT31" s="132" t="str">
        <f t="shared" si="438"/>
        <v>ADT</v>
      </c>
      <c r="ADU31" s="132" t="str">
        <f t="shared" si="438"/>
        <v>ADU</v>
      </c>
      <c r="ADV31" s="132" t="str">
        <f t="shared" si="438"/>
        <v>ADV</v>
      </c>
      <c r="ADW31" s="132" t="str">
        <f t="shared" si="438"/>
        <v>ADW</v>
      </c>
      <c r="ADX31" s="132" t="str">
        <f t="shared" si="438"/>
        <v>ADX</v>
      </c>
      <c r="ADY31" s="132" t="str">
        <f t="shared" si="438"/>
        <v>ADY</v>
      </c>
      <c r="ADZ31" s="132" t="str">
        <f t="shared" si="438"/>
        <v>ADZ</v>
      </c>
      <c r="AEA31" s="132" t="str">
        <f t="shared" si="438"/>
        <v>AEA</v>
      </c>
      <c r="AEB31" s="132" t="str">
        <f t="shared" si="438"/>
        <v>AEB</v>
      </c>
      <c r="AEC31" s="132" t="str">
        <f t="shared" si="438"/>
        <v>AEC</v>
      </c>
      <c r="AED31" s="132" t="str">
        <f t="shared" si="438"/>
        <v>AED</v>
      </c>
      <c r="AEE31" s="132" t="str">
        <f t="shared" si="438"/>
        <v>AEE</v>
      </c>
      <c r="AEF31" s="132" t="str">
        <f t="shared" si="438"/>
        <v>AEF</v>
      </c>
      <c r="AEG31" s="132" t="str">
        <f t="shared" si="438"/>
        <v>AEG</v>
      </c>
      <c r="AEH31" s="132" t="str">
        <f t="shared" si="438"/>
        <v>AEH</v>
      </c>
      <c r="AEI31" s="132" t="str">
        <f t="shared" si="438"/>
        <v>AEI</v>
      </c>
      <c r="AEJ31" s="132" t="str">
        <f t="shared" si="438"/>
        <v>AEJ</v>
      </c>
      <c r="AEK31" s="132" t="str">
        <f t="shared" si="438"/>
        <v>AEK</v>
      </c>
      <c r="AEL31" s="132" t="str">
        <f t="shared" si="438"/>
        <v>AEL</v>
      </c>
      <c r="AEM31" s="132" t="str">
        <f t="shared" si="438"/>
        <v>AEM</v>
      </c>
      <c r="AEN31" s="132" t="str">
        <f t="shared" si="438"/>
        <v>AEN</v>
      </c>
      <c r="AEO31" s="132" t="str">
        <f t="shared" si="438"/>
        <v>AEO</v>
      </c>
      <c r="AEP31" s="132" t="str">
        <f t="shared" si="438"/>
        <v>AEP</v>
      </c>
      <c r="AEQ31" s="132" t="str">
        <f t="shared" si="438"/>
        <v>AEQ</v>
      </c>
      <c r="AER31" s="132" t="str">
        <f t="shared" si="438"/>
        <v>AER</v>
      </c>
      <c r="AES31" s="132" t="str">
        <f t="shared" si="438"/>
        <v>AES</v>
      </c>
      <c r="AET31" s="132" t="str">
        <f t="shared" si="438"/>
        <v>AET</v>
      </c>
      <c r="AEU31" s="132" t="str">
        <f t="shared" si="438"/>
        <v>AEU</v>
      </c>
      <c r="AEV31" s="132" t="str">
        <f t="shared" si="438"/>
        <v>AEV</v>
      </c>
      <c r="AEW31" s="132" t="str">
        <f t="shared" si="438"/>
        <v>AEW</v>
      </c>
      <c r="AEX31" s="132" t="str">
        <f t="shared" si="438"/>
        <v>AEX</v>
      </c>
      <c r="AEY31" s="132" t="str">
        <f t="shared" si="438"/>
        <v>AEY</v>
      </c>
      <c r="AEZ31" s="132" t="str">
        <f t="shared" si="438"/>
        <v>AEZ</v>
      </c>
      <c r="AFA31" s="132" t="str">
        <f t="shared" si="438"/>
        <v>AFA</v>
      </c>
      <c r="AFB31" s="132" t="str">
        <f t="shared" ref="AFB31:AHG31" si="439">SUBSTITUTE(ADDRESS(1,COLUMN(),4),"1","")</f>
        <v>AFB</v>
      </c>
      <c r="AFC31" s="132" t="str">
        <f t="shared" si="439"/>
        <v>AFC</v>
      </c>
      <c r="AFD31" s="132" t="str">
        <f t="shared" si="439"/>
        <v>AFD</v>
      </c>
      <c r="AFE31" s="132" t="str">
        <f t="shared" si="439"/>
        <v>AFE</v>
      </c>
      <c r="AFF31" s="132" t="str">
        <f t="shared" si="439"/>
        <v>AFF</v>
      </c>
      <c r="AFG31" s="132" t="str">
        <f t="shared" si="439"/>
        <v>AFG</v>
      </c>
      <c r="AFH31" s="132" t="str">
        <f t="shared" si="439"/>
        <v>AFH</v>
      </c>
      <c r="AFI31" s="132" t="str">
        <f t="shared" si="439"/>
        <v>AFI</v>
      </c>
      <c r="AFJ31" s="132" t="str">
        <f t="shared" si="439"/>
        <v>AFJ</v>
      </c>
      <c r="AFK31" s="132" t="str">
        <f t="shared" si="439"/>
        <v>AFK</v>
      </c>
      <c r="AFL31" s="132" t="str">
        <f t="shared" si="439"/>
        <v>AFL</v>
      </c>
      <c r="AFM31" s="132" t="str">
        <f t="shared" si="439"/>
        <v>AFM</v>
      </c>
      <c r="AFN31" s="132" t="str">
        <f t="shared" si="439"/>
        <v>AFN</v>
      </c>
      <c r="AFO31" s="132" t="str">
        <f t="shared" si="439"/>
        <v>AFO</v>
      </c>
      <c r="AFP31" s="132" t="str">
        <f t="shared" si="439"/>
        <v>AFP</v>
      </c>
      <c r="AFQ31" s="132" t="str">
        <f t="shared" si="439"/>
        <v>AFQ</v>
      </c>
      <c r="AFR31" s="132" t="str">
        <f t="shared" si="439"/>
        <v>AFR</v>
      </c>
      <c r="AFS31" s="132" t="str">
        <f t="shared" si="439"/>
        <v>AFS</v>
      </c>
      <c r="AFT31" s="132" t="str">
        <f t="shared" si="439"/>
        <v>AFT</v>
      </c>
      <c r="AFU31" s="132" t="str">
        <f t="shared" si="439"/>
        <v>AFU</v>
      </c>
      <c r="AFV31" s="132" t="str">
        <f t="shared" si="439"/>
        <v>AFV</v>
      </c>
      <c r="AFW31" s="132" t="str">
        <f t="shared" si="439"/>
        <v>AFW</v>
      </c>
      <c r="AFX31" s="132" t="str">
        <f t="shared" si="439"/>
        <v>AFX</v>
      </c>
      <c r="AFY31" s="132" t="str">
        <f t="shared" si="439"/>
        <v>AFY</v>
      </c>
      <c r="AFZ31" s="132" t="str">
        <f t="shared" si="439"/>
        <v>AFZ</v>
      </c>
      <c r="AGA31" s="132" t="str">
        <f t="shared" si="439"/>
        <v>AGA</v>
      </c>
      <c r="AGB31" s="132" t="str">
        <f t="shared" si="439"/>
        <v>AGB</v>
      </c>
      <c r="AGC31" s="132" t="str">
        <f t="shared" si="439"/>
        <v>AGC</v>
      </c>
      <c r="AGD31" s="132" t="str">
        <f t="shared" si="439"/>
        <v>AGD</v>
      </c>
      <c r="AGE31" s="132" t="str">
        <f t="shared" si="439"/>
        <v>AGE</v>
      </c>
      <c r="AGF31" s="132" t="str">
        <f t="shared" si="439"/>
        <v>AGF</v>
      </c>
      <c r="AGG31" s="132" t="str">
        <f t="shared" si="439"/>
        <v>AGG</v>
      </c>
      <c r="AGH31" s="132" t="str">
        <f t="shared" si="439"/>
        <v>AGH</v>
      </c>
      <c r="AGI31" s="132" t="str">
        <f t="shared" si="439"/>
        <v>AGI</v>
      </c>
      <c r="AGJ31" s="132" t="str">
        <f t="shared" si="439"/>
        <v>AGJ</v>
      </c>
      <c r="AGK31" s="132" t="str">
        <f t="shared" si="439"/>
        <v>AGK</v>
      </c>
      <c r="AGL31" s="132" t="str">
        <f t="shared" si="439"/>
        <v>AGL</v>
      </c>
      <c r="AGM31" s="132" t="str">
        <f t="shared" si="439"/>
        <v>AGM</v>
      </c>
      <c r="AGN31" s="132" t="str">
        <f t="shared" si="439"/>
        <v>AGN</v>
      </c>
      <c r="AGO31" s="132" t="str">
        <f t="shared" si="439"/>
        <v>AGO</v>
      </c>
      <c r="AGP31" s="132" t="str">
        <f t="shared" si="439"/>
        <v>AGP</v>
      </c>
      <c r="AGQ31" s="132" t="str">
        <f t="shared" si="439"/>
        <v>AGQ</v>
      </c>
      <c r="AGR31" s="132" t="str">
        <f t="shared" si="439"/>
        <v>AGR</v>
      </c>
      <c r="AGS31" s="132" t="str">
        <f t="shared" si="439"/>
        <v>AGS</v>
      </c>
      <c r="AGT31" s="132" t="str">
        <f t="shared" si="439"/>
        <v>AGT</v>
      </c>
      <c r="AGU31" s="132" t="str">
        <f t="shared" si="439"/>
        <v>AGU</v>
      </c>
      <c r="AGV31" s="132" t="str">
        <f t="shared" si="439"/>
        <v>AGV</v>
      </c>
      <c r="AGW31" s="132" t="str">
        <f t="shared" si="439"/>
        <v>AGW</v>
      </c>
      <c r="AGX31" s="132" t="str">
        <f t="shared" si="439"/>
        <v>AGX</v>
      </c>
      <c r="AGY31" s="132" t="str">
        <f t="shared" si="439"/>
        <v>AGY</v>
      </c>
      <c r="AGZ31" s="132" t="str">
        <f t="shared" si="439"/>
        <v>AGZ</v>
      </c>
      <c r="AHA31" s="132" t="str">
        <f t="shared" si="439"/>
        <v>AHA</v>
      </c>
      <c r="AHB31" s="132" t="str">
        <f t="shared" si="439"/>
        <v>AHB</v>
      </c>
      <c r="AHC31" s="132" t="str">
        <f t="shared" si="439"/>
        <v>AHC</v>
      </c>
      <c r="AHD31" s="132" t="str">
        <f t="shared" si="439"/>
        <v>AHD</v>
      </c>
      <c r="AHE31" s="132" t="str">
        <f t="shared" si="439"/>
        <v>AHE</v>
      </c>
      <c r="AHF31" s="132" t="str">
        <f t="shared" si="439"/>
        <v>AHF</v>
      </c>
      <c r="AHG31" s="132" t="str">
        <f t="shared" si="439"/>
        <v>AHG</v>
      </c>
      <c r="AHH31" s="132" t="str">
        <f t="shared" ref="AHH31:AJO31" si="440">SUBSTITUTE(ADDRESS(1,COLUMN(),4),"1","")</f>
        <v>AHH</v>
      </c>
      <c r="AHI31" s="132" t="str">
        <f t="shared" si="440"/>
        <v>AHI</v>
      </c>
      <c r="AHJ31" s="132" t="str">
        <f t="shared" si="440"/>
        <v>AHJ</v>
      </c>
      <c r="AHK31" s="132" t="str">
        <f t="shared" si="440"/>
        <v>AHK</v>
      </c>
      <c r="AHL31" s="132" t="str">
        <f t="shared" si="440"/>
        <v>AHL</v>
      </c>
      <c r="AHM31" s="132" t="str">
        <f t="shared" si="440"/>
        <v>AHM</v>
      </c>
      <c r="AHN31" s="132" t="str">
        <f t="shared" si="440"/>
        <v>AHN</v>
      </c>
      <c r="AHO31" s="132" t="str">
        <f t="shared" si="440"/>
        <v>AHO</v>
      </c>
      <c r="AHP31" s="132" t="str">
        <f t="shared" si="440"/>
        <v>AHP</v>
      </c>
      <c r="AHQ31" s="132" t="str">
        <f t="shared" si="440"/>
        <v>AHQ</v>
      </c>
      <c r="AHR31" s="132" t="str">
        <f t="shared" si="440"/>
        <v>AHR</v>
      </c>
      <c r="AHS31" s="132" t="str">
        <f t="shared" si="440"/>
        <v>AHS</v>
      </c>
      <c r="AHT31" s="132" t="str">
        <f t="shared" si="440"/>
        <v>AHT</v>
      </c>
      <c r="AHU31" s="132" t="str">
        <f t="shared" si="440"/>
        <v>AHU</v>
      </c>
      <c r="AHV31" s="132" t="str">
        <f t="shared" si="440"/>
        <v>AHV</v>
      </c>
      <c r="AHW31" s="132" t="str">
        <f t="shared" si="440"/>
        <v>AHW</v>
      </c>
      <c r="AHX31" s="132" t="str">
        <f t="shared" si="440"/>
        <v>AHX</v>
      </c>
      <c r="AHY31" s="132" t="str">
        <f t="shared" si="440"/>
        <v>AHY</v>
      </c>
      <c r="AHZ31" s="132" t="str">
        <f t="shared" si="440"/>
        <v>AHZ</v>
      </c>
      <c r="AIA31" s="132" t="str">
        <f t="shared" si="440"/>
        <v>AIA</v>
      </c>
      <c r="AIB31" s="132" t="str">
        <f t="shared" si="440"/>
        <v>AIB</v>
      </c>
      <c r="AIC31" s="132" t="str">
        <f t="shared" si="440"/>
        <v>AIC</v>
      </c>
      <c r="AID31" s="132" t="str">
        <f t="shared" si="440"/>
        <v>AID</v>
      </c>
      <c r="AIE31" s="132" t="str">
        <f t="shared" si="440"/>
        <v>AIE</v>
      </c>
      <c r="AIF31" s="132" t="str">
        <f t="shared" si="440"/>
        <v>AIF</v>
      </c>
      <c r="AIG31" s="132" t="str">
        <f t="shared" si="440"/>
        <v>AIG</v>
      </c>
      <c r="AIH31" s="132" t="str">
        <f t="shared" si="440"/>
        <v>AIH</v>
      </c>
      <c r="AII31" s="132" t="str">
        <f t="shared" si="440"/>
        <v>AII</v>
      </c>
      <c r="AIJ31" s="132" t="str">
        <f t="shared" si="440"/>
        <v>AIJ</v>
      </c>
      <c r="AIK31" s="132" t="str">
        <f t="shared" si="440"/>
        <v>AIK</v>
      </c>
      <c r="AIL31" s="132" t="str">
        <f t="shared" si="440"/>
        <v>AIL</v>
      </c>
      <c r="AIM31" s="132" t="str">
        <f t="shared" si="440"/>
        <v>AIM</v>
      </c>
      <c r="AIN31" s="132" t="str">
        <f t="shared" si="440"/>
        <v>AIN</v>
      </c>
      <c r="AIO31" s="132" t="str">
        <f t="shared" si="440"/>
        <v>AIO</v>
      </c>
      <c r="AIP31" s="132" t="str">
        <f t="shared" si="440"/>
        <v>AIP</v>
      </c>
      <c r="AIQ31" s="132" t="str">
        <f t="shared" si="440"/>
        <v>AIQ</v>
      </c>
      <c r="AIR31" s="132" t="str">
        <f t="shared" si="440"/>
        <v>AIR</v>
      </c>
      <c r="AIS31" s="132" t="str">
        <f t="shared" si="440"/>
        <v>AIS</v>
      </c>
      <c r="AIT31" s="132" t="str">
        <f t="shared" si="440"/>
        <v>AIT</v>
      </c>
      <c r="AIU31" s="132" t="str">
        <f t="shared" si="440"/>
        <v>AIU</v>
      </c>
      <c r="AIV31" s="132" t="str">
        <f t="shared" si="440"/>
        <v>AIV</v>
      </c>
      <c r="AIW31" s="132" t="str">
        <f t="shared" si="440"/>
        <v>AIW</v>
      </c>
      <c r="AIX31" s="132" t="str">
        <f t="shared" si="440"/>
        <v>AIX</v>
      </c>
      <c r="AIY31" s="132" t="str">
        <f t="shared" si="440"/>
        <v>AIY</v>
      </c>
      <c r="AIZ31" s="132" t="str">
        <f t="shared" si="440"/>
        <v>AIZ</v>
      </c>
      <c r="AJA31" s="132" t="str">
        <f t="shared" si="440"/>
        <v>AJA</v>
      </c>
      <c r="AJB31" s="132" t="str">
        <f t="shared" si="440"/>
        <v>AJB</v>
      </c>
      <c r="AJC31" s="132" t="str">
        <f t="shared" si="440"/>
        <v>AJC</v>
      </c>
      <c r="AJD31" s="132" t="str">
        <f t="shared" si="440"/>
        <v>AJD</v>
      </c>
      <c r="AJE31" s="132" t="str">
        <f t="shared" si="440"/>
        <v>AJE</v>
      </c>
      <c r="AJF31" s="132" t="str">
        <f t="shared" si="440"/>
        <v>AJF</v>
      </c>
      <c r="AJG31" s="132" t="str">
        <f t="shared" si="440"/>
        <v>AJG</v>
      </c>
      <c r="AJH31" s="132" t="str">
        <f t="shared" si="440"/>
        <v>AJH</v>
      </c>
      <c r="AJI31" s="132" t="str">
        <f t="shared" si="440"/>
        <v>AJI</v>
      </c>
      <c r="AJJ31" s="132" t="str">
        <f t="shared" si="440"/>
        <v>AJJ</v>
      </c>
      <c r="AJK31" s="132" t="str">
        <f t="shared" si="440"/>
        <v>AJK</v>
      </c>
      <c r="AJL31" s="132" t="str">
        <f t="shared" si="440"/>
        <v>AJL</v>
      </c>
      <c r="AJM31" s="132" t="str">
        <f t="shared" si="440"/>
        <v>AJM</v>
      </c>
      <c r="AJN31" s="132" t="str">
        <f t="shared" si="440"/>
        <v>AJN</v>
      </c>
      <c r="AJO31" s="132" t="str">
        <f t="shared" si="440"/>
        <v>AJO</v>
      </c>
      <c r="AJP31" s="132" t="str">
        <f t="shared" ref="AJP31:AMA31" si="441">SUBSTITUTE(ADDRESS(1,COLUMN(),4),"1","")</f>
        <v>AJP</v>
      </c>
      <c r="AJQ31" s="132" t="str">
        <f t="shared" si="441"/>
        <v>AJQ</v>
      </c>
      <c r="AJR31" s="132" t="str">
        <f t="shared" si="441"/>
        <v>AJR</v>
      </c>
      <c r="AJS31" s="132" t="str">
        <f t="shared" si="441"/>
        <v>AJS</v>
      </c>
      <c r="AJT31" s="132" t="str">
        <f t="shared" si="441"/>
        <v>AJT</v>
      </c>
      <c r="AJU31" s="132" t="str">
        <f t="shared" si="441"/>
        <v>AJU</v>
      </c>
      <c r="AJV31" s="132" t="str">
        <f t="shared" si="441"/>
        <v>AJV</v>
      </c>
      <c r="AJW31" s="132" t="str">
        <f t="shared" si="441"/>
        <v>AJW</v>
      </c>
      <c r="AJX31" s="132" t="str">
        <f t="shared" si="441"/>
        <v>AJX</v>
      </c>
      <c r="AJY31" s="132" t="str">
        <f t="shared" si="441"/>
        <v>AJY</v>
      </c>
      <c r="AJZ31" s="132" t="str">
        <f t="shared" si="441"/>
        <v>AJZ</v>
      </c>
      <c r="AKA31" s="132" t="str">
        <f t="shared" si="441"/>
        <v>AKA</v>
      </c>
      <c r="AKB31" s="132" t="str">
        <f t="shared" si="441"/>
        <v>AKB</v>
      </c>
      <c r="AKC31" s="132" t="str">
        <f t="shared" si="441"/>
        <v>AKC</v>
      </c>
      <c r="AKD31" s="132" t="str">
        <f t="shared" si="441"/>
        <v>AKD</v>
      </c>
      <c r="AKE31" s="132" t="str">
        <f t="shared" si="441"/>
        <v>AKE</v>
      </c>
      <c r="AKF31" s="132" t="str">
        <f t="shared" si="441"/>
        <v>AKF</v>
      </c>
      <c r="AKG31" s="132" t="str">
        <f t="shared" si="441"/>
        <v>AKG</v>
      </c>
      <c r="AKH31" s="132" t="str">
        <f t="shared" si="441"/>
        <v>AKH</v>
      </c>
      <c r="AKI31" s="132" t="str">
        <f t="shared" si="441"/>
        <v>AKI</v>
      </c>
      <c r="AKJ31" s="132" t="str">
        <f t="shared" si="441"/>
        <v>AKJ</v>
      </c>
      <c r="AKK31" s="132" t="str">
        <f t="shared" si="441"/>
        <v>AKK</v>
      </c>
      <c r="AKL31" s="132" t="str">
        <f t="shared" si="441"/>
        <v>AKL</v>
      </c>
      <c r="AKM31" s="132" t="str">
        <f t="shared" si="441"/>
        <v>AKM</v>
      </c>
      <c r="AKN31" s="132" t="str">
        <f t="shared" si="441"/>
        <v>AKN</v>
      </c>
      <c r="AKO31" s="132" t="str">
        <f t="shared" si="441"/>
        <v>AKO</v>
      </c>
      <c r="AKP31" s="132" t="str">
        <f t="shared" si="441"/>
        <v>AKP</v>
      </c>
      <c r="AKQ31" s="132" t="str">
        <f t="shared" si="441"/>
        <v>AKQ</v>
      </c>
      <c r="AKR31" s="132" t="str">
        <f t="shared" si="441"/>
        <v>AKR</v>
      </c>
      <c r="AKS31" s="132" t="str">
        <f t="shared" si="441"/>
        <v>AKS</v>
      </c>
      <c r="AKT31" s="132" t="str">
        <f t="shared" si="441"/>
        <v>AKT</v>
      </c>
      <c r="AKU31" s="132" t="str">
        <f t="shared" si="441"/>
        <v>AKU</v>
      </c>
      <c r="AKV31" s="132" t="str">
        <f t="shared" si="441"/>
        <v>AKV</v>
      </c>
      <c r="AKW31" s="132" t="str">
        <f t="shared" si="441"/>
        <v>AKW</v>
      </c>
      <c r="AKX31" s="132" t="str">
        <f t="shared" si="441"/>
        <v>AKX</v>
      </c>
      <c r="AKY31" s="132" t="str">
        <f t="shared" si="441"/>
        <v>AKY</v>
      </c>
      <c r="AKZ31" s="132" t="str">
        <f t="shared" si="441"/>
        <v>AKZ</v>
      </c>
      <c r="ALA31" s="132" t="str">
        <f t="shared" si="441"/>
        <v>ALA</v>
      </c>
      <c r="ALB31" s="132" t="str">
        <f t="shared" si="441"/>
        <v>ALB</v>
      </c>
      <c r="ALC31" s="132" t="str">
        <f t="shared" si="441"/>
        <v>ALC</v>
      </c>
      <c r="ALD31" s="132" t="str">
        <f t="shared" si="441"/>
        <v>ALD</v>
      </c>
      <c r="ALE31" s="132" t="str">
        <f t="shared" si="441"/>
        <v>ALE</v>
      </c>
      <c r="ALF31" s="132" t="str">
        <f t="shared" si="441"/>
        <v>ALF</v>
      </c>
      <c r="ALG31" s="132" t="str">
        <f t="shared" si="441"/>
        <v>ALG</v>
      </c>
      <c r="ALH31" s="132" t="str">
        <f t="shared" si="441"/>
        <v>ALH</v>
      </c>
      <c r="ALI31" s="132" t="str">
        <f t="shared" si="441"/>
        <v>ALI</v>
      </c>
      <c r="ALJ31" s="132" t="str">
        <f t="shared" si="441"/>
        <v>ALJ</v>
      </c>
      <c r="ALK31" s="132" t="str">
        <f t="shared" si="441"/>
        <v>ALK</v>
      </c>
      <c r="ALL31" s="132" t="str">
        <f t="shared" si="441"/>
        <v>ALL</v>
      </c>
      <c r="ALM31" s="132" t="str">
        <f t="shared" si="441"/>
        <v>ALM</v>
      </c>
      <c r="ALN31" s="132" t="str">
        <f t="shared" si="441"/>
        <v>ALN</v>
      </c>
      <c r="ALO31" s="132" t="str">
        <f t="shared" si="441"/>
        <v>ALO</v>
      </c>
      <c r="ALP31" s="132" t="str">
        <f t="shared" si="441"/>
        <v>ALP</v>
      </c>
      <c r="ALQ31" s="132" t="str">
        <f t="shared" si="441"/>
        <v>ALQ</v>
      </c>
      <c r="ALR31" s="132" t="str">
        <f t="shared" si="441"/>
        <v>ALR</v>
      </c>
      <c r="ALS31" s="132" t="str">
        <f t="shared" si="441"/>
        <v>ALS</v>
      </c>
      <c r="ALT31" s="132" t="str">
        <f t="shared" si="441"/>
        <v>ALT</v>
      </c>
      <c r="ALU31" s="132" t="str">
        <f t="shared" si="441"/>
        <v>ALU</v>
      </c>
      <c r="ALV31" s="132" t="str">
        <f t="shared" si="441"/>
        <v>ALV</v>
      </c>
      <c r="ALW31" s="132" t="str">
        <f t="shared" si="441"/>
        <v>ALW</v>
      </c>
      <c r="ALX31" s="132" t="str">
        <f t="shared" si="441"/>
        <v>ALX</v>
      </c>
      <c r="ALY31" s="132" t="str">
        <f t="shared" si="441"/>
        <v>ALY</v>
      </c>
      <c r="ALZ31" s="132" t="str">
        <f t="shared" si="441"/>
        <v>ALZ</v>
      </c>
      <c r="AMA31" s="132" t="str">
        <f t="shared" si="441"/>
        <v>AMA</v>
      </c>
      <c r="AMB31" s="132" t="str">
        <f t="shared" ref="AMB31:AOM31" si="442">SUBSTITUTE(ADDRESS(1,COLUMN(),4),"1","")</f>
        <v>AMB</v>
      </c>
      <c r="AMC31" s="132" t="str">
        <f t="shared" si="442"/>
        <v>AMC</v>
      </c>
      <c r="AMD31" s="132" t="str">
        <f t="shared" si="442"/>
        <v>AMD</v>
      </c>
      <c r="AME31" s="132" t="str">
        <f t="shared" si="442"/>
        <v>AME</v>
      </c>
      <c r="AMF31" s="132" t="str">
        <f t="shared" si="442"/>
        <v>AMF</v>
      </c>
      <c r="AMG31" s="132" t="str">
        <f t="shared" si="442"/>
        <v>AMG</v>
      </c>
      <c r="AMH31" s="132" t="str">
        <f t="shared" si="442"/>
        <v>AMH</v>
      </c>
      <c r="AMI31" s="132" t="str">
        <f t="shared" si="442"/>
        <v>AMI</v>
      </c>
      <c r="AMJ31" s="132" t="str">
        <f t="shared" si="442"/>
        <v>AMJ</v>
      </c>
      <c r="AMK31" s="132" t="str">
        <f t="shared" si="442"/>
        <v>AMK</v>
      </c>
      <c r="AML31" s="132" t="str">
        <f t="shared" si="442"/>
        <v>AML</v>
      </c>
      <c r="AMM31" s="132" t="str">
        <f t="shared" si="442"/>
        <v>AMM</v>
      </c>
      <c r="AMN31" s="132" t="str">
        <f t="shared" si="442"/>
        <v>AMN</v>
      </c>
      <c r="AMO31" s="132" t="str">
        <f t="shared" si="442"/>
        <v>AMO</v>
      </c>
      <c r="AMP31" s="132" t="str">
        <f t="shared" si="442"/>
        <v>AMP</v>
      </c>
      <c r="AMQ31" s="132" t="str">
        <f t="shared" si="442"/>
        <v>AMQ</v>
      </c>
      <c r="AMR31" s="132" t="str">
        <f t="shared" si="442"/>
        <v>AMR</v>
      </c>
      <c r="AMS31" s="132" t="str">
        <f t="shared" si="442"/>
        <v>AMS</v>
      </c>
      <c r="AMT31" s="132" t="str">
        <f t="shared" si="442"/>
        <v>AMT</v>
      </c>
      <c r="AMU31" s="132" t="str">
        <f t="shared" si="442"/>
        <v>AMU</v>
      </c>
      <c r="AMV31" s="132" t="str">
        <f t="shared" si="442"/>
        <v>AMV</v>
      </c>
      <c r="AMW31" s="132" t="str">
        <f t="shared" si="442"/>
        <v>AMW</v>
      </c>
      <c r="AMX31" s="132" t="str">
        <f t="shared" si="442"/>
        <v>AMX</v>
      </c>
      <c r="AMY31" s="132" t="str">
        <f t="shared" si="442"/>
        <v>AMY</v>
      </c>
      <c r="AMZ31" s="132" t="str">
        <f t="shared" si="442"/>
        <v>AMZ</v>
      </c>
      <c r="ANA31" s="132" t="str">
        <f t="shared" si="442"/>
        <v>ANA</v>
      </c>
      <c r="ANB31" s="132" t="str">
        <f t="shared" si="442"/>
        <v>ANB</v>
      </c>
      <c r="ANC31" s="132" t="str">
        <f t="shared" si="442"/>
        <v>ANC</v>
      </c>
      <c r="AND31" s="132" t="str">
        <f t="shared" si="442"/>
        <v>AND</v>
      </c>
      <c r="ANE31" s="132" t="str">
        <f t="shared" si="442"/>
        <v>ANE</v>
      </c>
      <c r="ANF31" s="132" t="str">
        <f t="shared" si="442"/>
        <v>ANF</v>
      </c>
      <c r="ANG31" s="132" t="str">
        <f t="shared" si="442"/>
        <v>ANG</v>
      </c>
      <c r="ANH31" s="132" t="str">
        <f t="shared" si="442"/>
        <v>ANH</v>
      </c>
      <c r="ANI31" s="132" t="str">
        <f t="shared" si="442"/>
        <v>ANI</v>
      </c>
      <c r="ANJ31" s="132" t="str">
        <f t="shared" si="442"/>
        <v>ANJ</v>
      </c>
      <c r="ANK31" s="132" t="str">
        <f t="shared" si="442"/>
        <v>ANK</v>
      </c>
      <c r="ANL31" s="132" t="str">
        <f t="shared" si="442"/>
        <v>ANL</v>
      </c>
      <c r="ANM31" s="132" t="str">
        <f t="shared" si="442"/>
        <v>ANM</v>
      </c>
      <c r="ANN31" s="132" t="str">
        <f t="shared" si="442"/>
        <v>ANN</v>
      </c>
      <c r="ANO31" s="132" t="str">
        <f t="shared" si="442"/>
        <v>ANO</v>
      </c>
      <c r="ANP31" s="132" t="str">
        <f t="shared" si="442"/>
        <v>ANP</v>
      </c>
      <c r="ANQ31" s="132" t="str">
        <f t="shared" si="442"/>
        <v>ANQ</v>
      </c>
      <c r="ANR31" s="132" t="str">
        <f t="shared" si="442"/>
        <v>ANR</v>
      </c>
      <c r="ANS31" s="132" t="str">
        <f t="shared" si="442"/>
        <v>ANS</v>
      </c>
      <c r="ANT31" s="132" t="str">
        <f t="shared" si="442"/>
        <v>ANT</v>
      </c>
      <c r="ANU31" s="132" t="str">
        <f t="shared" si="442"/>
        <v>ANU</v>
      </c>
      <c r="ANV31" s="132" t="str">
        <f t="shared" si="442"/>
        <v>ANV</v>
      </c>
      <c r="ANW31" s="132" t="str">
        <f t="shared" si="442"/>
        <v>ANW</v>
      </c>
      <c r="ANX31" s="132" t="str">
        <f t="shared" si="442"/>
        <v>ANX</v>
      </c>
      <c r="ANY31" s="132" t="str">
        <f t="shared" si="442"/>
        <v>ANY</v>
      </c>
      <c r="ANZ31" s="132" t="str">
        <f t="shared" si="442"/>
        <v>ANZ</v>
      </c>
      <c r="AOA31" s="132" t="str">
        <f t="shared" si="442"/>
        <v>AOA</v>
      </c>
      <c r="AOB31" s="132" t="str">
        <f t="shared" si="442"/>
        <v>AOB</v>
      </c>
      <c r="AOC31" s="132" t="str">
        <f t="shared" si="442"/>
        <v>AOC</v>
      </c>
      <c r="AOD31" s="132" t="str">
        <f t="shared" si="442"/>
        <v>AOD</v>
      </c>
      <c r="AOE31" s="132" t="str">
        <f t="shared" si="442"/>
        <v>AOE</v>
      </c>
      <c r="AOF31" s="132" t="str">
        <f t="shared" si="442"/>
        <v>AOF</v>
      </c>
      <c r="AOG31" s="132" t="str">
        <f t="shared" si="442"/>
        <v>AOG</v>
      </c>
      <c r="AOH31" s="132" t="str">
        <f t="shared" si="442"/>
        <v>AOH</v>
      </c>
      <c r="AOI31" s="132" t="str">
        <f t="shared" si="442"/>
        <v>AOI</v>
      </c>
      <c r="AOJ31" s="132" t="str">
        <f t="shared" si="442"/>
        <v>AOJ</v>
      </c>
      <c r="AOK31" s="132" t="str">
        <f t="shared" si="442"/>
        <v>AOK</v>
      </c>
      <c r="AOL31" s="132" t="str">
        <f t="shared" si="442"/>
        <v>AOL</v>
      </c>
      <c r="AOM31" s="132" t="str">
        <f t="shared" si="442"/>
        <v>AOM</v>
      </c>
      <c r="AON31" s="132" t="str">
        <f t="shared" ref="AON31:APH31" si="443">SUBSTITUTE(ADDRESS(1,COLUMN(),4),"1","")</f>
        <v>AON</v>
      </c>
      <c r="AOO31" s="132" t="str">
        <f t="shared" si="443"/>
        <v>AOO</v>
      </c>
      <c r="AOP31" s="132" t="str">
        <f t="shared" si="443"/>
        <v>AOP</v>
      </c>
      <c r="AOQ31" s="132" t="str">
        <f t="shared" si="443"/>
        <v>AOQ</v>
      </c>
      <c r="AOR31" s="132" t="str">
        <f t="shared" si="443"/>
        <v>AOR</v>
      </c>
      <c r="AOS31" s="132" t="str">
        <f t="shared" si="443"/>
        <v>AOS</v>
      </c>
      <c r="AOT31" s="132" t="str">
        <f t="shared" si="443"/>
        <v>AOT</v>
      </c>
      <c r="AOU31" s="132" t="str">
        <f t="shared" si="443"/>
        <v>AOU</v>
      </c>
      <c r="AOV31" s="132" t="str">
        <f t="shared" si="443"/>
        <v>AOV</v>
      </c>
      <c r="AOW31" s="132" t="str">
        <f t="shared" si="443"/>
        <v>AOW</v>
      </c>
      <c r="AOX31" s="132" t="str">
        <f t="shared" si="443"/>
        <v>AOX</v>
      </c>
      <c r="AOY31" s="132" t="str">
        <f t="shared" si="443"/>
        <v>AOY</v>
      </c>
      <c r="AOZ31" s="132" t="str">
        <f t="shared" si="443"/>
        <v>AOZ</v>
      </c>
      <c r="APA31" s="132" t="str">
        <f t="shared" si="443"/>
        <v>APA</v>
      </c>
      <c r="APB31" s="132" t="str">
        <f t="shared" si="443"/>
        <v>APB</v>
      </c>
      <c r="APC31" s="132" t="str">
        <f t="shared" si="443"/>
        <v>APC</v>
      </c>
      <c r="APD31" s="132" t="str">
        <f t="shared" si="443"/>
        <v>APD</v>
      </c>
      <c r="APE31" s="132" t="str">
        <f t="shared" si="443"/>
        <v>APE</v>
      </c>
      <c r="APF31" s="132" t="str">
        <f t="shared" si="443"/>
        <v>APF</v>
      </c>
      <c r="APG31" s="132" t="str">
        <f t="shared" si="443"/>
        <v>APG</v>
      </c>
      <c r="APH31" s="132" t="str">
        <f t="shared" si="443"/>
        <v>APH</v>
      </c>
    </row>
    <row r="35" spans="133:134">
      <c r="EC35" s="1"/>
      <c r="ED35" s="1"/>
    </row>
    <row r="36" spans="133:134">
      <c r="EC36" s="1"/>
      <c r="ED36" s="1"/>
    </row>
    <row r="37" spans="133:134">
      <c r="EC37" s="1"/>
      <c r="ED37" s="1"/>
    </row>
    <row r="38" spans="133:134">
      <c r="EC38" s="1"/>
      <c r="ED38" s="1"/>
    </row>
    <row r="39" spans="133:134">
      <c r="EC39" s="1"/>
      <c r="ED39" s="1"/>
    </row>
    <row r="57" spans="9:99">
      <c r="CT57" s="1"/>
      <c r="CU57" s="1"/>
    </row>
    <row r="58" spans="9:99">
      <c r="CT58" s="1"/>
      <c r="CU58" s="1"/>
    </row>
    <row r="59" spans="9:99">
      <c r="CT59" s="1"/>
      <c r="CU59" s="1"/>
    </row>
    <row r="60" spans="9:99">
      <c r="CT60" s="1"/>
      <c r="CU60" s="1"/>
    </row>
    <row r="62" spans="9:99">
      <c r="I62" s="1"/>
      <c r="J62" s="1"/>
    </row>
    <row r="63" spans="9:99">
      <c r="I63" s="1"/>
      <c r="J63" s="1"/>
    </row>
  </sheetData>
  <sheetProtection selectLockedCells="1"/>
  <mergeCells count="3">
    <mergeCell ref="A8:L8"/>
    <mergeCell ref="A4:D4"/>
    <mergeCell ref="E4:BU4"/>
  </mergeCells>
  <dataValidations disablePrompts="1" count="1">
    <dataValidation type="whole" allowBlank="1" showErrorMessage="1" errorTitle="Stop" error="Enter the quantity of units as a number." sqref="ALN262136:ALX262136 ER131060:ES131060 ER196596:ES196596 ER262132:ES262132 ER327668:ES327668 ER393204:ES393204 ER458740:ES458740 ER524276:ES524276 ER589812:ES589812 ER655348:ES655348 ER720884:ES720884 ER786420:ES786420 ER851956:ES851956 ER917492:ES917492 ER983028:ES983028 EC65524:EK65524 EC131060:EK131060 EC196596:EK196596 EC262132:EK262132 EC327668:EK327668 EC393204:EK393204 EC458740:EK458740 EC524276:EK524276 EC589812:EK589812 EC655348:EK655348 EC720884:EK720884 EC786420:EK786420 EC851956:EK851956 EC917492:EK917492 EC983028:EK983028 BB65527:BM65527 BB131063:BM131063 BB196599:BM196599 BB262135:BM262135 BB327671:BM327671 BB393207:BM393207 BB458743:BM458743 BB524279:BM524279 BB589815:BM589815 BB655351:BM655351 BB720887:BM720887 BB786423:BM786423 BB851959:BM851959 BB917495:BM917495 BB983031:BM983031 AO65527:AZ65527 AO131063:AZ131063 AO196599:AZ196599 AO262135:AZ262135 AO327671:AZ327671 AO393207:AZ393207 AO458743:AZ458743 AO524279:AZ524279 AO589815:AZ589815 AO655351:AZ655351 AO720887:AZ720887 AO786423:AZ786423 AO851959:AZ851959 AO917495:AZ917495 AO983031:AZ983031 O65527:Z65527 O131063:Z131063 O196599:Z196599 O262135:Z262135 O327671:Z327671 O393207:Z393207 O458743:Z458743 O524279:Z524279 O589815:Z589815 O655351:Z655351 O720887:Z720887 O786423:Z786423 O851959:Z851959 O917495:Z917495 O983031:Z983031 B65527:M65527 B131063:M131063 B196599:M196599 B262135:M262135 B327671:M327671 B393207:M393207 B458743:M458743 B524279:M524279 B589815:M589815 B655351:M655351 B720887:M720887 B786423:M786423 B851959:M851959 B917495:M917495 B983031:M983031 AB65527:AM65527 AB131063:AM131063 AB196599:AM196599 AB262135:AM262135 AB327671:AM327671 AB393207:AM393207 AB458743:AM458743 AB524279:AM524279 AB589815:AM589815 AB655351:AM655351 AB720887:AM720887 AB786423:AM786423 AB851959:AM851959 AB917495:AM917495 AB983031:AM983031 OL983031:OX983031 OL917495:OX917495 OL851959:OX851959 OL786423:OX786423 OL720887:OX720887 OL655351:OX655351 OL589815:OX589815 OL524279:OX524279 OL458743:OX458743 OL393207:OX393207 OL327671:OX327671 OL262135:OX262135 OL196599:OX196599 OL131063:OX131063 OL65527:OX65527 NV983028:OI983028 NV917492:OI917492 NV851956:OI851956 NV786420:OI786420 NV720884:OI720884 NV655348:OI655348 NV589812:OI589812 NV524276:OI524276 NV458740:OI458740 NV393204:OI393204 NV327668:OI327668 NV262132:OI262132 NV196596:OI196596 NV131060:OI131060 NV65524:OI65524 MR983028:NE983028 MR917492:NE917492 MR851956:NE851956 MR786420:NE786420 MR720884:NE720884 MR655348:NE655348 MR589812:NE589812 MR524276:NE524276 MR458740:NE458740 MR393204:NE393204 MR327668:NE327668 MR262132:NE262132 MR196596:NE196596 MR131060:NE131060 MR65524:NE65524 LH983028:LW983028 LH917492:LW917492 LH851956:LW851956 LH786420:LW786420 LH720884:LW720884 LH655348:LW655348 LH589812:LW589812 LH524276:LW524276 LH458740:LW458740 LH393204:LW393204 LH327668:LW327668 LH262132:LW262132 LH196596:LW196596 LH131060:LW131060 LH65524:LW65524 ER65524:ES65524 MA983028:MP983028 MA917492:MP917492 MA851956:MP851956 MA786420:MP786420 MA720884:MP720884 MA655348:MP655348 MA589812:MP589812 MA524276:MP524276 MA458740:MP458740 MA393204:MP393204 MA327668:MP327668 MA262132:MP262132 MA196596:MP196596 MA131060:MP131060 MA65524:MP65524 NG983028:NT983028 NG917492:NT917492 NG851956:NT851956 NG786420:NT786420 NG720884:NT720884 NG655348:NT655348 NG589812:NT589812 NG524276:NT524276 NG458740:NT458740 NG393204:NT393204 NG327668:NT327668 NG262132:NT262132 NG196596:NT196596 NG131060:NT131060 NG65524:NT65524 QS65527:RF65527 QS131063:RF131063 QS196599:RF196599 QS262135:RF262135 QS327671:RF327671 QS393207:RF393207 QS458743:RF458743 QS524279:RF524279 QS589815:RF589815 QS655351:RF655351 QS720887:RF720887 QS786423:RF786423 QS851959:RF851959 QS917495:RF917495 QS983031:RF983031 QD65527:QQ65527 QD131063:QQ131063 QD196599:QQ196599 QD262135:QQ262135 QD327671:QQ327671 QD393207:QQ393207 QD458743:QQ458743 QD524279:QQ524279 QD589815:QQ589815 QD655351:QQ655351 QD720887:QQ720887 QD786423:QQ786423 QD851959:QQ851959 QD917495:QQ917495 QD983031:QQ983031 OZ65527:PM65527 OZ131063:PM131063 OZ196599:PM196599 OZ262135:PM262135 OZ327671:PM327671 OZ393207:PM393207 OZ458743:PM458743 OZ524279:PM524279 OZ589815:PM589815 OZ655351:PM655351 OZ720887:PM720887 OZ786423:PM786423 OZ851959:PM851959 OZ917495:PM917495 OZ983031:PM983031 PO65527:QB65527 PO131063:QB131063 PO196599:QB196599 PO262135:QB262135 PO327671:QB327671 PO393207:QB393207 PO458743:QB458743 PO524279:QB524279 PO589815:QB589815 PO655351:QB655351 PO720887:QB720887 PO786423:QB786423 PO851959:QB851959 PO917495:QB917495 PO983031:QB983031 ALN327672:ALX327672 ALN393208:ALX393208 ALN458744:ALX458744 ALN524280:ALX524280 ALN589816:ALX589816 ALN655352:ALX655352 ALN720888:ALX720888 ALN786424:ALX786424 ALN851960:ALX851960 ALN917496:ALX917496 ALN983032:ALX983032 AJE983031:AJR983031 AJE917495:AJR917495 AJE851959:AJR851959 AJE786423:AJR786423 AJE720887:AJR720887 AJE655351:AJR655351 AJE589815:AJR589815 AJE524279:AJR524279 AJE458743:AJR458743 AJE393207:AJR393207 AJE327671:AJR327671 AJE262135:AJR262135 AJE196599:AJR196599 AJE131063:AJR131063 AJE65527:AJR65527 AJT983031:AKG983031 AJT917495:AKG917495 AJT851959:AKG851959 AJT786423:AKG786423 AJT720887:AKG720887 AJT655351:AKG655351 AJT589815:AKG589815 AJT524279:AKG524279 AJT458743:AKG458743 AJT393207:AKG393207 AJT327671:AKG327671 AJT262135:AKG262135 AJT196599:AKG196599 AJT131063:AKG131063 AJT65527:AKG65527 ALN65528:ALX65528 ALN131064:ALX131064 ALZ983032:ANJ983032 ALZ917496:ANJ917496 ALZ851960:ANJ851960 ALZ786424:ANJ786424 ALZ720888:ANJ720888 ALZ655352:ANJ655352 ALZ589816:ANJ589816 ALZ524280:ANJ524280 ALZ458744:ANJ458744 ALZ393208:ANJ393208 ALZ327672:ANJ327672 ALZ262136:ANJ262136 ALZ196600:ANJ196600 ALZ131064:ANJ131064 ALZ65528:ANJ65528 TL983028:TR983028 TL917492:TR917492 TL851956:TR851956 TL786420:TR786420 TL720884:TR720884 TL655348:TR655348 TL589812:TR589812 TL524276:TR524276 TL458740:TR458740 TL393204:TR393204 TL327668:TR327668 TL262132:TR262132 TL196596:TR196596 TL131060:TR131060 TL65524:TR65524 AIO983028:AJB983028 AIO917492:AJB917492 AIO851956:AJB851956 AIO786420:AJB786420 AIO720884:AJB720884 AIO655348:AJB655348 AIO589812:AJB589812 AIO524276:AJB524276 AIO458740:AJB458740 AIO393204:AJB393204 AIO327668:AJB327668 AIO262132:AJB262132 AIO196596:AJB196596 AIO131060:AJB131060 AIO65524:AJB65524 ACV983028:ADJ983028 ACV917492:ADJ917492 ACV851956:ADJ851956 ACV786420:ADJ786420 ACV720884:ADJ720884 ACV655348:ADJ655348 ACV589812:ADJ589812 ACV524276:ADJ524276 ACV458740:ADJ458740 ACV393204:ADJ393204 ACV327668:ADJ327668 ACV262132:ADJ262132 ACV196596:ADJ196596 ACV131060:ADJ131060 ACV65524:ADJ65524 ACA983028:ACS983028 ACA917492:ACS917492 ACA851956:ACS851956 ACA786420:ACS786420 ACA720884:ACS720884 ACA655348:ACS655348 ACA589812:ACS589812 ACA524276:ACS524276 ACA458740:ACS458740 ACA393204:ACS393204 ACA327668:ACS327668 ACA262132:ACS262132 ACA196596:ACS196596 ACA131060:ACS131060 ACA65524:ACS65524 ADM983028:AEC983028 ADM917492:AEC917492 ADM851956:AEC851956 ADM786420:AEC786420 ADM720884:AEC720884 ADM655348:AEC655348 ADM589812:AEC589812 ADM524276:AEC524276 ADM458740:AEC458740 ADM393204:AEC393204 ADM327668:AEC327668 ADM262132:AEC262132 ADM196596:AEC196596 ADM131060:AEC131060 ADM65524:AEC65524 ALN196600:ALX196600 EZ983028:GE983028 EZ917492:GE917492 EZ851956:GE851956 EZ786420:GE786420 EZ720884:GE720884 EZ655348:GE655348 EZ589812:GE589812 EZ524276:GE524276 EZ458740:GE458740 EZ393204:GE393204 EZ327668:GE327668 EZ262132:GE262132 EZ196596:GE196596 EZ131060:GE131060 EZ65524:GE65524 BO983031:FZ983031 BO917495:FZ917495 BO851959:FZ851959 BO786423:FZ786423 BO720887:FZ720887 BO655351:FZ655351 BO589815:FZ589815 BO524279:FZ524279 BO458743:FZ458743 BO393207:FZ393207 BO327671:FZ327671 BO262135:FZ262135 BO196599:FZ196599 BO131063:FZ131063 BO65527:FZ65527 GG65524:HL65524 GG131060:HL131060 GG196596:HL196596 GG262132:HL262132 GG327668:HL327668 GG393204:HL393204 GG458740:HL458740 GG524276:HL524276 GG589812:HL589812 GG655348:HL655348 GG720884:HL720884 GG786420:HL786420 GG851956:HL851956 GG917492:HL917492 GG983028:HL983028 HN65524:LD65524 HN131060:LD131060 HN196596:LD196596 HN262132:LD262132 HN327668:LD327668 HN393204:LD393204 HN458740:LD458740 HN524276:LD524276 HN589812:LD589812 HN655348:LD655348 HN720884:LD720884 HN786420:LD786420 HN851956:LD851956 HN917492:LD917492 HN983028:LD983028 RH983031:ADE983031 RH917495:ADE917495 RH851959:ADE851959 RH786423:ADE786423 RH720887:ADE720887 RH655351:ADE655351 RH589815:ADE589815 RH524279:ADE524279 RH458743:ADE458743 RH393207:ADE393207 RH327671:ADE327671 RH262135:ADE262135 RH196599:ADE196599 RH131063:ADE131063 RH65527:ADE65527 AKX65528:ALK65528 AKX131064:ALK131064 AKX196600:ALK196600 AKX262136:ALK262136 AKX327672:ALK327672 AKX393208:ALK393208 AKX458744:ALK458744 AKX524280:ALK524280 AKX589816:ALK589816 AKX655352:ALK655352 AKX720888:ALK720888 AKX786424:ALK786424 AKX851960:ALK851960 AKX917496:ALK917496 AKX983032:ALK983032 AKS65528:AKV65528 AKI65527:AKR65527 AKS131064:AKV131064 AKI131063:AKR131063 AKS196600:AKV196600 AKI196599:AKR196599 AKS262136:AKV262136 AKI262135:AKR262135 AKS327672:AKV327672 AKI327671:AKR327671 AKS393208:AKV393208 AKI393207:AKR393207 AKS458744:AKV458744 AKI458743:AKR458743 AKS524280:AKV524280 AKI524279:AKR524279 AKS589816:AKV589816 AKI589815:AKR589815 AKS655352:AKV655352 AKI655351:AKR655351 AKS720888:AKV720888 AKI720887:AKR720887 AKS786424:AKV786424 AKI786423:AKR786423 AKS851960:AKV851960 AKI851959:AKR851959 AKS917496:AKV917496 AKI917495:AKR917495 AKS983032:AKV983032 AKI983031:AKR983031 AHS983028:AIL983028 AHS917492:AIL917492 AHS851956:AIL851956 AHS786420:AIL786420 AHS720884:AIL720884 AHS655348:AIL655348 AHS589812:AIL589812 AHS524276:AIL524276 AHS458740:AIL458740 AHS393204:AIL393204 AHS327668:AIL327668 AHS262132:AIL262132 AHS196596:AIL196596 AHS131060:AIL131060 AHS65524:AIL65524 AHF983028:AHQ983028 AHF917492:AHQ917492 AHF851956:AHQ851956 AHF786420:AHQ786420 AHF720884:AHQ720884 AHF655348:AHQ655348 AHF589812:AHQ589812 AHF524276:AHQ524276 AHF458740:AHQ458740 AHF393204:AHQ393204 AHF327668:AHQ327668 AHF262132:AHQ262132 AHF196596:AHQ196596 AHF131060:AHQ131060 AHF65524:AHQ65524 AGR983028:AHC983028 AGR917492:AHC917492 AGR851956:AHC851956 AGR786420:AHC786420 AGR720884:AHC720884 AGR655348:AHC655348 AGR589812:AHC589812 AGR524276:AHC524276 AGR458740:AHC458740 AGR393204:AHC393204 AGR327668:AHC327668 AGR262132:AHC262132 AGR196596:AHC196596 AGR131060:AHC131060 AGR65524:AHC65524 AGD983028:AGP983028 AGD917492:AGP917492 AGD851956:AGP851956 AGD786420:AGP786420 AGD720884:AGP720884 AGD655348:AGP655348 AGD589812:AGP589812 AGD524276:AGP524276 AGD458740:AGP458740 AGD393204:AGP393204 AGD327668:AGP327668 AGD262132:AGP262132 AGD196596:AGP196596 AGD131060:AGP131060 AGD65524:AGP65524 AEE65524:AGB65524 AEE131060:AGB131060 AEE196596:AGB196596 AEE262132:AGB262132 AEE327668:AGB327668 AEE393204:AGB393204 AEE458740:AGB458740 AEE524276:AGB524276 AEE589812:AGB589812 AEE655348:AGB655348 AEE720884:AGB720884 AEE786420:AGB786420 AEE851956:AGB851956 AEE917492:AGB917492 AEE983028:AGB983028" xr:uid="{00000000-0002-0000-0300-000000000000}">
      <formula1>0</formula1>
      <formula2>100</formula2>
    </dataValidation>
  </dataValidation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T71"/>
  <sheetViews>
    <sheetView showOutlineSymbols="0" workbookViewId="0"/>
  </sheetViews>
  <sheetFormatPr defaultRowHeight="12.75"/>
  <cols>
    <col min="1" max="1" width="1.85546875" style="132" customWidth="1"/>
    <col min="2" max="2" width="22.140625" style="132" customWidth="1"/>
    <col min="3" max="3" width="57.42578125" style="132" customWidth="1"/>
    <col min="4" max="4" width="10.28515625" style="132" customWidth="1"/>
    <col min="5" max="5" width="12.85546875" style="132" bestFit="1" customWidth="1"/>
    <col min="6" max="6" width="15.5703125" style="132" bestFit="1" customWidth="1"/>
    <col min="7" max="7" width="14.42578125" style="132" customWidth="1"/>
    <col min="8" max="257" width="9.140625" style="132"/>
    <col min="258" max="258" width="1.85546875" style="132" customWidth="1"/>
    <col min="259" max="259" width="47" style="132" customWidth="1"/>
    <col min="260" max="260" width="10.28515625" style="132" customWidth="1"/>
    <col min="261" max="261" width="11.42578125" style="132" customWidth="1"/>
    <col min="262" max="262" width="14.28515625" style="132" customWidth="1"/>
    <col min="263" max="263" width="14.42578125" style="132" customWidth="1"/>
    <col min="264" max="513" width="9.140625" style="132"/>
    <col min="514" max="514" width="1.85546875" style="132" customWidth="1"/>
    <col min="515" max="515" width="47" style="132" customWidth="1"/>
    <col min="516" max="516" width="10.28515625" style="132" customWidth="1"/>
    <col min="517" max="517" width="11.42578125" style="132" customWidth="1"/>
    <col min="518" max="518" width="14.28515625" style="132" customWidth="1"/>
    <col min="519" max="519" width="14.42578125" style="132" customWidth="1"/>
    <col min="520" max="769" width="9.140625" style="132"/>
    <col min="770" max="770" width="1.85546875" style="132" customWidth="1"/>
    <col min="771" max="771" width="47" style="132" customWidth="1"/>
    <col min="772" max="772" width="10.28515625" style="132" customWidth="1"/>
    <col min="773" max="773" width="11.42578125" style="132" customWidth="1"/>
    <col min="774" max="774" width="14.28515625" style="132" customWidth="1"/>
    <col min="775" max="775" width="14.42578125" style="132" customWidth="1"/>
    <col min="776" max="1025" width="9.140625" style="132"/>
    <col min="1026" max="1026" width="1.85546875" style="132" customWidth="1"/>
    <col min="1027" max="1027" width="47" style="132" customWidth="1"/>
    <col min="1028" max="1028" width="10.28515625" style="132" customWidth="1"/>
    <col min="1029" max="1029" width="11.42578125" style="132" customWidth="1"/>
    <col min="1030" max="1030" width="14.28515625" style="132" customWidth="1"/>
    <col min="1031" max="1031" width="14.42578125" style="132" customWidth="1"/>
    <col min="1032" max="1281" width="9.140625" style="132"/>
    <col min="1282" max="1282" width="1.85546875" style="132" customWidth="1"/>
    <col min="1283" max="1283" width="47" style="132" customWidth="1"/>
    <col min="1284" max="1284" width="10.28515625" style="132" customWidth="1"/>
    <col min="1285" max="1285" width="11.42578125" style="132" customWidth="1"/>
    <col min="1286" max="1286" width="14.28515625" style="132" customWidth="1"/>
    <col min="1287" max="1287" width="14.42578125" style="132" customWidth="1"/>
    <col min="1288" max="1537" width="9.140625" style="132"/>
    <col min="1538" max="1538" width="1.85546875" style="132" customWidth="1"/>
    <col min="1539" max="1539" width="47" style="132" customWidth="1"/>
    <col min="1540" max="1540" width="10.28515625" style="132" customWidth="1"/>
    <col min="1541" max="1541" width="11.42578125" style="132" customWidth="1"/>
    <col min="1542" max="1542" width="14.28515625" style="132" customWidth="1"/>
    <col min="1543" max="1543" width="14.42578125" style="132" customWidth="1"/>
    <col min="1544" max="1793" width="9.140625" style="132"/>
    <col min="1794" max="1794" width="1.85546875" style="132" customWidth="1"/>
    <col min="1795" max="1795" width="47" style="132" customWidth="1"/>
    <col min="1796" max="1796" width="10.28515625" style="132" customWidth="1"/>
    <col min="1797" max="1797" width="11.42578125" style="132" customWidth="1"/>
    <col min="1798" max="1798" width="14.28515625" style="132" customWidth="1"/>
    <col min="1799" max="1799" width="14.42578125" style="132" customWidth="1"/>
    <col min="1800" max="2049" width="9.140625" style="132"/>
    <col min="2050" max="2050" width="1.85546875" style="132" customWidth="1"/>
    <col min="2051" max="2051" width="47" style="132" customWidth="1"/>
    <col min="2052" max="2052" width="10.28515625" style="132" customWidth="1"/>
    <col min="2053" max="2053" width="11.42578125" style="132" customWidth="1"/>
    <col min="2054" max="2054" width="14.28515625" style="132" customWidth="1"/>
    <col min="2055" max="2055" width="14.42578125" style="132" customWidth="1"/>
    <col min="2056" max="2305" width="9.140625" style="132"/>
    <col min="2306" max="2306" width="1.85546875" style="132" customWidth="1"/>
    <col min="2307" max="2307" width="47" style="132" customWidth="1"/>
    <col min="2308" max="2308" width="10.28515625" style="132" customWidth="1"/>
    <col min="2309" max="2309" width="11.42578125" style="132" customWidth="1"/>
    <col min="2310" max="2310" width="14.28515625" style="132" customWidth="1"/>
    <col min="2311" max="2311" width="14.42578125" style="132" customWidth="1"/>
    <col min="2312" max="2561" width="9.140625" style="132"/>
    <col min="2562" max="2562" width="1.85546875" style="132" customWidth="1"/>
    <col min="2563" max="2563" width="47" style="132" customWidth="1"/>
    <col min="2564" max="2564" width="10.28515625" style="132" customWidth="1"/>
    <col min="2565" max="2565" width="11.42578125" style="132" customWidth="1"/>
    <col min="2566" max="2566" width="14.28515625" style="132" customWidth="1"/>
    <col min="2567" max="2567" width="14.42578125" style="132" customWidth="1"/>
    <col min="2568" max="2817" width="9.140625" style="132"/>
    <col min="2818" max="2818" width="1.85546875" style="132" customWidth="1"/>
    <col min="2819" max="2819" width="47" style="132" customWidth="1"/>
    <col min="2820" max="2820" width="10.28515625" style="132" customWidth="1"/>
    <col min="2821" max="2821" width="11.42578125" style="132" customWidth="1"/>
    <col min="2822" max="2822" width="14.28515625" style="132" customWidth="1"/>
    <col min="2823" max="2823" width="14.42578125" style="132" customWidth="1"/>
    <col min="2824" max="3073" width="9.140625" style="132"/>
    <col min="3074" max="3074" width="1.85546875" style="132" customWidth="1"/>
    <col min="3075" max="3075" width="47" style="132" customWidth="1"/>
    <col min="3076" max="3076" width="10.28515625" style="132" customWidth="1"/>
    <col min="3077" max="3077" width="11.42578125" style="132" customWidth="1"/>
    <col min="3078" max="3078" width="14.28515625" style="132" customWidth="1"/>
    <col min="3079" max="3079" width="14.42578125" style="132" customWidth="1"/>
    <col min="3080" max="3329" width="9.140625" style="132"/>
    <col min="3330" max="3330" width="1.85546875" style="132" customWidth="1"/>
    <col min="3331" max="3331" width="47" style="132" customWidth="1"/>
    <col min="3332" max="3332" width="10.28515625" style="132" customWidth="1"/>
    <col min="3333" max="3333" width="11.42578125" style="132" customWidth="1"/>
    <col min="3334" max="3334" width="14.28515625" style="132" customWidth="1"/>
    <col min="3335" max="3335" width="14.42578125" style="132" customWidth="1"/>
    <col min="3336" max="3585" width="9.140625" style="132"/>
    <col min="3586" max="3586" width="1.85546875" style="132" customWidth="1"/>
    <col min="3587" max="3587" width="47" style="132" customWidth="1"/>
    <col min="3588" max="3588" width="10.28515625" style="132" customWidth="1"/>
    <col min="3589" max="3589" width="11.42578125" style="132" customWidth="1"/>
    <col min="3590" max="3590" width="14.28515625" style="132" customWidth="1"/>
    <col min="3591" max="3591" width="14.42578125" style="132" customWidth="1"/>
    <col min="3592" max="3841" width="9.140625" style="132"/>
    <col min="3842" max="3842" width="1.85546875" style="132" customWidth="1"/>
    <col min="3843" max="3843" width="47" style="132" customWidth="1"/>
    <col min="3844" max="3844" width="10.28515625" style="132" customWidth="1"/>
    <col min="3845" max="3845" width="11.42578125" style="132" customWidth="1"/>
    <col min="3846" max="3846" width="14.28515625" style="132" customWidth="1"/>
    <col min="3847" max="3847" width="14.42578125" style="132" customWidth="1"/>
    <col min="3848" max="4097" width="9.140625" style="132"/>
    <col min="4098" max="4098" width="1.85546875" style="132" customWidth="1"/>
    <col min="4099" max="4099" width="47" style="132" customWidth="1"/>
    <col min="4100" max="4100" width="10.28515625" style="132" customWidth="1"/>
    <col min="4101" max="4101" width="11.42578125" style="132" customWidth="1"/>
    <col min="4102" max="4102" width="14.28515625" style="132" customWidth="1"/>
    <col min="4103" max="4103" width="14.42578125" style="132" customWidth="1"/>
    <col min="4104" max="4353" width="9.140625" style="132"/>
    <col min="4354" max="4354" width="1.85546875" style="132" customWidth="1"/>
    <col min="4355" max="4355" width="47" style="132" customWidth="1"/>
    <col min="4356" max="4356" width="10.28515625" style="132" customWidth="1"/>
    <col min="4357" max="4357" width="11.42578125" style="132" customWidth="1"/>
    <col min="4358" max="4358" width="14.28515625" style="132" customWidth="1"/>
    <col min="4359" max="4359" width="14.42578125" style="132" customWidth="1"/>
    <col min="4360" max="4609" width="9.140625" style="132"/>
    <col min="4610" max="4610" width="1.85546875" style="132" customWidth="1"/>
    <col min="4611" max="4611" width="47" style="132" customWidth="1"/>
    <col min="4612" max="4612" width="10.28515625" style="132" customWidth="1"/>
    <col min="4613" max="4613" width="11.42578125" style="132" customWidth="1"/>
    <col min="4614" max="4614" width="14.28515625" style="132" customWidth="1"/>
    <col min="4615" max="4615" width="14.42578125" style="132" customWidth="1"/>
    <col min="4616" max="4865" width="9.140625" style="132"/>
    <col min="4866" max="4866" width="1.85546875" style="132" customWidth="1"/>
    <col min="4867" max="4867" width="47" style="132" customWidth="1"/>
    <col min="4868" max="4868" width="10.28515625" style="132" customWidth="1"/>
    <col min="4869" max="4869" width="11.42578125" style="132" customWidth="1"/>
    <col min="4870" max="4870" width="14.28515625" style="132" customWidth="1"/>
    <col min="4871" max="4871" width="14.42578125" style="132" customWidth="1"/>
    <col min="4872" max="5121" width="9.140625" style="132"/>
    <col min="5122" max="5122" width="1.85546875" style="132" customWidth="1"/>
    <col min="5123" max="5123" width="47" style="132" customWidth="1"/>
    <col min="5124" max="5124" width="10.28515625" style="132" customWidth="1"/>
    <col min="5125" max="5125" width="11.42578125" style="132" customWidth="1"/>
    <col min="5126" max="5126" width="14.28515625" style="132" customWidth="1"/>
    <col min="5127" max="5127" width="14.42578125" style="132" customWidth="1"/>
    <col min="5128" max="5377" width="9.140625" style="132"/>
    <col min="5378" max="5378" width="1.85546875" style="132" customWidth="1"/>
    <col min="5379" max="5379" width="47" style="132" customWidth="1"/>
    <col min="5380" max="5380" width="10.28515625" style="132" customWidth="1"/>
    <col min="5381" max="5381" width="11.42578125" style="132" customWidth="1"/>
    <col min="5382" max="5382" width="14.28515625" style="132" customWidth="1"/>
    <col min="5383" max="5383" width="14.42578125" style="132" customWidth="1"/>
    <col min="5384" max="5633" width="9.140625" style="132"/>
    <col min="5634" max="5634" width="1.85546875" style="132" customWidth="1"/>
    <col min="5635" max="5635" width="47" style="132" customWidth="1"/>
    <col min="5636" max="5636" width="10.28515625" style="132" customWidth="1"/>
    <col min="5637" max="5637" width="11.42578125" style="132" customWidth="1"/>
    <col min="5638" max="5638" width="14.28515625" style="132" customWidth="1"/>
    <col min="5639" max="5639" width="14.42578125" style="132" customWidth="1"/>
    <col min="5640" max="5889" width="9.140625" style="132"/>
    <col min="5890" max="5890" width="1.85546875" style="132" customWidth="1"/>
    <col min="5891" max="5891" width="47" style="132" customWidth="1"/>
    <col min="5892" max="5892" width="10.28515625" style="132" customWidth="1"/>
    <col min="5893" max="5893" width="11.42578125" style="132" customWidth="1"/>
    <col min="5894" max="5894" width="14.28515625" style="132" customWidth="1"/>
    <col min="5895" max="5895" width="14.42578125" style="132" customWidth="1"/>
    <col min="5896" max="6145" width="9.140625" style="132"/>
    <col min="6146" max="6146" width="1.85546875" style="132" customWidth="1"/>
    <col min="6147" max="6147" width="47" style="132" customWidth="1"/>
    <col min="6148" max="6148" width="10.28515625" style="132" customWidth="1"/>
    <col min="6149" max="6149" width="11.42578125" style="132" customWidth="1"/>
    <col min="6150" max="6150" width="14.28515625" style="132" customWidth="1"/>
    <col min="6151" max="6151" width="14.42578125" style="132" customWidth="1"/>
    <col min="6152" max="6401" width="9.140625" style="132"/>
    <col min="6402" max="6402" width="1.85546875" style="132" customWidth="1"/>
    <col min="6403" max="6403" width="47" style="132" customWidth="1"/>
    <col min="6404" max="6404" width="10.28515625" style="132" customWidth="1"/>
    <col min="6405" max="6405" width="11.42578125" style="132" customWidth="1"/>
    <col min="6406" max="6406" width="14.28515625" style="132" customWidth="1"/>
    <col min="6407" max="6407" width="14.42578125" style="132" customWidth="1"/>
    <col min="6408" max="6657" width="9.140625" style="132"/>
    <col min="6658" max="6658" width="1.85546875" style="132" customWidth="1"/>
    <col min="6659" max="6659" width="47" style="132" customWidth="1"/>
    <col min="6660" max="6660" width="10.28515625" style="132" customWidth="1"/>
    <col min="6661" max="6661" width="11.42578125" style="132" customWidth="1"/>
    <col min="6662" max="6662" width="14.28515625" style="132" customWidth="1"/>
    <col min="6663" max="6663" width="14.42578125" style="132" customWidth="1"/>
    <col min="6664" max="6913" width="9.140625" style="132"/>
    <col min="6914" max="6914" width="1.85546875" style="132" customWidth="1"/>
    <col min="6915" max="6915" width="47" style="132" customWidth="1"/>
    <col min="6916" max="6916" width="10.28515625" style="132" customWidth="1"/>
    <col min="6917" max="6917" width="11.42578125" style="132" customWidth="1"/>
    <col min="6918" max="6918" width="14.28515625" style="132" customWidth="1"/>
    <col min="6919" max="6919" width="14.42578125" style="132" customWidth="1"/>
    <col min="6920" max="7169" width="9.140625" style="132"/>
    <col min="7170" max="7170" width="1.85546875" style="132" customWidth="1"/>
    <col min="7171" max="7171" width="47" style="132" customWidth="1"/>
    <col min="7172" max="7172" width="10.28515625" style="132" customWidth="1"/>
    <col min="7173" max="7173" width="11.42578125" style="132" customWidth="1"/>
    <col min="7174" max="7174" width="14.28515625" style="132" customWidth="1"/>
    <col min="7175" max="7175" width="14.42578125" style="132" customWidth="1"/>
    <col min="7176" max="7425" width="9.140625" style="132"/>
    <col min="7426" max="7426" width="1.85546875" style="132" customWidth="1"/>
    <col min="7427" max="7427" width="47" style="132" customWidth="1"/>
    <col min="7428" max="7428" width="10.28515625" style="132" customWidth="1"/>
    <col min="7429" max="7429" width="11.42578125" style="132" customWidth="1"/>
    <col min="7430" max="7430" width="14.28515625" style="132" customWidth="1"/>
    <col min="7431" max="7431" width="14.42578125" style="132" customWidth="1"/>
    <col min="7432" max="7681" width="9.140625" style="132"/>
    <col min="7682" max="7682" width="1.85546875" style="132" customWidth="1"/>
    <col min="7683" max="7683" width="47" style="132" customWidth="1"/>
    <col min="7684" max="7684" width="10.28515625" style="132" customWidth="1"/>
    <col min="7685" max="7685" width="11.42578125" style="132" customWidth="1"/>
    <col min="7686" max="7686" width="14.28515625" style="132" customWidth="1"/>
    <col min="7687" max="7687" width="14.42578125" style="132" customWidth="1"/>
    <col min="7688" max="7937" width="9.140625" style="132"/>
    <col min="7938" max="7938" width="1.85546875" style="132" customWidth="1"/>
    <col min="7939" max="7939" width="47" style="132" customWidth="1"/>
    <col min="7940" max="7940" width="10.28515625" style="132" customWidth="1"/>
    <col min="7941" max="7941" width="11.42578125" style="132" customWidth="1"/>
    <col min="7942" max="7942" width="14.28515625" style="132" customWidth="1"/>
    <col min="7943" max="7943" width="14.42578125" style="132" customWidth="1"/>
    <col min="7944" max="8193" width="9.140625" style="132"/>
    <col min="8194" max="8194" width="1.85546875" style="132" customWidth="1"/>
    <col min="8195" max="8195" width="47" style="132" customWidth="1"/>
    <col min="8196" max="8196" width="10.28515625" style="132" customWidth="1"/>
    <col min="8197" max="8197" width="11.42578125" style="132" customWidth="1"/>
    <col min="8198" max="8198" width="14.28515625" style="132" customWidth="1"/>
    <col min="8199" max="8199" width="14.42578125" style="132" customWidth="1"/>
    <col min="8200" max="8449" width="9.140625" style="132"/>
    <col min="8450" max="8450" width="1.85546875" style="132" customWidth="1"/>
    <col min="8451" max="8451" width="47" style="132" customWidth="1"/>
    <col min="8452" max="8452" width="10.28515625" style="132" customWidth="1"/>
    <col min="8453" max="8453" width="11.42578125" style="132" customWidth="1"/>
    <col min="8454" max="8454" width="14.28515625" style="132" customWidth="1"/>
    <col min="8455" max="8455" width="14.42578125" style="132" customWidth="1"/>
    <col min="8456" max="8705" width="9.140625" style="132"/>
    <col min="8706" max="8706" width="1.85546875" style="132" customWidth="1"/>
    <col min="8707" max="8707" width="47" style="132" customWidth="1"/>
    <col min="8708" max="8708" width="10.28515625" style="132" customWidth="1"/>
    <col min="8709" max="8709" width="11.42578125" style="132" customWidth="1"/>
    <col min="8710" max="8710" width="14.28515625" style="132" customWidth="1"/>
    <col min="8711" max="8711" width="14.42578125" style="132" customWidth="1"/>
    <col min="8712" max="8961" width="9.140625" style="132"/>
    <col min="8962" max="8962" width="1.85546875" style="132" customWidth="1"/>
    <col min="8963" max="8963" width="47" style="132" customWidth="1"/>
    <col min="8964" max="8964" width="10.28515625" style="132" customWidth="1"/>
    <col min="8965" max="8965" width="11.42578125" style="132" customWidth="1"/>
    <col min="8966" max="8966" width="14.28515625" style="132" customWidth="1"/>
    <col min="8967" max="8967" width="14.42578125" style="132" customWidth="1"/>
    <col min="8968" max="9217" width="9.140625" style="132"/>
    <col min="9218" max="9218" width="1.85546875" style="132" customWidth="1"/>
    <col min="9219" max="9219" width="47" style="132" customWidth="1"/>
    <col min="9220" max="9220" width="10.28515625" style="132" customWidth="1"/>
    <col min="9221" max="9221" width="11.42578125" style="132" customWidth="1"/>
    <col min="9222" max="9222" width="14.28515625" style="132" customWidth="1"/>
    <col min="9223" max="9223" width="14.42578125" style="132" customWidth="1"/>
    <col min="9224" max="9473" width="9.140625" style="132"/>
    <col min="9474" max="9474" width="1.85546875" style="132" customWidth="1"/>
    <col min="9475" max="9475" width="47" style="132" customWidth="1"/>
    <col min="9476" max="9476" width="10.28515625" style="132" customWidth="1"/>
    <col min="9477" max="9477" width="11.42578125" style="132" customWidth="1"/>
    <col min="9478" max="9478" width="14.28515625" style="132" customWidth="1"/>
    <col min="9479" max="9479" width="14.42578125" style="132" customWidth="1"/>
    <col min="9480" max="9729" width="9.140625" style="132"/>
    <col min="9730" max="9730" width="1.85546875" style="132" customWidth="1"/>
    <col min="9731" max="9731" width="47" style="132" customWidth="1"/>
    <col min="9732" max="9732" width="10.28515625" style="132" customWidth="1"/>
    <col min="9733" max="9733" width="11.42578125" style="132" customWidth="1"/>
    <col min="9734" max="9734" width="14.28515625" style="132" customWidth="1"/>
    <col min="9735" max="9735" width="14.42578125" style="132" customWidth="1"/>
    <col min="9736" max="9985" width="9.140625" style="132"/>
    <col min="9986" max="9986" width="1.85546875" style="132" customWidth="1"/>
    <col min="9987" max="9987" width="47" style="132" customWidth="1"/>
    <col min="9988" max="9988" width="10.28515625" style="132" customWidth="1"/>
    <col min="9989" max="9989" width="11.42578125" style="132" customWidth="1"/>
    <col min="9990" max="9990" width="14.28515625" style="132" customWidth="1"/>
    <col min="9991" max="9991" width="14.42578125" style="132" customWidth="1"/>
    <col min="9992" max="10241" width="9.140625" style="132"/>
    <col min="10242" max="10242" width="1.85546875" style="132" customWidth="1"/>
    <col min="10243" max="10243" width="47" style="132" customWidth="1"/>
    <col min="10244" max="10244" width="10.28515625" style="132" customWidth="1"/>
    <col min="10245" max="10245" width="11.42578125" style="132" customWidth="1"/>
    <col min="10246" max="10246" width="14.28515625" style="132" customWidth="1"/>
    <col min="10247" max="10247" width="14.42578125" style="132" customWidth="1"/>
    <col min="10248" max="10497" width="9.140625" style="132"/>
    <col min="10498" max="10498" width="1.85546875" style="132" customWidth="1"/>
    <col min="10499" max="10499" width="47" style="132" customWidth="1"/>
    <col min="10500" max="10500" width="10.28515625" style="132" customWidth="1"/>
    <col min="10501" max="10501" width="11.42578125" style="132" customWidth="1"/>
    <col min="10502" max="10502" width="14.28515625" style="132" customWidth="1"/>
    <col min="10503" max="10503" width="14.42578125" style="132" customWidth="1"/>
    <col min="10504" max="10753" width="9.140625" style="132"/>
    <col min="10754" max="10754" width="1.85546875" style="132" customWidth="1"/>
    <col min="10755" max="10755" width="47" style="132" customWidth="1"/>
    <col min="10756" max="10756" width="10.28515625" style="132" customWidth="1"/>
    <col min="10757" max="10757" width="11.42578125" style="132" customWidth="1"/>
    <col min="10758" max="10758" width="14.28515625" style="132" customWidth="1"/>
    <col min="10759" max="10759" width="14.42578125" style="132" customWidth="1"/>
    <col min="10760" max="11009" width="9.140625" style="132"/>
    <col min="11010" max="11010" width="1.85546875" style="132" customWidth="1"/>
    <col min="11011" max="11011" width="47" style="132" customWidth="1"/>
    <col min="11012" max="11012" width="10.28515625" style="132" customWidth="1"/>
    <col min="11013" max="11013" width="11.42578125" style="132" customWidth="1"/>
    <col min="11014" max="11014" width="14.28515625" style="132" customWidth="1"/>
    <col min="11015" max="11015" width="14.42578125" style="132" customWidth="1"/>
    <col min="11016" max="11265" width="9.140625" style="132"/>
    <col min="11266" max="11266" width="1.85546875" style="132" customWidth="1"/>
    <col min="11267" max="11267" width="47" style="132" customWidth="1"/>
    <col min="11268" max="11268" width="10.28515625" style="132" customWidth="1"/>
    <col min="11269" max="11269" width="11.42578125" style="132" customWidth="1"/>
    <col min="11270" max="11270" width="14.28515625" style="132" customWidth="1"/>
    <col min="11271" max="11271" width="14.42578125" style="132" customWidth="1"/>
    <col min="11272" max="11521" width="9.140625" style="132"/>
    <col min="11522" max="11522" width="1.85546875" style="132" customWidth="1"/>
    <col min="11523" max="11523" width="47" style="132" customWidth="1"/>
    <col min="11524" max="11524" width="10.28515625" style="132" customWidth="1"/>
    <col min="11525" max="11525" width="11.42578125" style="132" customWidth="1"/>
    <col min="11526" max="11526" width="14.28515625" style="132" customWidth="1"/>
    <col min="11527" max="11527" width="14.42578125" style="132" customWidth="1"/>
    <col min="11528" max="11777" width="9.140625" style="132"/>
    <col min="11778" max="11778" width="1.85546875" style="132" customWidth="1"/>
    <col min="11779" max="11779" width="47" style="132" customWidth="1"/>
    <col min="11780" max="11780" width="10.28515625" style="132" customWidth="1"/>
    <col min="11781" max="11781" width="11.42578125" style="132" customWidth="1"/>
    <col min="11782" max="11782" width="14.28515625" style="132" customWidth="1"/>
    <col min="11783" max="11783" width="14.42578125" style="132" customWidth="1"/>
    <col min="11784" max="12033" width="9.140625" style="132"/>
    <col min="12034" max="12034" width="1.85546875" style="132" customWidth="1"/>
    <col min="12035" max="12035" width="47" style="132" customWidth="1"/>
    <col min="12036" max="12036" width="10.28515625" style="132" customWidth="1"/>
    <col min="12037" max="12037" width="11.42578125" style="132" customWidth="1"/>
    <col min="12038" max="12038" width="14.28515625" style="132" customWidth="1"/>
    <col min="12039" max="12039" width="14.42578125" style="132" customWidth="1"/>
    <col min="12040" max="12289" width="9.140625" style="132"/>
    <col min="12290" max="12290" width="1.85546875" style="132" customWidth="1"/>
    <col min="12291" max="12291" width="47" style="132" customWidth="1"/>
    <col min="12292" max="12292" width="10.28515625" style="132" customWidth="1"/>
    <col min="12293" max="12293" width="11.42578125" style="132" customWidth="1"/>
    <col min="12294" max="12294" width="14.28515625" style="132" customWidth="1"/>
    <col min="12295" max="12295" width="14.42578125" style="132" customWidth="1"/>
    <col min="12296" max="12545" width="9.140625" style="132"/>
    <col min="12546" max="12546" width="1.85546875" style="132" customWidth="1"/>
    <col min="12547" max="12547" width="47" style="132" customWidth="1"/>
    <col min="12548" max="12548" width="10.28515625" style="132" customWidth="1"/>
    <col min="12549" max="12549" width="11.42578125" style="132" customWidth="1"/>
    <col min="12550" max="12550" width="14.28515625" style="132" customWidth="1"/>
    <col min="12551" max="12551" width="14.42578125" style="132" customWidth="1"/>
    <col min="12552" max="12801" width="9.140625" style="132"/>
    <col min="12802" max="12802" width="1.85546875" style="132" customWidth="1"/>
    <col min="12803" max="12803" width="47" style="132" customWidth="1"/>
    <col min="12804" max="12804" width="10.28515625" style="132" customWidth="1"/>
    <col min="12805" max="12805" width="11.42578125" style="132" customWidth="1"/>
    <col min="12806" max="12806" width="14.28515625" style="132" customWidth="1"/>
    <col min="12807" max="12807" width="14.42578125" style="132" customWidth="1"/>
    <col min="12808" max="13057" width="9.140625" style="132"/>
    <col min="13058" max="13058" width="1.85546875" style="132" customWidth="1"/>
    <col min="13059" max="13059" width="47" style="132" customWidth="1"/>
    <col min="13060" max="13060" width="10.28515625" style="132" customWidth="1"/>
    <col min="13061" max="13061" width="11.42578125" style="132" customWidth="1"/>
    <col min="13062" max="13062" width="14.28515625" style="132" customWidth="1"/>
    <col min="13063" max="13063" width="14.42578125" style="132" customWidth="1"/>
    <col min="13064" max="13313" width="9.140625" style="132"/>
    <col min="13314" max="13314" width="1.85546875" style="132" customWidth="1"/>
    <col min="13315" max="13315" width="47" style="132" customWidth="1"/>
    <col min="13316" max="13316" width="10.28515625" style="132" customWidth="1"/>
    <col min="13317" max="13317" width="11.42578125" style="132" customWidth="1"/>
    <col min="13318" max="13318" width="14.28515625" style="132" customWidth="1"/>
    <col min="13319" max="13319" width="14.42578125" style="132" customWidth="1"/>
    <col min="13320" max="13569" width="9.140625" style="132"/>
    <col min="13570" max="13570" width="1.85546875" style="132" customWidth="1"/>
    <col min="13571" max="13571" width="47" style="132" customWidth="1"/>
    <col min="13572" max="13572" width="10.28515625" style="132" customWidth="1"/>
    <col min="13573" max="13573" width="11.42578125" style="132" customWidth="1"/>
    <col min="13574" max="13574" width="14.28515625" style="132" customWidth="1"/>
    <col min="13575" max="13575" width="14.42578125" style="132" customWidth="1"/>
    <col min="13576" max="13825" width="9.140625" style="132"/>
    <col min="13826" max="13826" width="1.85546875" style="132" customWidth="1"/>
    <col min="13827" max="13827" width="47" style="132" customWidth="1"/>
    <col min="13828" max="13828" width="10.28515625" style="132" customWidth="1"/>
    <col min="13829" max="13829" width="11.42578125" style="132" customWidth="1"/>
    <col min="13830" max="13830" width="14.28515625" style="132" customWidth="1"/>
    <col min="13831" max="13831" width="14.42578125" style="132" customWidth="1"/>
    <col min="13832" max="14081" width="9.140625" style="132"/>
    <col min="14082" max="14082" width="1.85546875" style="132" customWidth="1"/>
    <col min="14083" max="14083" width="47" style="132" customWidth="1"/>
    <col min="14084" max="14084" width="10.28515625" style="132" customWidth="1"/>
    <col min="14085" max="14085" width="11.42578125" style="132" customWidth="1"/>
    <col min="14086" max="14086" width="14.28515625" style="132" customWidth="1"/>
    <col min="14087" max="14087" width="14.42578125" style="132" customWidth="1"/>
    <col min="14088" max="14337" width="9.140625" style="132"/>
    <col min="14338" max="14338" width="1.85546875" style="132" customWidth="1"/>
    <col min="14339" max="14339" width="47" style="132" customWidth="1"/>
    <col min="14340" max="14340" width="10.28515625" style="132" customWidth="1"/>
    <col min="14341" max="14341" width="11.42578125" style="132" customWidth="1"/>
    <col min="14342" max="14342" width="14.28515625" style="132" customWidth="1"/>
    <col min="14343" max="14343" width="14.42578125" style="132" customWidth="1"/>
    <col min="14344" max="14593" width="9.140625" style="132"/>
    <col min="14594" max="14594" width="1.85546875" style="132" customWidth="1"/>
    <col min="14595" max="14595" width="47" style="132" customWidth="1"/>
    <col min="14596" max="14596" width="10.28515625" style="132" customWidth="1"/>
    <col min="14597" max="14597" width="11.42578125" style="132" customWidth="1"/>
    <col min="14598" max="14598" width="14.28515625" style="132" customWidth="1"/>
    <col min="14599" max="14599" width="14.42578125" style="132" customWidth="1"/>
    <col min="14600" max="14849" width="9.140625" style="132"/>
    <col min="14850" max="14850" width="1.85546875" style="132" customWidth="1"/>
    <col min="14851" max="14851" width="47" style="132" customWidth="1"/>
    <col min="14852" max="14852" width="10.28515625" style="132" customWidth="1"/>
    <col min="14853" max="14853" width="11.42578125" style="132" customWidth="1"/>
    <col min="14854" max="14854" width="14.28515625" style="132" customWidth="1"/>
    <col min="14855" max="14855" width="14.42578125" style="132" customWidth="1"/>
    <col min="14856" max="15105" width="9.140625" style="132"/>
    <col min="15106" max="15106" width="1.85546875" style="132" customWidth="1"/>
    <col min="15107" max="15107" width="47" style="132" customWidth="1"/>
    <col min="15108" max="15108" width="10.28515625" style="132" customWidth="1"/>
    <col min="15109" max="15109" width="11.42578125" style="132" customWidth="1"/>
    <col min="15110" max="15110" width="14.28515625" style="132" customWidth="1"/>
    <col min="15111" max="15111" width="14.42578125" style="132" customWidth="1"/>
    <col min="15112" max="15361" width="9.140625" style="132"/>
    <col min="15362" max="15362" width="1.85546875" style="132" customWidth="1"/>
    <col min="15363" max="15363" width="47" style="132" customWidth="1"/>
    <col min="15364" max="15364" width="10.28515625" style="132" customWidth="1"/>
    <col min="15365" max="15365" width="11.42578125" style="132" customWidth="1"/>
    <col min="15366" max="15366" width="14.28515625" style="132" customWidth="1"/>
    <col min="15367" max="15367" width="14.42578125" style="132" customWidth="1"/>
    <col min="15368" max="15617" width="9.140625" style="132"/>
    <col min="15618" max="15618" width="1.85546875" style="132" customWidth="1"/>
    <col min="15619" max="15619" width="47" style="132" customWidth="1"/>
    <col min="15620" max="15620" width="10.28515625" style="132" customWidth="1"/>
    <col min="15621" max="15621" width="11.42578125" style="132" customWidth="1"/>
    <col min="15622" max="15622" width="14.28515625" style="132" customWidth="1"/>
    <col min="15623" max="15623" width="14.42578125" style="132" customWidth="1"/>
    <col min="15624" max="15873" width="9.140625" style="132"/>
    <col min="15874" max="15874" width="1.85546875" style="132" customWidth="1"/>
    <col min="15875" max="15875" width="47" style="132" customWidth="1"/>
    <col min="15876" max="15876" width="10.28515625" style="132" customWidth="1"/>
    <col min="15877" max="15877" width="11.42578125" style="132" customWidth="1"/>
    <col min="15878" max="15878" width="14.28515625" style="132" customWidth="1"/>
    <col min="15879" max="15879" width="14.42578125" style="132" customWidth="1"/>
    <col min="15880" max="16129" width="9.140625" style="132"/>
    <col min="16130" max="16130" width="1.85546875" style="132" customWidth="1"/>
    <col min="16131" max="16131" width="47" style="132" customWidth="1"/>
    <col min="16132" max="16132" width="10.28515625" style="132" customWidth="1"/>
    <col min="16133" max="16133" width="11.42578125" style="132" customWidth="1"/>
    <col min="16134" max="16134" width="14.28515625" style="132" customWidth="1"/>
    <col min="16135" max="16135" width="14.42578125" style="132" customWidth="1"/>
    <col min="16136" max="16384" width="9.140625" style="132"/>
  </cols>
  <sheetData>
    <row r="1" spans="1:20">
      <c r="A1" s="569"/>
      <c r="B1" s="569"/>
      <c r="C1" s="569"/>
      <c r="D1" s="569"/>
      <c r="E1" s="569"/>
      <c r="F1" s="570"/>
      <c r="G1" s="569"/>
      <c r="H1" s="569"/>
    </row>
    <row r="2" spans="1:20" ht="20.25">
      <c r="A2" s="569"/>
      <c r="B2" s="897" t="s">
        <v>1322</v>
      </c>
      <c r="C2" s="897"/>
      <c r="D2" s="897"/>
      <c r="E2" s="897"/>
      <c r="F2" s="897"/>
      <c r="G2" s="897"/>
      <c r="H2" s="897"/>
      <c r="I2" s="898"/>
      <c r="J2" s="898"/>
      <c r="K2" s="898"/>
      <c r="L2" s="898"/>
      <c r="M2" s="898"/>
      <c r="N2" s="898"/>
      <c r="O2" s="898"/>
      <c r="P2" s="898"/>
      <c r="Q2" s="898"/>
      <c r="R2" s="898"/>
      <c r="S2" s="898"/>
      <c r="T2" s="898"/>
    </row>
    <row r="3" spans="1:20" ht="15.75">
      <c r="A3" s="569"/>
      <c r="B3" s="574" t="s">
        <v>1723</v>
      </c>
      <c r="C3" s="574"/>
      <c r="D3" s="843" t="s">
        <v>3291</v>
      </c>
      <c r="E3" s="572"/>
      <c r="F3" s="573"/>
      <c r="G3" s="572"/>
      <c r="H3" s="569"/>
    </row>
    <row r="4" spans="1:20" ht="15.75">
      <c r="A4" s="569"/>
      <c r="B4" s="571"/>
      <c r="C4" s="571"/>
      <c r="D4" s="571"/>
      <c r="E4" s="572"/>
      <c r="F4" s="573"/>
      <c r="G4" s="572"/>
      <c r="H4" s="569"/>
    </row>
    <row r="5" spans="1:20" ht="15.75">
      <c r="A5" s="569"/>
      <c r="B5" s="572" t="s">
        <v>1288</v>
      </c>
      <c r="C5" s="571" t="str">
        <f>IF('Final Application'!B7="","Enter Applicant Name in Final App Tab",'Final Application'!B7)</f>
        <v>Enter Applicant Name in Final App Tab</v>
      </c>
      <c r="E5" s="571"/>
      <c r="F5" s="571"/>
      <c r="G5" s="572"/>
      <c r="H5" s="569"/>
    </row>
    <row r="6" spans="1:20" ht="15.75">
      <c r="A6" s="569"/>
      <c r="B6" s="572" t="s">
        <v>1289</v>
      </c>
      <c r="C6" s="571" t="str">
        <f>IF('Data Extraction'!A7="","Enter Application # in Data Extraction Tab",'Data Extraction'!A7)</f>
        <v>Enter Application # in Data Extraction Tab</v>
      </c>
      <c r="E6" s="569"/>
      <c r="F6" s="575"/>
      <c r="G6" s="576"/>
      <c r="H6" s="569"/>
    </row>
    <row r="7" spans="1:20" ht="15.75">
      <c r="A7" s="569"/>
      <c r="B7" s="572" t="s">
        <v>1290</v>
      </c>
      <c r="C7" s="603">
        <f>'Final Application'!T7</f>
        <v>0</v>
      </c>
      <c r="E7" s="603"/>
      <c r="F7" s="575" t="s">
        <v>269</v>
      </c>
      <c r="G7" s="576">
        <f ca="1">TODAY()</f>
        <v>46294</v>
      </c>
      <c r="H7" s="569"/>
    </row>
    <row r="8" spans="1:20" ht="15">
      <c r="A8" s="569"/>
      <c r="B8" s="572"/>
      <c r="C8" s="572"/>
      <c r="D8" s="572"/>
      <c r="E8" s="572"/>
      <c r="F8" s="573"/>
      <c r="G8" s="572"/>
      <c r="H8" s="569"/>
    </row>
    <row r="9" spans="1:20" ht="15.75" thickBot="1">
      <c r="A9" s="569"/>
      <c r="B9" s="577" t="s">
        <v>1291</v>
      </c>
      <c r="C9" s="577"/>
      <c r="D9" s="578" t="s">
        <v>1292</v>
      </c>
      <c r="E9" s="579" t="s">
        <v>1293</v>
      </c>
      <c r="F9" s="580" t="s">
        <v>253</v>
      </c>
      <c r="G9" s="581" t="s">
        <v>1294</v>
      </c>
      <c r="H9" s="569"/>
    </row>
    <row r="10" spans="1:20" ht="15.75" thickTop="1">
      <c r="A10" s="569"/>
      <c r="B10" s="599" t="str">
        <f>'Final Application'!C68</f>
        <v xml:space="preserve"> L1 - Interior Light Load Red.</v>
      </c>
      <c r="C10" s="572"/>
      <c r="D10" s="582" t="str">
        <f>IF('Final Application'!AN68=0,"",'Final Application'!AN68)</f>
        <v/>
      </c>
      <c r="E10" s="583" t="str">
        <f>IF('Final Application'!AM68=0,"",'Final Application'!AM68)</f>
        <v/>
      </c>
      <c r="F10" s="584" t="str">
        <f>IF(OR('Final Application'!AF68="Chk Box",'Final Application'!AF68="ID Only",'Final Application'!AF68="Not Eligible"),"",'Final Application'!AF68)</f>
        <v/>
      </c>
      <c r="G10" s="585" t="str">
        <f t="shared" ref="G10:G16" si="0">IF(OR(E10=0,E10=""),"",F10/E10)</f>
        <v/>
      </c>
      <c r="H10" s="569"/>
    </row>
    <row r="11" spans="1:20" ht="15">
      <c r="A11" s="569"/>
      <c r="B11" s="572" t="str">
        <f>'Final Application'!C69</f>
        <v xml:space="preserve"> L2 - Exterior Light Load Red.</v>
      </c>
      <c r="C11" s="572"/>
      <c r="D11" s="582" t="str">
        <f>IF('Final Application'!AN69=0,"",'Final Application'!AN69)</f>
        <v/>
      </c>
      <c r="E11" s="586" t="str">
        <f>IF('Final Application'!AM69=0,"",'Final Application'!AM69)</f>
        <v/>
      </c>
      <c r="F11" s="584" t="str">
        <f>IF(OR('Final Application'!AF69="Chk Box",'Final Application'!AF69="ID Only",'Final Application'!AF69="Not Eligible"),"",'Final Application'!AF69)</f>
        <v/>
      </c>
      <c r="G11" s="585" t="str">
        <f t="shared" ref="G11:G15" si="1">IF(OR(E11=0,E11=""),"",F11/E11)</f>
        <v/>
      </c>
      <c r="H11" s="569"/>
    </row>
    <row r="12" spans="1:20" ht="15">
      <c r="A12" s="569"/>
      <c r="B12" s="572" t="str">
        <f>'Final Application'!C70</f>
        <v xml:space="preserve"> L3a - LLLC Interior (Networked)</v>
      </c>
      <c r="C12" s="572"/>
      <c r="D12" s="582" t="str">
        <f>IF('Final Application'!AN70=0,"",'Final Application'!AN70)</f>
        <v/>
      </c>
      <c r="E12" s="586" t="str">
        <f>IF('Final Application'!AM70=0,"",'Final Application'!AM70)</f>
        <v/>
      </c>
      <c r="F12" s="584" t="str">
        <f>IF(OR('Final Application'!AF70="Chk Box",'Final Application'!AF70="ID Only",'Final Application'!AF70="Not Eligible"),"",'Final Application'!AF70)</f>
        <v/>
      </c>
      <c r="G12" s="585" t="str">
        <f t="shared" si="1"/>
        <v/>
      </c>
      <c r="H12" s="569"/>
    </row>
    <row r="13" spans="1:20" ht="15">
      <c r="A13" s="569"/>
      <c r="B13" s="572" t="str">
        <f>'Final Application'!C72</f>
        <v xml:space="preserve"> L3b - LLLC Exterior (Networked)</v>
      </c>
      <c r="C13" s="572"/>
      <c r="D13" s="582" t="str">
        <f>IF('Final Application'!AN72=0,"",'Final Application'!AN72)</f>
        <v/>
      </c>
      <c r="E13" s="586" t="str">
        <f>IF('Final Application'!AM72=0,"",'Final Application'!AM72)</f>
        <v/>
      </c>
      <c r="F13" s="584" t="str">
        <f>IF(OR('Final Application'!AF72="Chk Box",'Final Application'!AF72="ID Only",'Final Application'!AF72="Not Eligible"),"",'Final Application'!AF72)</f>
        <v/>
      </c>
      <c r="G13" s="585" t="str">
        <f t="shared" si="1"/>
        <v/>
      </c>
      <c r="H13" s="569"/>
    </row>
    <row r="14" spans="1:20" ht="15">
      <c r="A14" s="569"/>
      <c r="B14" s="572" t="str">
        <f>'Final Application'!C74</f>
        <v xml:space="preserve"> L4 - Occupancy Sensors</v>
      </c>
      <c r="C14" s="572"/>
      <c r="D14" s="582" t="str">
        <f>IF('Final Application'!AN74=0,"",'Final Application'!AN74)</f>
        <v/>
      </c>
      <c r="E14" s="586" t="str">
        <f>IF('Final Application'!AM74=0,"",'Final Application'!AM74)</f>
        <v/>
      </c>
      <c r="F14" s="584" t="str">
        <f>IF(OR('Final Application'!AF74="Chk Box",'Final Application'!AF74="ID Only",'Final Application'!AF74="Not Eligible"),"",'Final Application'!AF74)</f>
        <v/>
      </c>
      <c r="G14" s="585" t="str">
        <f t="shared" si="1"/>
        <v/>
      </c>
      <c r="H14" s="569"/>
    </row>
    <row r="15" spans="1:20" ht="15">
      <c r="A15" s="569"/>
      <c r="B15" s="587" t="str">
        <f>'Final Application'!C75</f>
        <v xml:space="preserve"> L5 - High Efficiency Exit Signs</v>
      </c>
      <c r="C15" s="587"/>
      <c r="D15" s="588" t="str">
        <f>IF('Final Application'!AN75=0,"",'Final Application'!AN75)</f>
        <v/>
      </c>
      <c r="E15" s="589" t="str">
        <f>IF('Final Application'!AM75=0,"",'Final Application'!AM75)</f>
        <v/>
      </c>
      <c r="F15" s="590" t="str">
        <f>IF(OR('Final Application'!AF75="Chk Box",'Final Application'!AF75="ID Only",'Final Application'!AF75="Not Eligible"),"",'Final Application'!AF75)</f>
        <v/>
      </c>
      <c r="G15" s="591" t="str">
        <f t="shared" si="1"/>
        <v/>
      </c>
      <c r="H15" s="569"/>
    </row>
    <row r="16" spans="1:20" ht="15">
      <c r="A16" s="569"/>
      <c r="B16" s="572" t="s">
        <v>1309</v>
      </c>
      <c r="C16" s="572"/>
      <c r="D16" s="582" t="str">
        <f>IF(SUM(D10:D15)=0,"",SUM(D10:D15))</f>
        <v/>
      </c>
      <c r="E16" s="586" t="str">
        <f>IF(SUM(E10:E15)=0,"",SUM(E10:E15))</f>
        <v/>
      </c>
      <c r="F16" s="584" t="str">
        <f>IF(SUM(F10:F15)=0,"",SUM(F10:F15))</f>
        <v/>
      </c>
      <c r="G16" s="585" t="str">
        <f t="shared" si="0"/>
        <v/>
      </c>
      <c r="H16" s="569"/>
    </row>
    <row r="17" spans="1:8" ht="15">
      <c r="A17" s="569"/>
      <c r="B17" s="572"/>
      <c r="C17" s="572"/>
      <c r="D17" s="582"/>
      <c r="E17" s="592"/>
      <c r="F17" s="584"/>
      <c r="G17" s="585"/>
      <c r="H17" s="569"/>
    </row>
    <row r="18" spans="1:8" ht="15">
      <c r="A18" s="569"/>
      <c r="B18" s="572" t="str">
        <f>'Final Application'!C83</f>
        <v xml:space="preserve"> A1 - Efficient AC &amp; HP Units</v>
      </c>
      <c r="C18" s="572"/>
      <c r="D18" s="582" t="str">
        <f>IF('Final Application'!AN83=0,"",'Final Application'!AN83)</f>
        <v/>
      </c>
      <c r="E18" s="586" t="str">
        <f>IF('Final Application'!AM83=0,"",'Final Application'!AM83)</f>
        <v/>
      </c>
      <c r="F18" s="584" t="str">
        <f>IF(OR('Final Application'!AF83="Chk Box",'Final Application'!AF83="ID Only",'Final Application'!AF83="Not Eligible"),"",'Final Application'!AF83)</f>
        <v/>
      </c>
      <c r="G18" s="585" t="str">
        <f t="shared" ref="G18:G26" si="2">IF(OR(E18=0,E18=""),"",F18/E18)</f>
        <v/>
      </c>
      <c r="H18" s="569"/>
    </row>
    <row r="19" spans="1:8" ht="15">
      <c r="A19" s="569"/>
      <c r="B19" s="572" t="str">
        <f>'Final Application'!C84</f>
        <v xml:space="preserve"> A2 - Efficient VRF Units</v>
      </c>
      <c r="C19" s="572"/>
      <c r="D19" s="582" t="str">
        <f>IF('Final Application'!AN84=0,"",'Final Application'!AN84)</f>
        <v/>
      </c>
      <c r="E19" s="586" t="str">
        <f>IF('Final Application'!AM84=0,"",'Final Application'!AM84)</f>
        <v/>
      </c>
      <c r="F19" s="584" t="str">
        <f>IF(OR('Final Application'!AF84="Chk Box",'Final Application'!AF84="ID Only",'Final Application'!AF84="Not Eligible"),"",'Final Application'!AF84)</f>
        <v/>
      </c>
      <c r="G19" s="585" t="str">
        <f t="shared" si="2"/>
        <v/>
      </c>
      <c r="H19" s="569"/>
    </row>
    <row r="20" spans="1:8" ht="15">
      <c r="A20" s="569"/>
      <c r="B20" s="572" t="str">
        <f>'Final Application'!C85</f>
        <v xml:space="preserve"> A3 - Efficient Chillers</v>
      </c>
      <c r="C20" s="572"/>
      <c r="D20" s="582" t="str">
        <f>IF('Final Application'!AN85=0,"",'Final Application'!AN85)</f>
        <v/>
      </c>
      <c r="E20" s="586" t="str">
        <f>IF('Final Application'!AM85=0,"",'Final Application'!AM85)</f>
        <v/>
      </c>
      <c r="F20" s="584" t="str">
        <f>IF(OR('Final Application'!AF85="Chk Box",'Final Application'!AF85="ID Only",'Final Application'!AF85="Not Eligible"),"",'Final Application'!AF85)</f>
        <v/>
      </c>
      <c r="G20" s="585" t="str">
        <f t="shared" si="2"/>
        <v/>
      </c>
      <c r="H20" s="569"/>
    </row>
    <row r="21" spans="1:8" ht="15">
      <c r="A21" s="569"/>
      <c r="B21" s="572" t="str">
        <f>'Final Application'!C86</f>
        <v xml:space="preserve"> A4a - Economizer (Air Cooled)</v>
      </c>
      <c r="C21" s="572"/>
      <c r="D21" s="582" t="str">
        <f>IF('Final Application'!AN86=0,"",'Final Application'!AN86)</f>
        <v/>
      </c>
      <c r="E21" s="586" t="str">
        <f>IF('Final Application'!AM86=0,"",'Final Application'!AM86)</f>
        <v/>
      </c>
      <c r="F21" s="584" t="str">
        <f>IF(OR('Final Application'!AF86="Chk Box",'Final Application'!AF86="ID Only",'Final Application'!AF86="Not Eligible"),"",'Final Application'!AF86)</f>
        <v/>
      </c>
      <c r="G21" s="585" t="str">
        <f t="shared" si="2"/>
        <v/>
      </c>
      <c r="H21" s="569"/>
    </row>
    <row r="22" spans="1:8" ht="15">
      <c r="A22" s="569"/>
      <c r="B22" s="572" t="str">
        <f>'Final Application'!C87</f>
        <v xml:space="preserve"> A4b - Economizer (Water Cooled)</v>
      </c>
      <c r="C22" s="572"/>
      <c r="D22" s="582" t="str">
        <f>IF('Final Application'!AN87=0,"",'Final Application'!AN87)</f>
        <v/>
      </c>
      <c r="E22" s="586" t="str">
        <f>IF('Final Application'!AM87=0,"",'Final Application'!AM87)</f>
        <v/>
      </c>
      <c r="F22" s="584" t="str">
        <f>IF(OR('Final Application'!AF87="Chk Box",'Final Application'!AF87="ID Only",'Final Application'!AF87="Not Eligible"),"",'Final Application'!AF87)</f>
        <v/>
      </c>
      <c r="G22" s="585" t="str">
        <f t="shared" si="2"/>
        <v/>
      </c>
      <c r="H22" s="569"/>
    </row>
    <row r="23" spans="1:8" ht="15">
      <c r="A23" s="569"/>
      <c r="B23" s="572" t="str">
        <f>'Final Application'!C88</f>
        <v xml:space="preserve"> A5a - Heat/Energy Recovery Ventilation (AC w/gas heat)</v>
      </c>
      <c r="C23" s="572"/>
      <c r="D23" s="582" t="str">
        <f>IF('Final Application'!AN88=0,"",'Final Application'!AN88)</f>
        <v/>
      </c>
      <c r="E23" s="586" t="str">
        <f>IF('Final Application'!AM88=0,"",'Final Application'!AM88)</f>
        <v/>
      </c>
      <c r="F23" s="584" t="str">
        <f>IF(OR('Final Application'!AF88="Chk Box",'Final Application'!AF88="ID Only",'Final Application'!AF88="Not Eligible"),"",'Final Application'!AF88)</f>
        <v/>
      </c>
      <c r="G23" s="585" t="str">
        <f t="shared" si="2"/>
        <v/>
      </c>
      <c r="H23" s="569"/>
    </row>
    <row r="24" spans="1:8" ht="15">
      <c r="A24" s="569"/>
      <c r="B24" s="572" t="str">
        <f>'Final Application'!C89</f>
        <v xml:space="preserve"> A5b - Heat/Energy Recovery Ventilation (AC w/electric resistance)</v>
      </c>
      <c r="C24" s="572"/>
      <c r="D24" s="582" t="str">
        <f>IF('Final Application'!AN89=0,"",'Final Application'!AN89)</f>
        <v/>
      </c>
      <c r="E24" s="586" t="str">
        <f>IF('Final Application'!AM89=0,"",'Final Application'!AM89)</f>
        <v/>
      </c>
      <c r="F24" s="584" t="str">
        <f>IF(OR('Final Application'!AF89="Chk Box",'Final Application'!AF89="ID Only",'Final Application'!AF89="Not Eligible"),"",'Final Application'!AF89)</f>
        <v/>
      </c>
      <c r="G24" s="585" t="str">
        <f t="shared" si="2"/>
        <v/>
      </c>
      <c r="H24" s="569"/>
    </row>
    <row r="25" spans="1:8" ht="15">
      <c r="A25" s="569"/>
      <c r="B25" s="572" t="str">
        <f>'Final Application'!C90</f>
        <v xml:space="preserve"> A5c - Heat/Energy Recovery Ventilation (Heat Pump)</v>
      </c>
      <c r="C25" s="572"/>
      <c r="D25" s="582" t="str">
        <f>IF('Final Application'!AN90=0,"",'Final Application'!AN90)</f>
        <v/>
      </c>
      <c r="E25" s="586" t="str">
        <f>IF('Final Application'!AM90=0,"",'Final Application'!AM90)</f>
        <v/>
      </c>
      <c r="F25" s="584" t="str">
        <f>IF(OR('Final Application'!AF90="Chk Box",'Final Application'!AF90="ID Only",'Final Application'!AF90="Not Eligible"),"",'Final Application'!AF90)</f>
        <v/>
      </c>
      <c r="G25" s="585" t="str">
        <f t="shared" si="2"/>
        <v/>
      </c>
      <c r="H25" s="569"/>
    </row>
    <row r="26" spans="1:8" ht="15">
      <c r="A26" s="569"/>
      <c r="B26" s="587" t="str">
        <f>'Final Application'!C91</f>
        <v xml:space="preserve"> A6 - High Volume Low Speed Fans</v>
      </c>
      <c r="C26" s="587"/>
      <c r="D26" s="588" t="str">
        <f>IF('Final Application'!AN91=0,"",'Final Application'!AN91)</f>
        <v/>
      </c>
      <c r="E26" s="589" t="str">
        <f>IF('Final Application'!AM91=0,"",'Final Application'!AM91)</f>
        <v/>
      </c>
      <c r="F26" s="590" t="str">
        <f>IF(OR('Final Application'!AF91="Chk Box",'Final Application'!AF91="ID Only",'Final Application'!AF91="Not Eligible"),"",'Final Application'!AF91)</f>
        <v/>
      </c>
      <c r="G26" s="591" t="str">
        <f t="shared" si="2"/>
        <v/>
      </c>
      <c r="H26" s="569"/>
    </row>
    <row r="27" spans="1:8" ht="15">
      <c r="A27" s="569"/>
      <c r="B27" s="572" t="s">
        <v>1321</v>
      </c>
      <c r="C27" s="572"/>
      <c r="D27" s="582" t="str">
        <f>IF(SUM(D18:D26)=0,"",SUM(D18:D26))</f>
        <v/>
      </c>
      <c r="E27" s="586" t="str">
        <f>IF(SUM(E18:E26)=0,"",SUM(E18:E26))</f>
        <v/>
      </c>
      <c r="F27" s="584" t="str">
        <f>IF(SUM(F18:F26)=0,"",SUM(F18:F26))</f>
        <v/>
      </c>
      <c r="G27" s="585" t="str">
        <f>IF(OR(E27=0,E27=""),"",F27/E27)</f>
        <v/>
      </c>
      <c r="H27" s="569"/>
    </row>
    <row r="28" spans="1:8" ht="15">
      <c r="A28" s="569"/>
      <c r="B28" s="572"/>
      <c r="C28" s="572"/>
      <c r="D28" s="582"/>
      <c r="E28" s="592"/>
      <c r="F28" s="584"/>
      <c r="G28" s="585"/>
      <c r="H28" s="569"/>
    </row>
    <row r="29" spans="1:8" ht="15">
      <c r="A29" s="569"/>
      <c r="B29" s="587" t="str">
        <f>'Final Application'!C96</f>
        <v xml:space="preserve"> B1 - Reflective Roof Treatment</v>
      </c>
      <c r="C29" s="587"/>
      <c r="D29" s="588" t="str">
        <f>IF('Final Application'!AN96=0,"",'Final Application'!AN96)</f>
        <v/>
      </c>
      <c r="E29" s="589" t="str">
        <f>IF('Final Application'!AM96=0,"",'Final Application'!AM96)</f>
        <v/>
      </c>
      <c r="F29" s="590" t="str">
        <f>IF(OR('Final Application'!AF96="Chk Box",'Final Application'!AF96="ID Only",'Final Application'!AF96="Not Eligible"),"",'Final Application'!AF96)</f>
        <v/>
      </c>
      <c r="G29" s="591" t="str">
        <f>IF(OR(E29=0,E29=""),"",F29/E29)</f>
        <v/>
      </c>
      <c r="H29" s="569"/>
    </row>
    <row r="30" spans="1:8" ht="15">
      <c r="A30" s="569"/>
      <c r="B30" s="572" t="s">
        <v>1310</v>
      </c>
      <c r="C30" s="572"/>
      <c r="D30" s="582" t="str">
        <f>IF(SUM(D29)=0,"",SUM(D29))</f>
        <v/>
      </c>
      <c r="E30" s="586" t="str">
        <f>IF(SUM(E29)=0,"",SUM(E29))</f>
        <v/>
      </c>
      <c r="F30" s="584" t="str">
        <f>IF(SUM(F29)=0,"",SUM(F29))</f>
        <v/>
      </c>
      <c r="G30" s="585" t="str">
        <f>IF(OR(E30=0,E30=""),"",F30/E30)</f>
        <v/>
      </c>
      <c r="H30" s="569"/>
    </row>
    <row r="31" spans="1:8" ht="15">
      <c r="A31" s="569"/>
      <c r="B31" s="572"/>
      <c r="C31" s="572"/>
      <c r="D31" s="582"/>
      <c r="E31" s="592"/>
      <c r="F31" s="584"/>
      <c r="G31" s="585"/>
      <c r="H31" s="569"/>
    </row>
    <row r="32" spans="1:8" ht="15">
      <c r="A32" s="569"/>
      <c r="B32" s="572" t="str">
        <f>'Final Application'!C101</f>
        <v xml:space="preserve"> C1 - Energy Management Control Systems</v>
      </c>
      <c r="C32" s="572"/>
      <c r="D32" s="582" t="str">
        <f>IF('Final Application'!AN101=0,"",'Final Application'!AN101)</f>
        <v/>
      </c>
      <c r="E32" s="586" t="str">
        <f>IF('Final Application'!AM101=0,"",'Final Application'!AM101)</f>
        <v/>
      </c>
      <c r="F32" s="584" t="str">
        <f>IF(OR('Final Application'!AF101="Chk Box",'Final Application'!AF101="ID Only",'Final Application'!AF101="Not Eligible"),"",'Final Application'!AF101)</f>
        <v/>
      </c>
      <c r="G32" s="585" t="str">
        <f>IF(OR(E32=0,E32=""),"",F32/E32)</f>
        <v/>
      </c>
      <c r="H32" s="569"/>
    </row>
    <row r="33" spans="1:8" ht="15">
      <c r="A33" s="569"/>
      <c r="B33" s="572" t="str">
        <f>LEFT('Final Application'!C102,20)</f>
        <v xml:space="preserve"> C2 - Guest Room EMS</v>
      </c>
      <c r="C33" s="572"/>
      <c r="D33" s="582" t="str">
        <f>IF('Final Application'!AN102=0,"",'Final Application'!AN102)</f>
        <v/>
      </c>
      <c r="E33" s="586" t="str">
        <f>IF('Final Application'!AM102=0,"",'Final Application'!AM102)</f>
        <v/>
      </c>
      <c r="F33" s="584" t="str">
        <f>IF(OR('Final Application'!AF102="Chk Box",'Final Application'!AF102="ID Only",'Final Application'!AF102="Not Eligible"),"",'Final Application'!AF102)</f>
        <v/>
      </c>
      <c r="G33" s="585" t="str">
        <f t="shared" ref="G33" si="3">IF(OR(E33=0,E33=""),"",F33/E33)</f>
        <v/>
      </c>
      <c r="H33" s="569"/>
    </row>
    <row r="34" spans="1:8" ht="15">
      <c r="A34" s="569"/>
      <c r="B34" s="572" t="str">
        <f>'Final Application'!C103</f>
        <v xml:space="preserve"> C3 - HVAC Variable Speed Drives</v>
      </c>
      <c r="C34" s="572"/>
      <c r="D34" s="582" t="str">
        <f>IF('Final Application'!AN103=0,"",'Final Application'!AN103)</f>
        <v/>
      </c>
      <c r="E34" s="586" t="str">
        <f>IF('Final Application'!AM103=0,"",'Final Application'!AM103)</f>
        <v/>
      </c>
      <c r="F34" s="584" t="str">
        <f>IF(OR('Final Application'!AF103="Chk Box",'Final Application'!AF103="ID Only",'Final Application'!AF103="Not Eligible"),"",'Final Application'!AF103)</f>
        <v/>
      </c>
      <c r="G34" s="585" t="str">
        <f t="shared" ref="G34:G38" si="4">IF(OR(E34=0,E34=""),"",F34/E34)</f>
        <v/>
      </c>
      <c r="H34" s="569"/>
    </row>
    <row r="35" spans="1:8" ht="15">
      <c r="A35" s="569"/>
      <c r="B35" s="572" t="str">
        <f>'Final Application'!C104</f>
        <v xml:space="preserve"> C4 - Onion/Potato Shed Ventilation Variable Speed Drive (Conditioned Space)</v>
      </c>
      <c r="C35" s="572"/>
      <c r="D35" s="582" t="str">
        <f>IF('Final Application'!AN104=0,"",'Final Application'!AN104)</f>
        <v/>
      </c>
      <c r="E35" s="586" t="str">
        <f>IF('Final Application'!AM104=0,"",'Final Application'!AM104)</f>
        <v/>
      </c>
      <c r="F35" s="584" t="str">
        <f>IF(OR('Final Application'!AF104="Chk Box",'Final Application'!AF104="ID Only",'Final Application'!AF104="Not Eligible"),"",'Final Application'!AF104)</f>
        <v/>
      </c>
      <c r="G35" s="585" t="str">
        <f t="shared" si="4"/>
        <v/>
      </c>
      <c r="H35" s="569"/>
    </row>
    <row r="36" spans="1:8" ht="15">
      <c r="A36" s="569"/>
      <c r="B36" s="572" t="str">
        <f>'Final Application'!C105</f>
        <v xml:space="preserve"> C5 - Onion/Potato Shed Ventilation Variable Speed Drive (Unconditioned Space)</v>
      </c>
      <c r="C36" s="572"/>
      <c r="D36" s="582" t="str">
        <f>IF('Final Application'!AN105=0,"",'Final Application'!AN105)</f>
        <v/>
      </c>
      <c r="E36" s="586" t="str">
        <f>IF('Final Application'!AM105=0,"",'Final Application'!AM105)</f>
        <v/>
      </c>
      <c r="F36" s="584" t="str">
        <f>IF(OR('Final Application'!AF105="Chk Box",'Final Application'!AF105="ID Only",'Final Application'!AF105="Not Eligible"),"",'Final Application'!AF105)</f>
        <v/>
      </c>
      <c r="G36" s="585" t="str">
        <f t="shared" si="4"/>
        <v/>
      </c>
      <c r="H36" s="569"/>
    </row>
    <row r="37" spans="1:8" ht="15">
      <c r="A37" s="569"/>
      <c r="B37" s="572" t="str">
        <f>'Final Application'!C106</f>
        <v xml:space="preserve"> C6 - Dairy Vacuum Pump Variable Speed Drive*</v>
      </c>
      <c r="C37" s="572"/>
      <c r="D37" s="582" t="str">
        <f>IF('Final Application'!AN106=0,"",'Final Application'!AN106)</f>
        <v/>
      </c>
      <c r="E37" s="586" t="str">
        <f>IF('Final Application'!AM106=0,"",'Final Application'!AM106)</f>
        <v/>
      </c>
      <c r="F37" s="584" t="str">
        <f>IF(OR('Final Application'!AF106="Chk Box",'Final Application'!AF106="ID Only",'Final Application'!AF106="Not Eligible"),"",'Final Application'!AF106)</f>
        <v/>
      </c>
      <c r="G37" s="585" t="str">
        <f t="shared" si="4"/>
        <v/>
      </c>
      <c r="H37" s="569"/>
    </row>
    <row r="38" spans="1:8" ht="15">
      <c r="A38" s="569"/>
      <c r="B38" s="587" t="str">
        <f>'Final Application'!C107</f>
        <v xml:space="preserve"> C7 - Dairy/Milk Transfer Pump</v>
      </c>
      <c r="C38" s="587"/>
      <c r="D38" s="588" t="str">
        <f>IF('Final Application'!AN107=0,"",'Final Application'!AN107)</f>
        <v/>
      </c>
      <c r="E38" s="589" t="str">
        <f>IF('Final Application'!AM107=0,"",'Final Application'!AM107)</f>
        <v/>
      </c>
      <c r="F38" s="590" t="str">
        <f>IF(OR('Final Application'!AF107="Chk Box",'Final Application'!AF107="ID Only",'Final Application'!AF107="Not Eligible"),"",'Final Application'!AF107)</f>
        <v/>
      </c>
      <c r="G38" s="591" t="str">
        <f t="shared" si="4"/>
        <v/>
      </c>
      <c r="H38" s="569"/>
    </row>
    <row r="39" spans="1:8" ht="15">
      <c r="A39" s="569"/>
      <c r="B39" s="572" t="s">
        <v>1320</v>
      </c>
      <c r="C39" s="572"/>
      <c r="D39" s="582" t="str">
        <f>IF(SUM(D32:D38)=0,"",SUM(D32:D38))</f>
        <v/>
      </c>
      <c r="E39" s="586" t="str">
        <f>IF(SUM(E32:E38)=0,"",SUM(E32:E38))</f>
        <v/>
      </c>
      <c r="F39" s="584" t="str">
        <f>IF(SUM(F32:F38)=0,"",SUM(F32:F38))</f>
        <v/>
      </c>
      <c r="G39" s="585" t="str">
        <f>IF(OR(E39=0,E39=""),"",F39/E39)</f>
        <v/>
      </c>
      <c r="H39" s="569"/>
    </row>
    <row r="40" spans="1:8" ht="15">
      <c r="A40" s="569"/>
      <c r="B40" s="572"/>
      <c r="C40" s="572"/>
      <c r="D40" s="582"/>
      <c r="E40" s="586"/>
      <c r="F40" s="584"/>
      <c r="G40" s="585"/>
      <c r="H40" s="569"/>
    </row>
    <row r="41" spans="1:8" ht="15">
      <c r="A41" s="569"/>
      <c r="B41" s="572" t="str">
        <f>'Final Application'!C112</f>
        <v xml:space="preserve"> W1 - ENERGY STAR® Efficient Laundry Machines</v>
      </c>
      <c r="C41" s="572"/>
      <c r="D41" s="582" t="str">
        <f>IF('Final Application'!AN112=0,"",'Final Application'!AN112)</f>
        <v/>
      </c>
      <c r="E41" s="586" t="str">
        <f>IF('Final Application'!AM112=0,"",'Final Application'!AM112)</f>
        <v/>
      </c>
      <c r="F41" s="584" t="str">
        <f>IF(OR('Final Application'!AF112="Chk Box",'Final Application'!AF112="ID Only",'Final Application'!AF112="Not Eligible"),"",'Final Application'!AF112)</f>
        <v/>
      </c>
      <c r="G41" s="585" t="str">
        <f>IF(OR(E41=0,E41=""),"",F41/E41)</f>
        <v/>
      </c>
      <c r="H41" s="569"/>
    </row>
    <row r="42" spans="1:8" ht="15">
      <c r="A42" s="569"/>
      <c r="B42" s="572" t="str">
        <f>'Final Application'!C113</f>
        <v xml:space="preserve"> G1 - High Efficiency Grain Dryer</v>
      </c>
      <c r="C42" s="572"/>
      <c r="D42" s="582" t="str">
        <f>IF('Final Application'!AN113=0,"",'Final Application'!AN113)</f>
        <v/>
      </c>
      <c r="E42" s="586" t="str">
        <f>IF('Final Application'!AM113=0,"",'Final Application'!AM113)</f>
        <v/>
      </c>
      <c r="F42" s="584" t="str">
        <f>IF(OR('Final Application'!AF113="Chk Box",'Final Application'!AF113="ID Only",'Final Application'!AF113="Not Eligible"),"",'Final Application'!AF113)</f>
        <v/>
      </c>
      <c r="G42" s="585" t="str">
        <f t="shared" ref="G42:G47" si="5">IF(OR(E42=0,E42=""),"",F42/E42)</f>
        <v/>
      </c>
      <c r="H42" s="569"/>
    </row>
    <row r="43" spans="1:8" ht="15">
      <c r="A43" s="569"/>
      <c r="B43" s="572" t="str">
        <f>'Final Application'!C114</f>
        <v xml:space="preserve"> I1b - ENERGY STAR Ice Machine ≥ 200 lbs/day</v>
      </c>
      <c r="C43" s="572"/>
      <c r="D43" s="582" t="str">
        <f>IF('Final Application'!AN114=0,"",'Final Application'!AN114)</f>
        <v/>
      </c>
      <c r="E43" s="586" t="str">
        <f>IF('Final Application'!AM114=0,"",'Final Application'!AM114)</f>
        <v/>
      </c>
      <c r="F43" s="584" t="str">
        <f>IF(OR('Final Application'!AF114="Chk Box",'Final Application'!AF114="ID Only",'Final Application'!AF114="Not Eligible"),"",'Final Application'!AF114)</f>
        <v/>
      </c>
      <c r="G43" s="585" t="str">
        <f t="shared" si="5"/>
        <v/>
      </c>
      <c r="H43" s="569"/>
    </row>
    <row r="44" spans="1:8" ht="15">
      <c r="A44" s="569"/>
      <c r="B44" s="572" t="str">
        <f>'Final Application'!C115</f>
        <v>E1a - Stationary Pump Driven Circulating Block Heater ≤ 200 kW</v>
      </c>
      <c r="C44" s="572"/>
      <c r="D44" s="582" t="str">
        <f>IF('Final Application'!AN115=0,"",'Final Application'!AN115)</f>
        <v/>
      </c>
      <c r="E44" s="586" t="str">
        <f>IF('Final Application'!AM115=0,"",'Final Application'!AM115)</f>
        <v/>
      </c>
      <c r="F44" s="584" t="str">
        <f>IF(OR('Final Application'!AF115="Chk Box",'Final Application'!AF115="ID Only",'Final Application'!AF115="Not Eligible"),"",'Final Application'!AF115)</f>
        <v/>
      </c>
      <c r="G44" s="585" t="str">
        <f t="shared" si="5"/>
        <v/>
      </c>
      <c r="H44" s="569"/>
    </row>
    <row r="45" spans="1:8" ht="15">
      <c r="A45" s="569"/>
      <c r="B45" s="572" t="str">
        <f>'Final Application'!C116</f>
        <v>E1b - Stationary Pump Driven Circulating Block Heater 201-500 kW</v>
      </c>
      <c r="C45" s="572"/>
      <c r="D45" s="582" t="str">
        <f>IF('Final Application'!AN116=0,"",'Final Application'!AN116)</f>
        <v/>
      </c>
      <c r="E45" s="586" t="str">
        <f>IF('Final Application'!AM116=0,"",'Final Application'!AM116)</f>
        <v/>
      </c>
      <c r="F45" s="584" t="str">
        <f>IF(OR('Final Application'!AF116="Chk Box",'Final Application'!AF116="ID Only",'Final Application'!AF116="Not Eligible"),"",'Final Application'!AF116)</f>
        <v/>
      </c>
      <c r="G45" s="585" t="str">
        <f t="shared" si="5"/>
        <v/>
      </c>
      <c r="H45" s="569"/>
    </row>
    <row r="46" spans="1:8" ht="15">
      <c r="A46" s="569"/>
      <c r="B46" s="572" t="str">
        <f>'Final Application'!C117</f>
        <v>E1c - Stationary Pump Driven Circulating Block Heater 501-1,000 kW</v>
      </c>
      <c r="C46" s="572"/>
      <c r="D46" s="582" t="str">
        <f>IF('Final Application'!AN117=0,"",'Final Application'!AN117)</f>
        <v/>
      </c>
      <c r="E46" s="586" t="str">
        <f>IF('Final Application'!AM117=0,"",'Final Application'!AM117)</f>
        <v/>
      </c>
      <c r="F46" s="584" t="str">
        <f>IF(OR('Final Application'!AF117="Chk Box",'Final Application'!AF117="ID Only",'Final Application'!AF117="Not Eligible"),"",'Final Application'!AF117)</f>
        <v/>
      </c>
      <c r="G46" s="585" t="str">
        <f t="shared" si="5"/>
        <v/>
      </c>
      <c r="H46" s="569"/>
    </row>
    <row r="47" spans="1:8" ht="15">
      <c r="A47" s="569"/>
      <c r="B47" s="572" t="str">
        <f>'Final Application'!C118</f>
        <v>E2 - High Efficiency Battery Charger</v>
      </c>
      <c r="C47" s="572"/>
      <c r="D47" s="582" t="str">
        <f>IF('Final Application'!AN118=0,"",'Final Application'!AN118)</f>
        <v/>
      </c>
      <c r="E47" s="586" t="str">
        <f>IF('Final Application'!AM118=0,"",'Final Application'!AM118)</f>
        <v/>
      </c>
      <c r="F47" s="584" t="str">
        <f>IF(OR('Final Application'!AF118="Chk Box",'Final Application'!AF118="ID Only",'Final Application'!AF118="Not Eligible"),"",'Final Application'!AF118)</f>
        <v/>
      </c>
      <c r="G47" s="585" t="str">
        <f t="shared" si="5"/>
        <v/>
      </c>
      <c r="H47" s="569"/>
    </row>
    <row r="48" spans="1:8" ht="15">
      <c r="A48" s="569"/>
      <c r="B48" s="572" t="str">
        <f>'Final Application'!C120</f>
        <v>E3a - Wall Mounted Block Heater Controls</v>
      </c>
      <c r="C48" s="572"/>
      <c r="D48" s="582" t="str">
        <f>IF('Final Application'!AN120=0,"",'Final Application'!AN120)</f>
        <v/>
      </c>
      <c r="E48" s="586" t="str">
        <f>IF('Final Application'!AM120=0,"",'Final Application'!AM120)</f>
        <v/>
      </c>
      <c r="F48" s="584" t="str">
        <f>IF(OR('Final Application'!AF120="Chk Box",'Final Application'!AF120="ID Only",'Final Application'!AF120="Not Eligible"),"",'Final Application'!AF120)</f>
        <v/>
      </c>
      <c r="G48" s="585" t="str">
        <f>IF(OR(E48=0,E48=""),"",F48/E48)</f>
        <v/>
      </c>
      <c r="H48" s="569"/>
    </row>
    <row r="49" spans="1:8" ht="15">
      <c r="A49" s="569"/>
      <c r="B49" s="587" t="str">
        <f>'Final Application'!C121</f>
        <v>E3b - Engine Mounted Block Heater Controls</v>
      </c>
      <c r="C49" s="587"/>
      <c r="D49" s="588" t="str">
        <f>IF('Final Application'!AN121=0,"",'Final Application'!AN121)</f>
        <v/>
      </c>
      <c r="E49" s="589" t="str">
        <f>IF('Final Application'!AM121=0,"",'Final Application'!AM121)</f>
        <v/>
      </c>
      <c r="F49" s="590" t="str">
        <f>IF(OR('Final Application'!AF121="Chk Box",'Final Application'!AF121="ID Only",'Final Application'!AF121="Not Eligible"),"",'Final Application'!AF121)</f>
        <v/>
      </c>
      <c r="G49" s="591" t="str">
        <f>IF(OR(E49=0,E49=""),"",F49/E49)</f>
        <v/>
      </c>
      <c r="H49" s="569"/>
    </row>
    <row r="50" spans="1:8" ht="15">
      <c r="A50" s="569"/>
      <c r="B50" s="572" t="s">
        <v>1311</v>
      </c>
      <c r="C50" s="572"/>
      <c r="D50" s="582" t="str">
        <f>IF(SUM(D41:D49)=0,"",SUM(D41:D49))</f>
        <v/>
      </c>
      <c r="E50" s="586" t="str">
        <f>IF(SUM(E41:E49)=0,"",SUM(E41:E49))</f>
        <v/>
      </c>
      <c r="F50" s="584" t="str">
        <f>IF(SUM(F41:F49)=0,"",SUM(F41:F49))</f>
        <v/>
      </c>
      <c r="G50" s="585" t="str">
        <f>IF(OR(E50=0,E50=""),"",F50/E50)</f>
        <v/>
      </c>
      <c r="H50" s="569"/>
    </row>
    <row r="51" spans="1:8" ht="15">
      <c r="A51" s="569"/>
      <c r="B51" s="572"/>
      <c r="C51" s="572"/>
      <c r="D51" s="582"/>
      <c r="E51" s="586"/>
      <c r="F51" s="584"/>
      <c r="G51" s="585"/>
      <c r="H51" s="569"/>
    </row>
    <row r="52" spans="1:8" ht="15">
      <c r="A52" s="569"/>
      <c r="B52" s="572" t="str">
        <f>'Final Application'!C126</f>
        <v xml:space="preserve"> R1 - No Heat Glass Doors for Low Temp Cases</v>
      </c>
      <c r="C52" s="572"/>
      <c r="D52" s="582" t="str">
        <f>IF('Final Application'!AN126=0,"",'Final Application'!AN126)</f>
        <v/>
      </c>
      <c r="E52" s="586" t="str">
        <f>IF('Final Application'!AM126=0,"",'Final Application'!AM126)</f>
        <v/>
      </c>
      <c r="F52" s="584" t="str">
        <f>IF(OR('Final Application'!AF126="Chk Box",'Final Application'!AF126="ID Only",'Final Application'!AF126="Not Eligible"),"",'Final Application'!AF126)</f>
        <v/>
      </c>
      <c r="G52" s="585" t="str">
        <f t="shared" ref="G52:G56" si="6">IF(OR(E52=0,E52=""),"",F52/E52)</f>
        <v/>
      </c>
      <c r="H52" s="569"/>
    </row>
    <row r="53" spans="1:8" ht="15">
      <c r="A53" s="569"/>
      <c r="B53" s="572" t="str">
        <f>'Final Application'!C127</f>
        <v xml:space="preserve"> R2a - Automatic High Speed Door: Between Refrigerator &amp; Unrefrigerated Dock</v>
      </c>
      <c r="C53" s="572"/>
      <c r="D53" s="582" t="str">
        <f>IF('Final Application'!AN127=0,"",'Final Application'!AN127)</f>
        <v/>
      </c>
      <c r="E53" s="586" t="str">
        <f>IF('Final Application'!AM127=0,"",'Final Application'!AM127)</f>
        <v/>
      </c>
      <c r="F53" s="584" t="str">
        <f>IF(OR('Final Application'!AF127="Chk Box",'Final Application'!AF127="ID Only",'Final Application'!AF127="Not Eligible"),"",'Final Application'!AF127)</f>
        <v/>
      </c>
      <c r="G53" s="585" t="str">
        <f t="shared" si="6"/>
        <v/>
      </c>
      <c r="H53" s="569"/>
    </row>
    <row r="54" spans="1:8" ht="15">
      <c r="A54" s="569"/>
      <c r="B54" s="572" t="str">
        <f>'Final Application'!C128</f>
        <v xml:space="preserve"> R2b - Automatic High Speed Door: Between Freezer &amp; Refrigerator</v>
      </c>
      <c r="C54" s="572"/>
      <c r="D54" s="582" t="str">
        <f>IF('Final Application'!AN128=0,"",'Final Application'!AN128)</f>
        <v/>
      </c>
      <c r="E54" s="586" t="str">
        <f>IF('Final Application'!AM128=0,"",'Final Application'!AM128)</f>
        <v/>
      </c>
      <c r="F54" s="584" t="str">
        <f>IF(OR('Final Application'!AF128="Chk Box",'Final Application'!AF128="ID Only",'Final Application'!AF128="Not Eligible"),"",'Final Application'!AF128)</f>
        <v/>
      </c>
      <c r="G54" s="585" t="str">
        <f t="shared" si="6"/>
        <v/>
      </c>
      <c r="H54" s="569"/>
    </row>
    <row r="55" spans="1:8" ht="15">
      <c r="A55" s="569"/>
      <c r="B55" s="572" t="str">
        <f>'Final Application'!C129</f>
        <v xml:space="preserve"> R2c - Automatic High Speed Door: Between Freezer &amp; Unrefrigerated Dock</v>
      </c>
      <c r="C55" s="572"/>
      <c r="D55" s="582" t="str">
        <f>IF('Final Application'!AN129=0,"",'Final Application'!AN129)</f>
        <v/>
      </c>
      <c r="E55" s="586" t="str">
        <f>IF('Final Application'!AM129=0,"",'Final Application'!AM129)</f>
        <v/>
      </c>
      <c r="F55" s="584" t="str">
        <f>IF(OR('Final Application'!AF129="Chk Box",'Final Application'!AF129="ID Only",'Final Application'!AF129="Not Eligible"),"",'Final Application'!AF129)</f>
        <v/>
      </c>
      <c r="G55" s="585" t="str">
        <f t="shared" si="6"/>
        <v/>
      </c>
      <c r="H55" s="569"/>
    </row>
    <row r="56" spans="1:8" ht="15">
      <c r="A56" s="569"/>
      <c r="B56" s="587" t="str">
        <f>'Final Application'!C130</f>
        <v xml:space="preserve"> R3 - Evaporative Pre-coolers on Air-Cooled Condensers (Refrigeration)*</v>
      </c>
      <c r="C56" s="587"/>
      <c r="D56" s="588" t="str">
        <f>IF('Final Application'!AN130=0,"",'Final Application'!AN130)</f>
        <v/>
      </c>
      <c r="E56" s="589" t="str">
        <f>IF('Final Application'!AM130=0,"",'Final Application'!AM130)</f>
        <v/>
      </c>
      <c r="F56" s="590" t="str">
        <f>IF(OR('Final Application'!AF130="Chk Box",'Final Application'!AF130="ID Only",'Final Application'!AF130="Not Eligible"),"",'Final Application'!AF130)</f>
        <v/>
      </c>
      <c r="G56" s="591" t="str">
        <f t="shared" si="6"/>
        <v/>
      </c>
      <c r="H56" s="569"/>
    </row>
    <row r="57" spans="1:8" ht="15">
      <c r="A57" s="569"/>
      <c r="B57" s="572" t="s">
        <v>1312</v>
      </c>
      <c r="C57" s="572"/>
      <c r="D57" s="582" t="str">
        <f>IF(SUM(D52:D56)=0,"",SUM(D52:D56))</f>
        <v/>
      </c>
      <c r="E57" s="586" t="str">
        <f>IF(SUM(E52:E56)=0,"",SUM(E52:E56))</f>
        <v/>
      </c>
      <c r="F57" s="584" t="str">
        <f>IF(SUM(F52:F56)=0,"",SUM(F52:F56))</f>
        <v/>
      </c>
      <c r="G57" s="585" t="str">
        <f>IF(OR(E57=0,E57=""),"",F57/E57)</f>
        <v/>
      </c>
      <c r="H57" s="569"/>
    </row>
    <row r="58" spans="1:8" ht="15">
      <c r="A58" s="569"/>
      <c r="B58" s="572"/>
      <c r="C58" s="572"/>
      <c r="D58" s="582"/>
      <c r="E58" s="586"/>
      <c r="F58" s="584"/>
      <c r="G58" s="585"/>
      <c r="H58" s="569"/>
    </row>
    <row r="59" spans="1:8" ht="15">
      <c r="A59" s="569"/>
      <c r="B59" s="572" t="str">
        <f>'Final Application'!C135</f>
        <v xml:space="preserve"> CA1 - Air Compressor Variable Speed Drives</v>
      </c>
      <c r="C59" s="572"/>
      <c r="D59" s="582" t="str">
        <f>IF('Final Application'!AN135=0,"",'Final Application'!AN135)</f>
        <v/>
      </c>
      <c r="E59" s="586" t="str">
        <f>IF('Final Application'!AM135=0,"",'Final Application'!AM135)</f>
        <v/>
      </c>
      <c r="F59" s="584" t="str">
        <f>IF(OR('Final Application'!AF135="Chk Box",'Final Application'!AF135="ID Only",'Final Application'!AF135="Not Eligible"),"",'Final Application'!AF135)</f>
        <v/>
      </c>
      <c r="G59" s="585" t="str">
        <f>IF(OR(E59=0,E59=""),"",F59/E59)</f>
        <v/>
      </c>
      <c r="H59" s="569"/>
    </row>
    <row r="60" spans="1:8" ht="15">
      <c r="A60" s="569"/>
      <c r="B60" s="572" t="str">
        <f>'Final Application'!C136</f>
        <v xml:space="preserve"> CA2 - No Loss Condensate Drain</v>
      </c>
      <c r="C60" s="572"/>
      <c r="D60" s="582" t="str">
        <f>IF('Final Application'!AN136=0,"",'Final Application'!AN136)</f>
        <v/>
      </c>
      <c r="E60" s="586" t="str">
        <f>IF('Final Application'!AM136=0,"",'Final Application'!AM136)</f>
        <v/>
      </c>
      <c r="F60" s="584" t="str">
        <f>IF(OR('Final Application'!AF136="Chk Box",'Final Application'!AF136="ID Only",'Final Application'!AF136="Not Eligible"),"",'Final Application'!AF136)</f>
        <v/>
      </c>
      <c r="G60" s="585" t="str">
        <f t="shared" ref="G60:G63" si="7">IF(OR(E60=0,E60=""),"",F60/E60)</f>
        <v/>
      </c>
      <c r="H60" s="569"/>
    </row>
    <row r="61" spans="1:8" ht="15">
      <c r="A61" s="569"/>
      <c r="B61" s="572" t="str">
        <f>'Final Application'!C137</f>
        <v xml:space="preserve"> CA3 - Low Pressure Drop Filter</v>
      </c>
      <c r="C61" s="572"/>
      <c r="D61" s="582" t="str">
        <f>IF('Final Application'!AN137=0,"",'Final Application'!AN137)</f>
        <v/>
      </c>
      <c r="E61" s="586" t="str">
        <f>IF('Final Application'!AM137=0,"",'Final Application'!AM137)</f>
        <v/>
      </c>
      <c r="F61" s="584" t="str">
        <f>IF(OR('Final Application'!AF137="Chk Box",'Final Application'!AF137="ID Only",'Final Application'!AF137="Not Eligible"),"",'Final Application'!AF137)</f>
        <v/>
      </c>
      <c r="G61" s="585" t="str">
        <f t="shared" si="7"/>
        <v/>
      </c>
      <c r="H61" s="569"/>
    </row>
    <row r="62" spans="1:8" ht="15">
      <c r="A62" s="569"/>
      <c r="B62" s="572" t="str">
        <f>'Final Application'!C138</f>
        <v xml:space="preserve"> CA4 - Refrigerated Compressed Air Dryer</v>
      </c>
      <c r="C62" s="572"/>
      <c r="D62" s="582" t="str">
        <f>IF('Final Application'!AN138=0,"",'Final Application'!AN138)</f>
        <v/>
      </c>
      <c r="E62" s="586" t="str">
        <f>IF('Final Application'!AM138=0,"",'Final Application'!AM138)</f>
        <v/>
      </c>
      <c r="F62" s="584" t="str">
        <f>IF(OR('Final Application'!AF138="Chk Box",'Final Application'!AF138="ID Only",'Final Application'!AF138="Not Eligible"),"",'Final Application'!AF138)</f>
        <v/>
      </c>
      <c r="G62" s="585" t="str">
        <f t="shared" si="7"/>
        <v/>
      </c>
      <c r="H62" s="569"/>
    </row>
    <row r="63" spans="1:8" ht="15">
      <c r="A63" s="569"/>
      <c r="B63" s="587" t="str">
        <f>'Final Application'!C139</f>
        <v xml:space="preserve"> CA5 - Efficient Compressed Air Nozzle</v>
      </c>
      <c r="C63" s="587"/>
      <c r="D63" s="588" t="str">
        <f>IF('Final Application'!AN139=0,"",'Final Application'!AN139)</f>
        <v/>
      </c>
      <c r="E63" s="589" t="str">
        <f>IF('Final Application'!AM139=0,"",'Final Application'!AM139)</f>
        <v/>
      </c>
      <c r="F63" s="590" t="str">
        <f>IF(OR('Final Application'!AF139="Chk Box",'Final Application'!AF139="ID Only",'Final Application'!AF139="Not Eligible"),"",'Final Application'!AF139)</f>
        <v/>
      </c>
      <c r="G63" s="591" t="str">
        <f t="shared" si="7"/>
        <v/>
      </c>
      <c r="H63" s="569"/>
    </row>
    <row r="64" spans="1:8" ht="15">
      <c r="A64" s="569"/>
      <c r="B64" s="572" t="s">
        <v>1427</v>
      </c>
      <c r="C64" s="572"/>
      <c r="D64" s="582" t="str">
        <f>IF(SUM(D59:D63)=0,"",SUM(D59:D63))</f>
        <v/>
      </c>
      <c r="E64" s="586" t="str">
        <f>IF(SUM(E59:E63)=0,"",SUM(E59:E63))</f>
        <v/>
      </c>
      <c r="F64" s="584" t="str">
        <f>IF(SUM(F59:F63)=0,"",SUM(F59:F63))</f>
        <v/>
      </c>
      <c r="G64" s="585" t="str">
        <f>IF(OR(E64=0,E64=""),"",F64/E64)</f>
        <v/>
      </c>
      <c r="H64" s="569"/>
    </row>
    <row r="65" spans="1:8" ht="15.75" thickBot="1">
      <c r="A65" s="569"/>
      <c r="B65" s="577"/>
      <c r="C65" s="577"/>
      <c r="D65" s="593"/>
      <c r="E65" s="594"/>
      <c r="F65" s="595"/>
      <c r="G65" s="596"/>
      <c r="H65" s="569"/>
    </row>
    <row r="66" spans="1:8" ht="16.5" thickTop="1">
      <c r="A66" s="569"/>
      <c r="B66" s="571" t="s">
        <v>1295</v>
      </c>
      <c r="C66" s="571"/>
      <c r="D66" s="582" t="str">
        <f>IF(SUM(D16,D27,D30,D39,D50,D57,D64)=0,"",SUM(D16,D27,D30,D39,D50,D57,D64))</f>
        <v/>
      </c>
      <c r="E66" s="592" t="str">
        <f>IF(SUM(E16,E27,E30,E39,E50,E57,E64)=0,"",SUM(E16,E27,E30,E39,E50,E57,E64))</f>
        <v/>
      </c>
      <c r="F66" s="597" t="str">
        <f>IF(SUM(F16,F27,F30,F39,F50,F57,F64)=0,"",SUM(F16,F27,F30,F39,F50,F57,F64))</f>
        <v/>
      </c>
      <c r="G66" s="585" t="str">
        <f>IF(OR(E66="",F66=""),"",IF(E66=0,"",F66/E66))</f>
        <v/>
      </c>
      <c r="H66" s="569"/>
    </row>
    <row r="67" spans="1:8">
      <c r="A67" s="569"/>
      <c r="B67" s="569"/>
      <c r="C67" s="569"/>
      <c r="D67" s="598"/>
      <c r="E67" s="598"/>
      <c r="F67" s="570"/>
      <c r="G67" s="569"/>
      <c r="H67" s="569"/>
    </row>
    <row r="68" spans="1:8">
      <c r="A68" s="569"/>
      <c r="B68" s="569"/>
      <c r="C68" s="569"/>
      <c r="D68" s="569"/>
      <c r="E68" s="569"/>
      <c r="F68" s="569"/>
      <c r="G68" s="569"/>
      <c r="H68" s="569"/>
    </row>
    <row r="69" spans="1:8">
      <c r="A69" s="569"/>
      <c r="B69" s="569"/>
      <c r="C69" s="569"/>
      <c r="D69" s="569"/>
      <c r="E69" s="569"/>
      <c r="F69" s="569"/>
      <c r="G69" s="569"/>
      <c r="H69" s="569"/>
    </row>
    <row r="70" spans="1:8">
      <c r="A70" s="569"/>
      <c r="B70" s="569"/>
      <c r="C70" s="569"/>
      <c r="D70" s="569"/>
      <c r="E70" s="569"/>
      <c r="F70" s="569"/>
      <c r="G70" s="569"/>
      <c r="H70" s="569"/>
    </row>
    <row r="71" spans="1:8">
      <c r="A71" s="569"/>
      <c r="B71" s="569"/>
      <c r="C71" s="569"/>
      <c r="D71" s="569"/>
      <c r="E71" s="569"/>
      <c r="F71" s="569"/>
      <c r="G71" s="569"/>
      <c r="H71" s="569"/>
    </row>
  </sheetData>
  <sheetProtection selectLockedCells="1"/>
  <mergeCells count="1">
    <mergeCell ref="B2:T2"/>
  </mergeCells>
  <pageMargins left="0.7" right="0.7" top="0.75" bottom="0.75" header="0.3" footer="0.3"/>
  <pageSetup scale="7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rgb="FFFFFF00"/>
    <pageSetUpPr fitToPage="1"/>
  </sheetPr>
  <dimension ref="A1:AB138"/>
  <sheetViews>
    <sheetView showGridLines="0" showOutlineSymbols="0" topLeftCell="A34" workbookViewId="0">
      <selection activeCell="E63" sqref="E63"/>
    </sheetView>
  </sheetViews>
  <sheetFormatPr defaultColWidth="8.85546875" defaultRowHeight="12.75"/>
  <cols>
    <col min="1" max="1" width="2.28515625" style="1" customWidth="1"/>
    <col min="2" max="2" width="145.28515625" style="1" customWidth="1"/>
    <col min="3" max="25" width="9.140625" style="1"/>
    <col min="26" max="26" width="2.28515625" style="1" customWidth="1"/>
    <col min="27" max="27" width="142.42578125" style="1" bestFit="1" customWidth="1"/>
    <col min="28" max="16384" width="8.85546875" style="1"/>
  </cols>
  <sheetData>
    <row r="1" spans="1:27" ht="15.75" customHeight="1"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</row>
    <row r="2" spans="1:27"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</row>
    <row r="3" spans="1:27">
      <c r="B3" s="117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</row>
    <row r="4" spans="1:27" ht="5.25" customHeight="1"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</row>
    <row r="5" spans="1:27"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</row>
    <row r="6" spans="1:27" ht="5.25" customHeight="1"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</row>
    <row r="7" spans="1:27" ht="3" customHeight="1"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</row>
    <row r="8" spans="1:27"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</row>
    <row r="9" spans="1:27" ht="7.5" customHeight="1"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</row>
    <row r="10" spans="1:27"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</row>
    <row r="11" spans="1:27" ht="21" customHeight="1"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50"/>
      <c r="AA11" s="150"/>
    </row>
    <row r="12" spans="1:27"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</row>
    <row r="13" spans="1:27"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0"/>
      <c r="AA13" s="150"/>
    </row>
    <row r="14" spans="1:27" ht="45.75" customHeight="1"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50"/>
      <c r="V14" s="150"/>
      <c r="W14" s="150"/>
      <c r="X14" s="150"/>
      <c r="Y14" s="150"/>
      <c r="Z14" s="150"/>
      <c r="AA14" s="150"/>
    </row>
    <row r="15" spans="1:27" ht="4.5" customHeight="1">
      <c r="A15" s="44"/>
      <c r="B15" s="44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  <c r="Z15" s="150"/>
      <c r="AA15" s="150"/>
    </row>
    <row r="16" spans="1:27">
      <c r="A16" s="30"/>
      <c r="B16" s="30"/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150"/>
      <c r="T16" s="150"/>
      <c r="U16" s="150"/>
      <c r="V16" s="150"/>
      <c r="W16" s="150"/>
      <c r="X16" s="150"/>
      <c r="Y16" s="150"/>
      <c r="Z16" s="150"/>
      <c r="AA16" s="150"/>
    </row>
    <row r="17" spans="1:28" ht="15.75" customHeight="1">
      <c r="A17" s="30"/>
      <c r="B17" s="133" t="s">
        <v>1352</v>
      </c>
      <c r="C17" s="141"/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/>
      <c r="R17" s="141"/>
      <c r="S17" s="141"/>
      <c r="T17" s="141"/>
      <c r="U17" s="141"/>
      <c r="V17" s="141"/>
      <c r="W17" s="141"/>
      <c r="X17" s="141"/>
      <c r="Y17" s="141"/>
      <c r="Z17" s="150"/>
      <c r="AA17" s="150"/>
      <c r="AB17" s="132"/>
    </row>
    <row r="18" spans="1:28" ht="15">
      <c r="A18" s="30"/>
      <c r="B18" s="133" t="s">
        <v>374</v>
      </c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150"/>
      <c r="AA18" s="150"/>
      <c r="AB18" s="132"/>
    </row>
    <row r="19" spans="1:28" ht="15">
      <c r="A19" s="30"/>
      <c r="B19" s="133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50"/>
      <c r="AA19" s="150"/>
      <c r="AB19" s="132"/>
    </row>
    <row r="20" spans="1:28" ht="15">
      <c r="A20" s="30"/>
      <c r="B20" s="136" t="s">
        <v>375</v>
      </c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50"/>
      <c r="AA20" s="150"/>
      <c r="AB20" s="132"/>
    </row>
    <row r="21" spans="1:28" ht="15">
      <c r="A21" s="30"/>
      <c r="B21" s="133"/>
      <c r="C21" s="141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50"/>
      <c r="AA21" s="150"/>
      <c r="AB21" s="132"/>
    </row>
    <row r="22" spans="1:28" ht="15">
      <c r="A22" s="30"/>
      <c r="B22" s="137" t="s">
        <v>376</v>
      </c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50"/>
      <c r="AA22" s="150"/>
      <c r="AB22" s="132"/>
    </row>
    <row r="23" spans="1:28" ht="14.25">
      <c r="A23" s="30"/>
      <c r="B23" s="139" t="s">
        <v>378</v>
      </c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50"/>
      <c r="AA23" s="150"/>
      <c r="AB23" s="132"/>
    </row>
    <row r="24" spans="1:28" ht="14.25">
      <c r="A24" s="30"/>
      <c r="B24" s="139" t="s">
        <v>379</v>
      </c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50"/>
      <c r="AA24" s="150"/>
      <c r="AB24" s="132"/>
    </row>
    <row r="25" spans="1:28" ht="14.25">
      <c r="A25" s="30"/>
      <c r="B25" s="139" t="s">
        <v>1568</v>
      </c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50"/>
      <c r="AA25" s="150"/>
      <c r="AB25" s="132"/>
    </row>
    <row r="26" spans="1:28" ht="15">
      <c r="A26" s="30"/>
      <c r="B26" s="139" t="s">
        <v>1411</v>
      </c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50"/>
      <c r="AA26" s="150"/>
      <c r="AB26" s="132"/>
    </row>
    <row r="27" spans="1:28" ht="14.25">
      <c r="A27" s="30"/>
      <c r="B27" s="139" t="s">
        <v>1569</v>
      </c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50"/>
      <c r="AA27" s="150"/>
      <c r="AB27" s="132"/>
    </row>
    <row r="28" spans="1:28" ht="14.25">
      <c r="A28" s="30"/>
      <c r="B28" s="138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50"/>
      <c r="AA28" s="150"/>
      <c r="AB28" s="132"/>
    </row>
    <row r="29" spans="1:28" ht="15">
      <c r="A29" s="30"/>
      <c r="B29" s="137" t="s">
        <v>377</v>
      </c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50"/>
      <c r="AA29" s="150"/>
      <c r="AB29" s="132"/>
    </row>
    <row r="30" spans="1:28" ht="14.25">
      <c r="A30" s="30"/>
      <c r="B30" s="139" t="s">
        <v>378</v>
      </c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50"/>
      <c r="AA30" s="150"/>
      <c r="AB30" s="132"/>
    </row>
    <row r="31" spans="1:28" ht="14.25">
      <c r="A31" s="30"/>
      <c r="B31" s="139" t="s">
        <v>379</v>
      </c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50"/>
      <c r="AA31" s="150"/>
      <c r="AB31" s="132"/>
    </row>
    <row r="32" spans="1:28" ht="14.25">
      <c r="A32" s="30"/>
      <c r="B32" s="139" t="s">
        <v>1568</v>
      </c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50"/>
      <c r="AA32" s="150"/>
      <c r="AB32" s="132"/>
    </row>
    <row r="33" spans="1:28" ht="14.25">
      <c r="A33" s="30"/>
      <c r="B33" s="138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50"/>
      <c r="AA33" s="150"/>
      <c r="AB33" s="132"/>
    </row>
    <row r="34" spans="1:28" ht="15">
      <c r="A34" s="30"/>
      <c r="B34" s="137" t="s">
        <v>381</v>
      </c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50"/>
      <c r="AA34" s="150"/>
      <c r="AB34" s="132"/>
    </row>
    <row r="35" spans="1:28" ht="14.25">
      <c r="A35" s="30"/>
      <c r="B35" s="139" t="s">
        <v>380</v>
      </c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50"/>
      <c r="AA35" s="150"/>
      <c r="AB35" s="132"/>
    </row>
    <row r="36" spans="1:28" ht="14.25">
      <c r="A36" s="30"/>
      <c r="B36" s="139" t="s">
        <v>383</v>
      </c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150"/>
      <c r="AA36" s="150"/>
      <c r="AB36" s="132"/>
    </row>
    <row r="37" spans="1:28" ht="14.25">
      <c r="A37" s="30"/>
      <c r="B37" s="139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150"/>
      <c r="AA37" s="150"/>
      <c r="AB37" s="132"/>
    </row>
    <row r="38" spans="1:28" ht="15">
      <c r="A38" s="30"/>
      <c r="B38" s="137" t="s">
        <v>382</v>
      </c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50"/>
      <c r="AA38" s="150"/>
      <c r="AB38" s="132"/>
    </row>
    <row r="39" spans="1:28" ht="14.25">
      <c r="A39" s="30"/>
      <c r="B39" s="139" t="s">
        <v>594</v>
      </c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150"/>
      <c r="AA39" s="150"/>
      <c r="AB39" s="132"/>
    </row>
    <row r="40" spans="1:28" ht="14.25">
      <c r="A40" s="30"/>
      <c r="B40" s="139" t="s">
        <v>383</v>
      </c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50"/>
      <c r="AA40" s="150"/>
      <c r="AB40" s="132"/>
    </row>
    <row r="41" spans="1:28" ht="6.75" customHeight="1">
      <c r="A41" s="151"/>
      <c r="B41" s="140"/>
      <c r="C41" s="141"/>
      <c r="D41" s="141"/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50"/>
      <c r="AA41" s="150"/>
      <c r="AB41" s="132"/>
    </row>
    <row r="42" spans="1:28" ht="6.75" customHeight="1">
      <c r="A42" s="30"/>
      <c r="B42" s="134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50"/>
      <c r="AA42" s="150"/>
      <c r="AB42" s="132"/>
    </row>
    <row r="43" spans="1:28" ht="15">
      <c r="A43" s="30"/>
      <c r="B43" s="133"/>
      <c r="C43" s="141"/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141"/>
      <c r="Q43" s="141"/>
      <c r="R43" s="141"/>
      <c r="S43" s="141"/>
      <c r="T43" s="141"/>
      <c r="U43" s="141"/>
      <c r="V43" s="141"/>
      <c r="W43" s="141"/>
      <c r="X43" s="141"/>
      <c r="Y43" s="141"/>
      <c r="Z43" s="150"/>
      <c r="AA43" s="150"/>
      <c r="AB43" s="132"/>
    </row>
    <row r="44" spans="1:28" ht="15">
      <c r="A44" s="30"/>
      <c r="B44" s="134" t="s">
        <v>386</v>
      </c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50"/>
      <c r="AA44" s="150"/>
      <c r="AB44" s="132"/>
    </row>
    <row r="45" spans="1:28" ht="14.25">
      <c r="A45" s="30"/>
      <c r="B45" s="139" t="s">
        <v>387</v>
      </c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50"/>
      <c r="AA45" s="150"/>
      <c r="AB45" s="132"/>
    </row>
    <row r="46" spans="1:28" ht="14.25">
      <c r="A46" s="30"/>
      <c r="B46" s="139" t="s">
        <v>384</v>
      </c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50"/>
      <c r="AA46" s="150"/>
      <c r="AB46" s="132"/>
    </row>
    <row r="47" spans="1:28" ht="14.25">
      <c r="A47" s="30"/>
      <c r="B47" s="139" t="s">
        <v>1330</v>
      </c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50"/>
      <c r="AA47" s="150"/>
      <c r="AB47" s="132"/>
    </row>
    <row r="48" spans="1:28" ht="14.25">
      <c r="A48" s="30"/>
      <c r="B48" s="139" t="s">
        <v>388</v>
      </c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50"/>
      <c r="AA48" s="150"/>
      <c r="AB48" s="132"/>
    </row>
    <row r="49" spans="1:28" ht="14.25">
      <c r="A49" s="30"/>
      <c r="B49" s="139" t="s">
        <v>385</v>
      </c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50"/>
      <c r="AA49" s="150"/>
      <c r="AB49" s="132"/>
    </row>
    <row r="50" spans="1:28" ht="14.25">
      <c r="A50" s="30"/>
      <c r="B50" s="139" t="s">
        <v>1351</v>
      </c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150"/>
      <c r="AA50" s="150"/>
      <c r="AB50" s="132"/>
    </row>
    <row r="51" spans="1:28" ht="14.25">
      <c r="A51" s="30"/>
      <c r="B51" s="139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141"/>
      <c r="V51" s="141"/>
      <c r="W51" s="141"/>
      <c r="X51" s="141"/>
      <c r="Y51" s="141"/>
      <c r="Z51" s="150"/>
      <c r="AA51" s="150"/>
      <c r="AB51" s="132"/>
    </row>
    <row r="52" spans="1:28" ht="15">
      <c r="A52" s="30"/>
      <c r="B52" s="134" t="s">
        <v>389</v>
      </c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50"/>
      <c r="AA52" s="150"/>
      <c r="AB52" s="132"/>
    </row>
    <row r="53" spans="1:28" ht="14.25">
      <c r="A53" s="30"/>
      <c r="B53" s="139" t="s">
        <v>390</v>
      </c>
      <c r="C53" s="141"/>
      <c r="D53" s="141"/>
      <c r="E53" s="141"/>
      <c r="F53" s="141"/>
      <c r="G53" s="141"/>
      <c r="H53" s="141"/>
      <c r="I53" s="141"/>
      <c r="J53" s="141"/>
      <c r="K53" s="141"/>
      <c r="L53" s="141"/>
      <c r="M53" s="141"/>
      <c r="N53" s="141"/>
      <c r="O53" s="141"/>
      <c r="P53" s="141"/>
      <c r="Q53" s="141"/>
      <c r="R53" s="141"/>
      <c r="S53" s="141"/>
      <c r="T53" s="141"/>
      <c r="U53" s="141"/>
      <c r="V53" s="141"/>
      <c r="W53" s="141"/>
      <c r="X53" s="141"/>
      <c r="Y53" s="141"/>
      <c r="Z53" s="150"/>
      <c r="AA53" s="150"/>
      <c r="AB53" s="132"/>
    </row>
    <row r="54" spans="1:28" ht="14.25">
      <c r="A54" s="30"/>
      <c r="B54" s="139" t="s">
        <v>391</v>
      </c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50"/>
      <c r="AA54" s="150"/>
      <c r="AB54" s="132"/>
    </row>
    <row r="55" spans="1:28" ht="14.25">
      <c r="A55" s="30"/>
      <c r="B55" s="139" t="s">
        <v>384</v>
      </c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50"/>
      <c r="AA55" s="150"/>
      <c r="AB55" s="132"/>
    </row>
    <row r="56" spans="1:28" ht="14.25">
      <c r="A56" s="30"/>
      <c r="B56" s="139" t="s">
        <v>595</v>
      </c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1"/>
      <c r="W56" s="141"/>
      <c r="X56" s="141"/>
      <c r="Y56" s="141"/>
      <c r="Z56" s="150"/>
      <c r="AA56" s="150"/>
      <c r="AB56" s="132"/>
    </row>
    <row r="57" spans="1:28" ht="14.25">
      <c r="A57" s="30"/>
      <c r="B57" s="139" t="s">
        <v>1329</v>
      </c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  <c r="V57" s="141"/>
      <c r="W57" s="141"/>
      <c r="X57" s="141"/>
      <c r="Y57" s="141"/>
      <c r="Z57" s="150"/>
      <c r="AA57" s="150"/>
      <c r="AB57" s="132"/>
    </row>
    <row r="58" spans="1:28" ht="14.25">
      <c r="A58" s="30"/>
      <c r="B58" s="139" t="s">
        <v>2624</v>
      </c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  <c r="P58" s="141"/>
      <c r="Q58" s="141"/>
      <c r="R58" s="141"/>
      <c r="S58" s="141"/>
      <c r="T58" s="141"/>
      <c r="U58" s="141"/>
      <c r="V58" s="141"/>
      <c r="W58" s="141"/>
      <c r="X58" s="141"/>
      <c r="Y58" s="141"/>
      <c r="Z58" s="150"/>
      <c r="AA58" s="150"/>
      <c r="AB58" s="132"/>
    </row>
    <row r="59" spans="1:28" ht="14.25">
      <c r="A59" s="30"/>
      <c r="B59" s="139" t="s">
        <v>392</v>
      </c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1"/>
      <c r="O59" s="141"/>
      <c r="P59" s="141"/>
      <c r="Q59" s="141"/>
      <c r="R59" s="141"/>
      <c r="S59" s="141"/>
      <c r="T59" s="141"/>
      <c r="U59" s="141"/>
      <c r="V59" s="141"/>
      <c r="W59" s="141"/>
      <c r="X59" s="141"/>
      <c r="Y59" s="141"/>
      <c r="Z59" s="150"/>
      <c r="AA59" s="150"/>
      <c r="AB59" s="132"/>
    </row>
    <row r="60" spans="1:28" ht="14.25">
      <c r="A60" s="30"/>
      <c r="B60" s="139" t="s">
        <v>393</v>
      </c>
      <c r="C60" s="141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/>
      <c r="W60" s="141"/>
      <c r="X60" s="141"/>
      <c r="Y60" s="141"/>
      <c r="Z60" s="150"/>
      <c r="AA60" s="150"/>
      <c r="AB60" s="132"/>
    </row>
    <row r="61" spans="1:28" ht="14.25">
      <c r="A61" s="30"/>
      <c r="B61" s="135"/>
      <c r="C61" s="141"/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150"/>
      <c r="AA61" s="150"/>
      <c r="AB61" s="132"/>
    </row>
    <row r="62" spans="1:28" ht="14.25">
      <c r="A62" s="30"/>
      <c r="B62" s="135" t="s">
        <v>1410</v>
      </c>
      <c r="C62" s="141"/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150"/>
      <c r="AA62" s="150"/>
      <c r="AB62" s="132"/>
    </row>
    <row r="63" spans="1:28">
      <c r="A63" s="30"/>
      <c r="B63" s="212" t="s">
        <v>3356</v>
      </c>
      <c r="C63" s="141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1"/>
      <c r="W63" s="141"/>
      <c r="X63" s="141"/>
      <c r="Y63" s="141"/>
      <c r="Z63" s="150"/>
      <c r="AA63" s="150"/>
      <c r="AB63" s="132"/>
    </row>
    <row r="64" spans="1:28" ht="4.5" customHeight="1">
      <c r="A64" s="44"/>
      <c r="B64" s="44"/>
      <c r="C64" s="150"/>
      <c r="D64" s="150"/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  <c r="X64" s="150"/>
      <c r="Y64" s="150"/>
      <c r="Z64" s="150"/>
      <c r="AA64" s="150"/>
    </row>
    <row r="65" spans="1:27">
      <c r="A65" s="150"/>
      <c r="B65" s="150"/>
      <c r="C65" s="150"/>
      <c r="D65" s="150"/>
      <c r="E65" s="150"/>
      <c r="F65" s="150"/>
      <c r="G65" s="150"/>
      <c r="H65" s="150"/>
      <c r="I65" s="150"/>
      <c r="J65" s="150"/>
      <c r="K65" s="150"/>
      <c r="L65" s="150"/>
      <c r="M65" s="150"/>
      <c r="N65" s="150"/>
      <c r="O65" s="150"/>
      <c r="P65" s="150"/>
      <c r="Q65" s="150"/>
      <c r="R65" s="150"/>
      <c r="S65" s="150"/>
      <c r="T65" s="150"/>
      <c r="U65" s="150"/>
      <c r="V65" s="150"/>
      <c r="W65" s="150"/>
      <c r="X65" s="150"/>
      <c r="Y65" s="150"/>
      <c r="Z65" s="150"/>
      <c r="AA65" s="150"/>
    </row>
    <row r="66" spans="1:27">
      <c r="A66" s="150"/>
      <c r="B66" s="150"/>
      <c r="C66" s="150"/>
      <c r="D66" s="150"/>
      <c r="E66" s="150"/>
      <c r="F66" s="150"/>
      <c r="G66" s="150"/>
      <c r="H66" s="150"/>
      <c r="I66" s="150"/>
      <c r="J66" s="150"/>
      <c r="K66" s="150"/>
      <c r="L66" s="150"/>
      <c r="M66" s="150"/>
      <c r="N66" s="150"/>
      <c r="O66" s="150"/>
      <c r="P66" s="150"/>
      <c r="Q66" s="150"/>
      <c r="R66" s="150"/>
      <c r="S66" s="150"/>
      <c r="T66" s="150"/>
      <c r="U66" s="150"/>
      <c r="V66" s="150"/>
      <c r="W66" s="150"/>
      <c r="X66" s="150"/>
      <c r="Y66" s="150"/>
    </row>
    <row r="67" spans="1:27">
      <c r="A67" s="150"/>
      <c r="B67" s="150"/>
      <c r="C67" s="150"/>
      <c r="D67" s="150"/>
      <c r="E67" s="150"/>
      <c r="F67" s="150"/>
      <c r="G67" s="150"/>
      <c r="H67" s="150"/>
      <c r="I67" s="150"/>
      <c r="J67" s="150"/>
      <c r="K67" s="150"/>
      <c r="L67" s="150"/>
      <c r="M67" s="150"/>
      <c r="N67" s="150"/>
      <c r="O67" s="150"/>
      <c r="P67" s="150"/>
      <c r="Q67" s="150"/>
      <c r="R67" s="150"/>
      <c r="S67" s="150"/>
      <c r="T67" s="150"/>
      <c r="U67" s="150"/>
      <c r="V67" s="150"/>
      <c r="W67" s="150"/>
      <c r="X67" s="150"/>
      <c r="Y67" s="150"/>
    </row>
    <row r="68" spans="1:27">
      <c r="A68" s="150"/>
      <c r="B68" s="150"/>
      <c r="C68" s="150"/>
      <c r="D68" s="150"/>
      <c r="E68" s="150"/>
      <c r="F68" s="150"/>
      <c r="G68" s="150"/>
      <c r="H68" s="150"/>
      <c r="I68" s="150"/>
      <c r="J68" s="150"/>
      <c r="K68" s="150"/>
      <c r="L68" s="150"/>
      <c r="M68" s="150"/>
      <c r="N68" s="150"/>
      <c r="O68" s="150"/>
      <c r="P68" s="150"/>
      <c r="Q68" s="150"/>
      <c r="R68" s="150"/>
      <c r="S68" s="150"/>
      <c r="T68" s="150"/>
      <c r="U68" s="150"/>
      <c r="V68" s="150"/>
      <c r="W68" s="150"/>
      <c r="X68" s="150"/>
      <c r="Y68" s="150"/>
    </row>
    <row r="69" spans="1:27" ht="15.75" customHeight="1">
      <c r="A69" s="150"/>
      <c r="B69" s="150"/>
      <c r="C69" s="150"/>
      <c r="D69" s="150"/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  <c r="S69" s="150"/>
      <c r="T69" s="150"/>
      <c r="U69" s="150"/>
      <c r="V69" s="150"/>
      <c r="W69" s="150"/>
      <c r="X69" s="150"/>
      <c r="Y69" s="150"/>
    </row>
    <row r="70" spans="1:27">
      <c r="A70" s="150"/>
      <c r="B70" s="150"/>
      <c r="C70" s="150"/>
      <c r="D70" s="150"/>
      <c r="E70" s="150"/>
      <c r="F70" s="150"/>
      <c r="G70" s="150"/>
      <c r="H70" s="150"/>
      <c r="I70" s="150"/>
      <c r="J70" s="150"/>
      <c r="K70" s="150"/>
      <c r="L70" s="150"/>
      <c r="M70" s="150"/>
      <c r="N70" s="150"/>
      <c r="O70" s="150"/>
      <c r="P70" s="150"/>
      <c r="Q70" s="150"/>
      <c r="R70" s="150"/>
      <c r="S70" s="150"/>
      <c r="T70" s="150"/>
      <c r="U70" s="150"/>
      <c r="V70" s="150"/>
      <c r="W70" s="150"/>
      <c r="X70" s="150"/>
      <c r="Y70" s="150"/>
    </row>
    <row r="71" spans="1:27">
      <c r="A71" s="150"/>
      <c r="B71" s="150"/>
      <c r="C71" s="150"/>
      <c r="D71" s="150"/>
      <c r="E71" s="150"/>
      <c r="F71" s="150"/>
      <c r="G71" s="150"/>
      <c r="H71" s="150"/>
      <c r="I71" s="150"/>
      <c r="J71" s="150"/>
      <c r="K71" s="150"/>
      <c r="L71" s="150"/>
      <c r="M71" s="150"/>
      <c r="N71" s="150"/>
      <c r="O71" s="150"/>
      <c r="P71" s="150"/>
      <c r="Q71" s="150"/>
      <c r="R71" s="150"/>
      <c r="S71" s="150"/>
      <c r="T71" s="150"/>
      <c r="U71" s="150"/>
      <c r="V71" s="150"/>
      <c r="W71" s="150"/>
      <c r="X71" s="150"/>
      <c r="Y71" s="150"/>
    </row>
    <row r="72" spans="1:27" ht="5.25" customHeight="1">
      <c r="A72" s="150"/>
      <c r="B72" s="150"/>
      <c r="C72" s="150"/>
      <c r="D72" s="150"/>
      <c r="E72" s="150"/>
      <c r="F72" s="150"/>
      <c r="G72" s="150"/>
      <c r="H72" s="150"/>
      <c r="I72" s="150"/>
      <c r="J72" s="150"/>
      <c r="K72" s="150"/>
      <c r="L72" s="150"/>
      <c r="M72" s="150"/>
      <c r="N72" s="150"/>
      <c r="O72" s="150"/>
      <c r="P72" s="150"/>
      <c r="Q72" s="150"/>
      <c r="R72" s="150"/>
      <c r="S72" s="150"/>
      <c r="T72" s="150"/>
      <c r="U72" s="150"/>
      <c r="V72" s="150"/>
      <c r="W72" s="150"/>
      <c r="X72" s="150"/>
      <c r="Y72" s="150"/>
    </row>
    <row r="73" spans="1:27">
      <c r="A73" s="150"/>
      <c r="B73" s="150"/>
      <c r="C73" s="150"/>
      <c r="D73" s="150"/>
      <c r="E73" s="150"/>
      <c r="F73" s="150"/>
      <c r="G73" s="150"/>
      <c r="H73" s="150"/>
      <c r="I73" s="150"/>
      <c r="J73" s="150"/>
      <c r="K73" s="150"/>
      <c r="L73" s="150"/>
      <c r="M73" s="150"/>
      <c r="N73" s="150"/>
      <c r="O73" s="150"/>
      <c r="P73" s="150"/>
      <c r="Q73" s="150"/>
      <c r="R73" s="150"/>
      <c r="S73" s="150"/>
      <c r="T73" s="150"/>
      <c r="U73" s="150"/>
      <c r="V73" s="150"/>
      <c r="W73" s="150"/>
      <c r="X73" s="150"/>
      <c r="Y73" s="150"/>
    </row>
    <row r="74" spans="1:27" ht="5.25" customHeight="1">
      <c r="A74" s="150"/>
      <c r="B74" s="150"/>
      <c r="C74" s="150"/>
      <c r="D74" s="150"/>
      <c r="E74" s="150"/>
      <c r="F74" s="150"/>
      <c r="G74" s="150"/>
      <c r="H74" s="150"/>
      <c r="I74" s="150"/>
      <c r="J74" s="150"/>
      <c r="K74" s="150"/>
      <c r="L74" s="150"/>
      <c r="M74" s="150"/>
      <c r="N74" s="150"/>
      <c r="O74" s="150"/>
      <c r="P74" s="150"/>
      <c r="Q74" s="150"/>
      <c r="R74" s="150"/>
      <c r="S74" s="150"/>
      <c r="T74" s="150"/>
      <c r="U74" s="150"/>
      <c r="V74" s="150"/>
      <c r="W74" s="150"/>
      <c r="X74" s="150"/>
      <c r="Y74" s="150"/>
    </row>
    <row r="75" spans="1:27" ht="3" customHeight="1">
      <c r="A75" s="150"/>
      <c r="B75" s="150"/>
      <c r="C75" s="150"/>
      <c r="D75" s="150"/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150"/>
      <c r="Q75" s="150"/>
      <c r="R75" s="150"/>
      <c r="S75" s="150"/>
      <c r="T75" s="150"/>
      <c r="U75" s="150"/>
      <c r="V75" s="150"/>
      <c r="W75" s="150"/>
      <c r="X75" s="150"/>
      <c r="Y75" s="150"/>
    </row>
    <row r="76" spans="1:27">
      <c r="A76" s="150"/>
      <c r="B76" s="150"/>
      <c r="C76" s="150"/>
      <c r="D76" s="150"/>
      <c r="E76" s="150"/>
      <c r="F76" s="150"/>
      <c r="G76" s="150"/>
      <c r="H76" s="150"/>
      <c r="I76" s="150"/>
      <c r="J76" s="150"/>
      <c r="K76" s="150"/>
      <c r="L76" s="150"/>
      <c r="M76" s="150"/>
      <c r="N76" s="150"/>
      <c r="O76" s="150"/>
      <c r="P76" s="150"/>
      <c r="Q76" s="150"/>
      <c r="R76" s="150"/>
      <c r="S76" s="150"/>
      <c r="T76" s="150"/>
      <c r="U76" s="150"/>
      <c r="V76" s="150"/>
      <c r="W76" s="150"/>
      <c r="X76" s="150"/>
      <c r="Y76" s="150"/>
    </row>
    <row r="77" spans="1:27" ht="7.5" customHeight="1">
      <c r="A77" s="150"/>
      <c r="B77" s="150"/>
      <c r="C77" s="150"/>
      <c r="D77" s="150"/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150"/>
      <c r="Q77" s="150"/>
      <c r="R77" s="150"/>
      <c r="S77" s="150"/>
      <c r="T77" s="150"/>
      <c r="U77" s="150"/>
      <c r="V77" s="150"/>
      <c r="W77" s="150"/>
      <c r="X77" s="150"/>
      <c r="Y77" s="150"/>
    </row>
    <row r="78" spans="1:27">
      <c r="A78" s="150"/>
      <c r="B78" s="150"/>
      <c r="C78" s="150"/>
      <c r="D78" s="150"/>
      <c r="E78" s="150"/>
      <c r="F78" s="150"/>
      <c r="G78" s="150"/>
      <c r="H78" s="150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0"/>
      <c r="X78" s="150"/>
      <c r="Y78" s="150"/>
    </row>
    <row r="79" spans="1:27" ht="21" customHeight="1">
      <c r="A79" s="150"/>
      <c r="B79" s="150"/>
      <c r="C79" s="150"/>
      <c r="D79" s="150"/>
      <c r="E79" s="150"/>
      <c r="F79" s="150"/>
      <c r="G79" s="150"/>
      <c r="H79" s="150"/>
      <c r="I79" s="150"/>
      <c r="J79" s="150"/>
      <c r="K79" s="150"/>
      <c r="L79" s="150"/>
      <c r="M79" s="150"/>
      <c r="N79" s="150"/>
      <c r="O79" s="150"/>
      <c r="P79" s="150"/>
      <c r="Q79" s="150"/>
      <c r="R79" s="150"/>
      <c r="S79" s="150"/>
      <c r="T79" s="150"/>
      <c r="U79" s="150"/>
      <c r="V79" s="150"/>
      <c r="W79" s="150"/>
      <c r="X79" s="150"/>
      <c r="Y79" s="150"/>
    </row>
    <row r="80" spans="1:27">
      <c r="A80" s="150"/>
      <c r="B80" s="150"/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</row>
    <row r="81" spans="1:28">
      <c r="A81" s="150"/>
      <c r="B81" s="150"/>
      <c r="C81" s="150"/>
      <c r="D81" s="150"/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S81" s="150"/>
      <c r="T81" s="150"/>
      <c r="U81" s="150"/>
      <c r="V81" s="150"/>
      <c r="W81" s="150"/>
      <c r="X81" s="150"/>
      <c r="Y81" s="150"/>
    </row>
    <row r="82" spans="1:28" ht="45.75" customHeight="1">
      <c r="A82" s="150"/>
      <c r="B82" s="150"/>
      <c r="C82" s="150"/>
      <c r="D82" s="150"/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0"/>
      <c r="T82" s="150"/>
      <c r="U82" s="150"/>
      <c r="V82" s="150"/>
      <c r="W82" s="150"/>
      <c r="X82" s="150"/>
      <c r="Y82" s="150"/>
    </row>
    <row r="83" spans="1:28" ht="4.5" customHeight="1">
      <c r="A83" s="150"/>
      <c r="B83" s="150"/>
      <c r="C83" s="150"/>
      <c r="D83" s="150"/>
      <c r="E83" s="150"/>
      <c r="F83" s="150"/>
      <c r="G83" s="150"/>
      <c r="H83" s="150"/>
      <c r="I83" s="150"/>
      <c r="J83" s="150"/>
      <c r="K83" s="150"/>
      <c r="L83" s="150"/>
      <c r="M83" s="150"/>
      <c r="N83" s="150"/>
      <c r="O83" s="150"/>
      <c r="P83" s="150"/>
      <c r="Q83" s="150"/>
      <c r="R83" s="150"/>
      <c r="S83" s="150"/>
      <c r="T83" s="150"/>
      <c r="U83" s="150"/>
      <c r="V83" s="150"/>
      <c r="W83" s="150"/>
      <c r="X83" s="150"/>
      <c r="Y83" s="150"/>
    </row>
    <row r="84" spans="1:28">
      <c r="A84" s="150"/>
      <c r="B84" s="150"/>
      <c r="C84" s="150"/>
      <c r="D84" s="150"/>
      <c r="E84" s="150"/>
      <c r="F84" s="150"/>
      <c r="G84" s="150"/>
      <c r="H84" s="150"/>
      <c r="I84" s="150"/>
      <c r="J84" s="150"/>
      <c r="K84" s="150"/>
      <c r="L84" s="150"/>
      <c r="M84" s="150"/>
      <c r="N84" s="150"/>
      <c r="O84" s="150"/>
      <c r="P84" s="150"/>
      <c r="Q84" s="150"/>
      <c r="R84" s="150"/>
      <c r="S84" s="150"/>
      <c r="T84" s="150"/>
      <c r="U84" s="150"/>
      <c r="V84" s="150"/>
      <c r="W84" s="150"/>
      <c r="X84" s="150"/>
      <c r="Y84" s="150"/>
    </row>
    <row r="85" spans="1:28">
      <c r="A85" s="150"/>
      <c r="B85" s="150"/>
      <c r="C85" s="150"/>
      <c r="D85" s="150"/>
      <c r="E85" s="150"/>
      <c r="F85" s="150"/>
      <c r="G85" s="150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150"/>
      <c r="T85" s="150"/>
      <c r="U85" s="150"/>
      <c r="V85" s="150"/>
      <c r="W85" s="150"/>
      <c r="X85" s="150"/>
      <c r="Y85" s="150"/>
    </row>
    <row r="86" spans="1:28">
      <c r="A86" s="150"/>
      <c r="B86" s="150"/>
      <c r="C86" s="150"/>
      <c r="D86" s="150"/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/>
      <c r="S86" s="150"/>
      <c r="T86" s="150"/>
      <c r="U86" s="150"/>
      <c r="V86" s="150"/>
      <c r="W86" s="150"/>
      <c r="X86" s="150"/>
      <c r="Y86" s="150"/>
    </row>
    <row r="87" spans="1:28">
      <c r="A87" s="150"/>
      <c r="B87" s="150"/>
      <c r="C87" s="150"/>
      <c r="D87" s="150"/>
      <c r="E87" s="150"/>
      <c r="F87" s="150"/>
      <c r="G87" s="150"/>
      <c r="H87" s="150"/>
      <c r="I87" s="150"/>
      <c r="J87" s="150"/>
      <c r="K87" s="150"/>
      <c r="L87" s="150"/>
      <c r="M87" s="150"/>
      <c r="N87" s="150"/>
      <c r="O87" s="150"/>
      <c r="P87" s="150"/>
      <c r="Q87" s="150"/>
      <c r="R87" s="150"/>
      <c r="S87" s="150"/>
      <c r="T87" s="150"/>
      <c r="U87" s="150"/>
      <c r="V87" s="150"/>
      <c r="W87" s="150"/>
      <c r="X87" s="150"/>
      <c r="Y87" s="150"/>
    </row>
    <row r="88" spans="1:28">
      <c r="A88" s="150"/>
      <c r="B88" s="150"/>
      <c r="C88" s="150"/>
      <c r="D88" s="150"/>
      <c r="E88" s="150"/>
      <c r="F88" s="150"/>
      <c r="G88" s="150"/>
      <c r="H88" s="150"/>
      <c r="I88" s="150"/>
      <c r="J88" s="150"/>
      <c r="K88" s="150"/>
      <c r="L88" s="150"/>
      <c r="M88" s="150"/>
      <c r="N88" s="150"/>
      <c r="O88" s="150"/>
      <c r="P88" s="150"/>
      <c r="Q88" s="150"/>
      <c r="R88" s="150"/>
      <c r="S88" s="150"/>
      <c r="T88" s="150"/>
      <c r="U88" s="150"/>
      <c r="V88" s="150"/>
      <c r="W88" s="150"/>
      <c r="X88" s="150"/>
      <c r="Y88" s="150"/>
    </row>
    <row r="89" spans="1:28">
      <c r="A89" s="150"/>
      <c r="B89" s="150"/>
      <c r="C89" s="150"/>
      <c r="D89" s="150"/>
      <c r="E89" s="150"/>
      <c r="F89" s="150"/>
      <c r="G89" s="150"/>
      <c r="H89" s="150"/>
      <c r="I89" s="150"/>
      <c r="J89" s="150"/>
      <c r="K89" s="150"/>
      <c r="L89" s="150"/>
      <c r="M89" s="150"/>
      <c r="N89" s="150"/>
      <c r="O89" s="150"/>
      <c r="P89" s="150"/>
      <c r="Q89" s="150"/>
      <c r="R89" s="150"/>
      <c r="S89" s="150"/>
      <c r="T89" s="150"/>
      <c r="U89" s="150"/>
      <c r="V89" s="150"/>
      <c r="W89" s="150"/>
      <c r="X89" s="150"/>
      <c r="Y89" s="150"/>
    </row>
    <row r="90" spans="1:28" ht="15.75" customHeight="1">
      <c r="A90" s="150"/>
      <c r="B90" s="150"/>
      <c r="C90" s="141"/>
      <c r="D90" s="141"/>
      <c r="E90" s="141"/>
      <c r="F90" s="141"/>
      <c r="G90" s="141"/>
      <c r="H90" s="141"/>
      <c r="I90" s="141"/>
      <c r="J90" s="141"/>
      <c r="K90" s="141"/>
      <c r="L90" s="141"/>
      <c r="M90" s="141"/>
      <c r="N90" s="141"/>
      <c r="O90" s="141"/>
      <c r="P90" s="141"/>
      <c r="Q90" s="141"/>
      <c r="R90" s="141"/>
      <c r="S90" s="141"/>
      <c r="T90" s="141"/>
      <c r="U90" s="141"/>
      <c r="V90" s="141"/>
      <c r="W90" s="141"/>
      <c r="X90" s="141"/>
      <c r="Y90" s="141"/>
      <c r="AA90" s="142" t="s">
        <v>1350</v>
      </c>
      <c r="AB90" s="132"/>
    </row>
    <row r="91" spans="1:28" ht="15">
      <c r="A91" s="150"/>
      <c r="B91" s="150"/>
      <c r="C91" s="141"/>
      <c r="D91" s="141"/>
      <c r="E91" s="141"/>
      <c r="F91" s="141"/>
      <c r="G91" s="141"/>
      <c r="H91" s="141"/>
      <c r="I91" s="141"/>
      <c r="J91" s="141"/>
      <c r="K91" s="141"/>
      <c r="L91" s="141"/>
      <c r="M91" s="141"/>
      <c r="N91" s="141"/>
      <c r="O91" s="141"/>
      <c r="P91" s="141"/>
      <c r="Q91" s="141"/>
      <c r="R91" s="141"/>
      <c r="S91" s="141"/>
      <c r="T91" s="141"/>
      <c r="U91" s="141"/>
      <c r="V91" s="141"/>
      <c r="W91" s="141"/>
      <c r="X91" s="141"/>
      <c r="Y91" s="141"/>
      <c r="AA91" s="142" t="s">
        <v>374</v>
      </c>
      <c r="AB91" s="132"/>
    </row>
    <row r="92" spans="1:28" ht="15">
      <c r="A92" s="150"/>
      <c r="B92" s="150"/>
      <c r="C92" s="141"/>
      <c r="D92" s="141"/>
      <c r="E92" s="141"/>
      <c r="F92" s="141"/>
      <c r="G92" s="141"/>
      <c r="H92" s="141"/>
      <c r="I92" s="141"/>
      <c r="J92" s="141"/>
      <c r="K92" s="141"/>
      <c r="L92" s="141"/>
      <c r="M92" s="141"/>
      <c r="N92" s="141"/>
      <c r="O92" s="141"/>
      <c r="P92" s="141"/>
      <c r="Q92" s="141"/>
      <c r="R92" s="141"/>
      <c r="S92" s="141"/>
      <c r="T92" s="141"/>
      <c r="U92" s="141"/>
      <c r="V92" s="141"/>
      <c r="W92" s="141"/>
      <c r="X92" s="141"/>
      <c r="Y92" s="141"/>
      <c r="AA92" s="142"/>
      <c r="AB92" s="132"/>
    </row>
    <row r="93" spans="1:28" ht="15">
      <c r="A93" s="150"/>
      <c r="B93" s="150"/>
      <c r="C93" s="141"/>
      <c r="D93" s="141"/>
      <c r="E93" s="141"/>
      <c r="F93" s="141"/>
      <c r="G93" s="141"/>
      <c r="H93" s="141"/>
      <c r="I93" s="141"/>
      <c r="J93" s="141"/>
      <c r="K93" s="141"/>
      <c r="L93" s="141"/>
      <c r="M93" s="141"/>
      <c r="N93" s="141"/>
      <c r="O93" s="141"/>
      <c r="P93" s="141"/>
      <c r="Q93" s="141"/>
      <c r="R93" s="141"/>
      <c r="S93" s="141"/>
      <c r="T93" s="141"/>
      <c r="U93" s="141"/>
      <c r="V93" s="141"/>
      <c r="W93" s="141"/>
      <c r="X93" s="141"/>
      <c r="Y93" s="141"/>
      <c r="AA93" s="143" t="s">
        <v>375</v>
      </c>
      <c r="AB93" s="132"/>
    </row>
    <row r="94" spans="1:28" ht="15">
      <c r="A94" s="150"/>
      <c r="B94" s="150"/>
      <c r="C94" s="141"/>
      <c r="D94" s="141"/>
      <c r="E94" s="141"/>
      <c r="F94" s="141"/>
      <c r="G94" s="141"/>
      <c r="H94" s="141"/>
      <c r="I94" s="141"/>
      <c r="J94" s="141"/>
      <c r="K94" s="141"/>
      <c r="L94" s="141"/>
      <c r="M94" s="141"/>
      <c r="N94" s="141"/>
      <c r="O94" s="141"/>
      <c r="P94" s="141"/>
      <c r="Q94" s="141"/>
      <c r="R94" s="141"/>
      <c r="S94" s="141"/>
      <c r="T94" s="141"/>
      <c r="U94" s="141"/>
      <c r="V94" s="141"/>
      <c r="W94" s="141"/>
      <c r="X94" s="141"/>
      <c r="Y94" s="141"/>
      <c r="AA94" s="142"/>
      <c r="AB94" s="132"/>
    </row>
    <row r="95" spans="1:28" ht="15">
      <c r="A95" s="150"/>
      <c r="B95" s="150"/>
      <c r="C95" s="141"/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  <c r="P95" s="141"/>
      <c r="Q95" s="141"/>
      <c r="R95" s="141"/>
      <c r="S95" s="141"/>
      <c r="T95" s="141"/>
      <c r="U95" s="141"/>
      <c r="V95" s="141"/>
      <c r="W95" s="141"/>
      <c r="X95" s="141"/>
      <c r="Y95" s="141"/>
      <c r="AA95" s="144" t="s">
        <v>376</v>
      </c>
      <c r="AB95" s="132"/>
    </row>
    <row r="96" spans="1:28" ht="14.25">
      <c r="A96" s="150"/>
      <c r="B96" s="150"/>
      <c r="C96" s="141"/>
      <c r="D96" s="141"/>
      <c r="E96" s="141"/>
      <c r="F96" s="141"/>
      <c r="G96" s="141"/>
      <c r="H96" s="141"/>
      <c r="I96" s="141"/>
      <c r="J96" s="141"/>
      <c r="K96" s="141"/>
      <c r="L96" s="141"/>
      <c r="M96" s="141"/>
      <c r="N96" s="141"/>
      <c r="O96" s="141"/>
      <c r="P96" s="141"/>
      <c r="Q96" s="141"/>
      <c r="R96" s="141"/>
      <c r="S96" s="141"/>
      <c r="T96" s="141"/>
      <c r="U96" s="141"/>
      <c r="V96" s="141"/>
      <c r="W96" s="141"/>
      <c r="X96" s="141"/>
      <c r="Y96" s="141"/>
      <c r="AA96" s="145" t="s">
        <v>378</v>
      </c>
      <c r="AB96" s="132"/>
    </row>
    <row r="97" spans="1:28" ht="14.25">
      <c r="A97" s="150"/>
      <c r="B97" s="150"/>
      <c r="C97" s="141"/>
      <c r="D97" s="141"/>
      <c r="E97" s="141"/>
      <c r="F97" s="141"/>
      <c r="G97" s="141"/>
      <c r="H97" s="141"/>
      <c r="I97" s="141"/>
      <c r="J97" s="141"/>
      <c r="K97" s="141"/>
      <c r="L97" s="141"/>
      <c r="M97" s="141"/>
      <c r="N97" s="141"/>
      <c r="O97" s="141"/>
      <c r="P97" s="141"/>
      <c r="Q97" s="141"/>
      <c r="R97" s="141"/>
      <c r="S97" s="141"/>
      <c r="T97" s="141"/>
      <c r="U97" s="141"/>
      <c r="V97" s="141"/>
      <c r="W97" s="141"/>
      <c r="X97" s="141"/>
      <c r="Y97" s="141"/>
      <c r="AA97" s="145" t="s">
        <v>379</v>
      </c>
      <c r="AB97" s="132"/>
    </row>
    <row r="98" spans="1:28" ht="14.25">
      <c r="A98" s="150"/>
      <c r="B98" s="150"/>
      <c r="C98" s="141"/>
      <c r="D98" s="141"/>
      <c r="E98" s="141"/>
      <c r="F98" s="141"/>
      <c r="G98" s="141"/>
      <c r="H98" s="141"/>
      <c r="I98" s="141"/>
      <c r="J98" s="141"/>
      <c r="K98" s="141"/>
      <c r="L98" s="141"/>
      <c r="M98" s="141"/>
      <c r="N98" s="141"/>
      <c r="O98" s="141"/>
      <c r="P98" s="141"/>
      <c r="Q98" s="141"/>
      <c r="R98" s="141"/>
      <c r="S98" s="141"/>
      <c r="T98" s="141"/>
      <c r="U98" s="141"/>
      <c r="V98" s="141"/>
      <c r="W98" s="141"/>
      <c r="X98" s="141"/>
      <c r="Y98" s="141"/>
      <c r="AA98" s="145" t="s">
        <v>1568</v>
      </c>
      <c r="AB98" s="132"/>
    </row>
    <row r="99" spans="1:28" ht="15">
      <c r="A99" s="150"/>
      <c r="B99" s="150"/>
      <c r="C99" s="141"/>
      <c r="D99" s="141"/>
      <c r="E99" s="141"/>
      <c r="F99" s="141"/>
      <c r="G99" s="141"/>
      <c r="H99" s="141"/>
      <c r="I99" s="141"/>
      <c r="J99" s="141"/>
      <c r="K99" s="141"/>
      <c r="L99" s="141"/>
      <c r="M99" s="141"/>
      <c r="N99" s="141"/>
      <c r="O99" s="141"/>
      <c r="P99" s="141"/>
      <c r="Q99" s="141"/>
      <c r="R99" s="141"/>
      <c r="S99" s="141"/>
      <c r="T99" s="141"/>
      <c r="U99" s="141"/>
      <c r="V99" s="141"/>
      <c r="W99" s="141"/>
      <c r="X99" s="141"/>
      <c r="Y99" s="141"/>
      <c r="AA99" s="145" t="s">
        <v>1411</v>
      </c>
      <c r="AB99" s="132"/>
    </row>
    <row r="100" spans="1:28" ht="14.25">
      <c r="A100" s="150"/>
      <c r="B100" s="150"/>
      <c r="C100" s="141"/>
      <c r="D100" s="141"/>
      <c r="E100" s="141"/>
      <c r="F100" s="141"/>
      <c r="G100" s="141"/>
      <c r="H100" s="141"/>
      <c r="I100" s="141"/>
      <c r="J100" s="141"/>
      <c r="K100" s="141"/>
      <c r="L100" s="141"/>
      <c r="M100" s="141"/>
      <c r="N100" s="141"/>
      <c r="O100" s="141"/>
      <c r="P100" s="141"/>
      <c r="Q100" s="141"/>
      <c r="R100" s="141"/>
      <c r="S100" s="141"/>
      <c r="T100" s="141"/>
      <c r="U100" s="141"/>
      <c r="V100" s="141"/>
      <c r="W100" s="141"/>
      <c r="X100" s="141"/>
      <c r="Y100" s="141"/>
      <c r="AA100" s="145" t="s">
        <v>1569</v>
      </c>
      <c r="AB100" s="132"/>
    </row>
    <row r="101" spans="1:28" ht="14.25">
      <c r="A101" s="150"/>
      <c r="B101" s="150"/>
      <c r="C101" s="141"/>
      <c r="D101" s="141"/>
      <c r="E101" s="141"/>
      <c r="F101" s="141"/>
      <c r="G101" s="141"/>
      <c r="H101" s="141"/>
      <c r="I101" s="141"/>
      <c r="J101" s="141"/>
      <c r="K101" s="141"/>
      <c r="L101" s="141"/>
      <c r="M101" s="141"/>
      <c r="N101" s="141"/>
      <c r="O101" s="141"/>
      <c r="P101" s="141"/>
      <c r="Q101" s="141"/>
      <c r="R101" s="141"/>
      <c r="S101" s="141"/>
      <c r="T101" s="141"/>
      <c r="U101" s="141"/>
      <c r="V101" s="141"/>
      <c r="W101" s="141"/>
      <c r="X101" s="141"/>
      <c r="Y101" s="141"/>
      <c r="AA101" s="146"/>
      <c r="AB101" s="132"/>
    </row>
    <row r="102" spans="1:28" ht="15">
      <c r="A102" s="150"/>
      <c r="B102" s="150"/>
      <c r="C102" s="141"/>
      <c r="D102" s="141"/>
      <c r="E102" s="141"/>
      <c r="F102" s="141"/>
      <c r="G102" s="141"/>
      <c r="H102" s="141"/>
      <c r="I102" s="141"/>
      <c r="J102" s="141"/>
      <c r="K102" s="141"/>
      <c r="L102" s="141"/>
      <c r="M102" s="141"/>
      <c r="N102" s="141"/>
      <c r="O102" s="141"/>
      <c r="P102" s="141"/>
      <c r="Q102" s="141"/>
      <c r="R102" s="141"/>
      <c r="S102" s="141"/>
      <c r="T102" s="141"/>
      <c r="U102" s="141"/>
      <c r="V102" s="141"/>
      <c r="W102" s="141"/>
      <c r="X102" s="141"/>
      <c r="Y102" s="141"/>
      <c r="AA102" s="144" t="s">
        <v>377</v>
      </c>
      <c r="AB102" s="132"/>
    </row>
    <row r="103" spans="1:28" ht="14.25">
      <c r="A103" s="150"/>
      <c r="B103" s="150"/>
      <c r="C103" s="141"/>
      <c r="D103" s="141"/>
      <c r="E103" s="141"/>
      <c r="F103" s="141"/>
      <c r="G103" s="141"/>
      <c r="H103" s="141"/>
      <c r="I103" s="141"/>
      <c r="J103" s="141"/>
      <c r="K103" s="141"/>
      <c r="L103" s="141"/>
      <c r="M103" s="141"/>
      <c r="N103" s="141"/>
      <c r="O103" s="141"/>
      <c r="P103" s="141"/>
      <c r="Q103" s="141"/>
      <c r="R103" s="141"/>
      <c r="S103" s="141"/>
      <c r="T103" s="141"/>
      <c r="U103" s="141"/>
      <c r="V103" s="141"/>
      <c r="W103" s="141"/>
      <c r="X103" s="141"/>
      <c r="Y103" s="141"/>
      <c r="AA103" s="145" t="s">
        <v>378</v>
      </c>
      <c r="AB103" s="132"/>
    </row>
    <row r="104" spans="1:28" ht="14.25">
      <c r="A104" s="150"/>
      <c r="B104" s="150"/>
      <c r="C104" s="141"/>
      <c r="D104" s="141"/>
      <c r="E104" s="141"/>
      <c r="F104" s="141"/>
      <c r="G104" s="141"/>
      <c r="H104" s="141"/>
      <c r="I104" s="141"/>
      <c r="J104" s="141"/>
      <c r="K104" s="141"/>
      <c r="L104" s="141"/>
      <c r="M104" s="141"/>
      <c r="N104" s="141"/>
      <c r="O104" s="141"/>
      <c r="P104" s="141"/>
      <c r="Q104" s="141"/>
      <c r="R104" s="141"/>
      <c r="S104" s="141"/>
      <c r="T104" s="141"/>
      <c r="U104" s="141"/>
      <c r="V104" s="141"/>
      <c r="W104" s="141"/>
      <c r="X104" s="141"/>
      <c r="Y104" s="141"/>
      <c r="AA104" s="145" t="s">
        <v>379</v>
      </c>
      <c r="AB104" s="132"/>
    </row>
    <row r="105" spans="1:28" ht="14.25">
      <c r="A105" s="150"/>
      <c r="B105" s="150"/>
      <c r="C105" s="141"/>
      <c r="D105" s="141"/>
      <c r="E105" s="141"/>
      <c r="F105" s="141"/>
      <c r="G105" s="141"/>
      <c r="H105" s="141"/>
      <c r="I105" s="141"/>
      <c r="J105" s="141"/>
      <c r="K105" s="141"/>
      <c r="L105" s="141"/>
      <c r="M105" s="141"/>
      <c r="N105" s="141"/>
      <c r="O105" s="141"/>
      <c r="P105" s="141"/>
      <c r="Q105" s="141"/>
      <c r="R105" s="141"/>
      <c r="S105" s="141"/>
      <c r="T105" s="141"/>
      <c r="U105" s="141"/>
      <c r="V105" s="141"/>
      <c r="W105" s="141"/>
      <c r="X105" s="141"/>
      <c r="Y105" s="141"/>
      <c r="AA105" s="145" t="s">
        <v>1568</v>
      </c>
      <c r="AB105" s="132"/>
    </row>
    <row r="106" spans="1:28" ht="14.25">
      <c r="A106" s="150"/>
      <c r="B106" s="150"/>
      <c r="C106" s="141"/>
      <c r="D106" s="141"/>
      <c r="E106" s="141"/>
      <c r="F106" s="141"/>
      <c r="G106" s="141"/>
      <c r="H106" s="141"/>
      <c r="I106" s="141"/>
      <c r="J106" s="141"/>
      <c r="K106" s="141"/>
      <c r="L106" s="141"/>
      <c r="M106" s="141"/>
      <c r="N106" s="141"/>
      <c r="O106" s="141"/>
      <c r="P106" s="141"/>
      <c r="Q106" s="141"/>
      <c r="R106" s="141"/>
      <c r="S106" s="141"/>
      <c r="T106" s="141"/>
      <c r="U106" s="141"/>
      <c r="V106" s="141"/>
      <c r="W106" s="141"/>
      <c r="X106" s="141"/>
      <c r="Y106" s="141"/>
      <c r="AA106" s="146"/>
      <c r="AB106" s="132"/>
    </row>
    <row r="107" spans="1:28" ht="15">
      <c r="A107" s="150"/>
      <c r="B107" s="150"/>
      <c r="C107" s="141"/>
      <c r="D107" s="141"/>
      <c r="E107" s="141"/>
      <c r="F107" s="141"/>
      <c r="G107" s="141"/>
      <c r="H107" s="141"/>
      <c r="I107" s="141"/>
      <c r="J107" s="141"/>
      <c r="K107" s="141"/>
      <c r="L107" s="141"/>
      <c r="M107" s="141"/>
      <c r="N107" s="141"/>
      <c r="O107" s="141"/>
      <c r="P107" s="141"/>
      <c r="Q107" s="141"/>
      <c r="R107" s="141"/>
      <c r="S107" s="141"/>
      <c r="T107" s="141"/>
      <c r="U107" s="141"/>
      <c r="V107" s="141"/>
      <c r="W107" s="141"/>
      <c r="X107" s="141"/>
      <c r="Y107" s="141"/>
      <c r="AA107" s="144" t="s">
        <v>381</v>
      </c>
      <c r="AB107" s="132"/>
    </row>
    <row r="108" spans="1:28" ht="14.25">
      <c r="A108" s="150"/>
      <c r="B108" s="150"/>
      <c r="C108" s="141"/>
      <c r="D108" s="141"/>
      <c r="E108" s="141"/>
      <c r="F108" s="141"/>
      <c r="G108" s="141"/>
      <c r="H108" s="141"/>
      <c r="I108" s="141"/>
      <c r="J108" s="141"/>
      <c r="K108" s="141"/>
      <c r="L108" s="141"/>
      <c r="M108" s="141"/>
      <c r="N108" s="141"/>
      <c r="O108" s="141"/>
      <c r="P108" s="141"/>
      <c r="Q108" s="141"/>
      <c r="R108" s="141"/>
      <c r="S108" s="141"/>
      <c r="T108" s="141"/>
      <c r="U108" s="141"/>
      <c r="V108" s="141"/>
      <c r="W108" s="141"/>
      <c r="X108" s="141"/>
      <c r="Y108" s="141"/>
      <c r="AA108" s="145" t="s">
        <v>380</v>
      </c>
      <c r="AB108" s="132"/>
    </row>
    <row r="109" spans="1:28" ht="14.25">
      <c r="A109" s="150"/>
      <c r="B109" s="150"/>
      <c r="C109" s="141"/>
      <c r="D109" s="141"/>
      <c r="E109" s="141"/>
      <c r="F109" s="141"/>
      <c r="G109" s="141"/>
      <c r="H109" s="141"/>
      <c r="I109" s="141"/>
      <c r="J109" s="141"/>
      <c r="K109" s="141"/>
      <c r="L109" s="141"/>
      <c r="M109" s="141"/>
      <c r="N109" s="141"/>
      <c r="O109" s="141"/>
      <c r="P109" s="141"/>
      <c r="Q109" s="141"/>
      <c r="R109" s="141"/>
      <c r="S109" s="141"/>
      <c r="T109" s="141"/>
      <c r="U109" s="141"/>
      <c r="V109" s="141"/>
      <c r="W109" s="141"/>
      <c r="X109" s="141"/>
      <c r="Y109" s="141"/>
      <c r="AA109" s="145" t="s">
        <v>383</v>
      </c>
      <c r="AB109" s="132"/>
    </row>
    <row r="110" spans="1:28" ht="14.25">
      <c r="A110" s="150"/>
      <c r="B110" s="150"/>
      <c r="C110" s="141"/>
      <c r="D110" s="141"/>
      <c r="E110" s="141"/>
      <c r="F110" s="141"/>
      <c r="G110" s="141"/>
      <c r="H110" s="141"/>
      <c r="I110" s="141"/>
      <c r="J110" s="141"/>
      <c r="K110" s="141"/>
      <c r="L110" s="141"/>
      <c r="M110" s="141"/>
      <c r="N110" s="141"/>
      <c r="O110" s="141"/>
      <c r="P110" s="141"/>
      <c r="Q110" s="141"/>
      <c r="R110" s="141"/>
      <c r="S110" s="141"/>
      <c r="T110" s="141"/>
      <c r="U110" s="141"/>
      <c r="V110" s="141"/>
      <c r="W110" s="141"/>
      <c r="X110" s="141"/>
      <c r="Y110" s="141"/>
      <c r="AA110" s="145"/>
      <c r="AB110" s="132"/>
    </row>
    <row r="111" spans="1:28" ht="15">
      <c r="A111" s="150"/>
      <c r="B111" s="150"/>
      <c r="C111" s="141"/>
      <c r="D111" s="141"/>
      <c r="E111" s="141"/>
      <c r="F111" s="141"/>
      <c r="G111" s="141"/>
      <c r="H111" s="141"/>
      <c r="I111" s="141"/>
      <c r="J111" s="141"/>
      <c r="K111" s="141"/>
      <c r="L111" s="141"/>
      <c r="M111" s="141"/>
      <c r="N111" s="141"/>
      <c r="O111" s="141"/>
      <c r="P111" s="141"/>
      <c r="Q111" s="141"/>
      <c r="R111" s="141"/>
      <c r="S111" s="141"/>
      <c r="T111" s="141"/>
      <c r="U111" s="141"/>
      <c r="V111" s="141"/>
      <c r="W111" s="141"/>
      <c r="X111" s="141"/>
      <c r="Y111" s="141"/>
      <c r="AA111" s="144" t="s">
        <v>382</v>
      </c>
      <c r="AB111" s="132"/>
    </row>
    <row r="112" spans="1:28" ht="14.25">
      <c r="A112" s="150"/>
      <c r="B112" s="150"/>
      <c r="C112" s="141"/>
      <c r="D112" s="141"/>
      <c r="E112" s="141"/>
      <c r="F112" s="141"/>
      <c r="G112" s="141"/>
      <c r="H112" s="141"/>
      <c r="I112" s="141"/>
      <c r="J112" s="141"/>
      <c r="K112" s="141"/>
      <c r="L112" s="141"/>
      <c r="M112" s="141"/>
      <c r="N112" s="141"/>
      <c r="O112" s="141"/>
      <c r="P112" s="141"/>
      <c r="Q112" s="141"/>
      <c r="R112" s="141"/>
      <c r="S112" s="141"/>
      <c r="T112" s="141"/>
      <c r="U112" s="141"/>
      <c r="V112" s="141"/>
      <c r="W112" s="141"/>
      <c r="X112" s="141"/>
      <c r="Y112" s="141"/>
      <c r="AA112" s="145" t="s">
        <v>594</v>
      </c>
      <c r="AB112" s="132"/>
    </row>
    <row r="113" spans="1:28" ht="14.25">
      <c r="A113" s="150"/>
      <c r="B113" s="150"/>
      <c r="C113" s="141"/>
      <c r="D113" s="141"/>
      <c r="E113" s="141"/>
      <c r="F113" s="141"/>
      <c r="G113" s="141"/>
      <c r="H113" s="141"/>
      <c r="I113" s="141"/>
      <c r="J113" s="141"/>
      <c r="K113" s="141"/>
      <c r="L113" s="141"/>
      <c r="M113" s="141"/>
      <c r="N113" s="141"/>
      <c r="O113" s="141"/>
      <c r="P113" s="141"/>
      <c r="Q113" s="141"/>
      <c r="R113" s="141"/>
      <c r="S113" s="141"/>
      <c r="T113" s="141"/>
      <c r="U113" s="141"/>
      <c r="V113" s="141"/>
      <c r="W113" s="141"/>
      <c r="X113" s="141"/>
      <c r="Y113" s="141"/>
      <c r="AA113" s="145" t="s">
        <v>383</v>
      </c>
      <c r="AB113" s="132"/>
    </row>
    <row r="114" spans="1:28" ht="6.75" customHeight="1">
      <c r="A114" s="150"/>
      <c r="B114" s="150"/>
      <c r="C114" s="141"/>
      <c r="D114" s="141"/>
      <c r="E114" s="141"/>
      <c r="F114" s="141"/>
      <c r="G114" s="141"/>
      <c r="H114" s="141"/>
      <c r="I114" s="141"/>
      <c r="J114" s="141"/>
      <c r="K114" s="141"/>
      <c r="L114" s="141"/>
      <c r="M114" s="141"/>
      <c r="N114" s="141"/>
      <c r="O114" s="141"/>
      <c r="P114" s="141"/>
      <c r="Q114" s="141"/>
      <c r="R114" s="141"/>
      <c r="S114" s="141"/>
      <c r="T114" s="141"/>
      <c r="U114" s="141"/>
      <c r="V114" s="141"/>
      <c r="W114" s="141"/>
      <c r="X114" s="141"/>
      <c r="Y114" s="141"/>
      <c r="Z114" s="152"/>
      <c r="AA114" s="149"/>
      <c r="AB114" s="132"/>
    </row>
    <row r="115" spans="1:28" ht="6.75" customHeight="1">
      <c r="A115" s="150"/>
      <c r="B115" s="150"/>
      <c r="C115" s="141"/>
      <c r="D115" s="141"/>
      <c r="E115" s="141"/>
      <c r="F115" s="141"/>
      <c r="G115" s="141"/>
      <c r="H115" s="141"/>
      <c r="I115" s="141"/>
      <c r="J115" s="141"/>
      <c r="K115" s="141"/>
      <c r="L115" s="141"/>
      <c r="M115" s="141"/>
      <c r="N115" s="141"/>
      <c r="O115" s="141"/>
      <c r="P115" s="141"/>
      <c r="Q115" s="141"/>
      <c r="R115" s="141"/>
      <c r="S115" s="141"/>
      <c r="T115" s="141"/>
      <c r="U115" s="141"/>
      <c r="V115" s="141"/>
      <c r="W115" s="141"/>
      <c r="X115" s="141"/>
      <c r="Y115" s="141"/>
      <c r="AA115" s="147"/>
      <c r="AB115" s="132"/>
    </row>
    <row r="116" spans="1:28" ht="15">
      <c r="A116" s="150"/>
      <c r="B116" s="150"/>
      <c r="C116" s="141"/>
      <c r="D116" s="141"/>
      <c r="E116" s="141"/>
      <c r="F116" s="141"/>
      <c r="G116" s="141"/>
      <c r="H116" s="141"/>
      <c r="I116" s="141"/>
      <c r="J116" s="141"/>
      <c r="K116" s="141"/>
      <c r="L116" s="141"/>
      <c r="M116" s="141"/>
      <c r="N116" s="141"/>
      <c r="O116" s="141"/>
      <c r="P116" s="141"/>
      <c r="Q116" s="141"/>
      <c r="R116" s="141"/>
      <c r="S116" s="141"/>
      <c r="T116" s="141"/>
      <c r="U116" s="141"/>
      <c r="V116" s="141"/>
      <c r="W116" s="141"/>
      <c r="X116" s="141"/>
      <c r="Y116" s="141"/>
      <c r="AA116" s="142"/>
      <c r="AB116" s="132"/>
    </row>
    <row r="117" spans="1:28" ht="15">
      <c r="A117" s="150"/>
      <c r="B117" s="150"/>
      <c r="C117" s="141"/>
      <c r="D117" s="141"/>
      <c r="E117" s="141"/>
      <c r="F117" s="141"/>
      <c r="G117" s="141"/>
      <c r="H117" s="141"/>
      <c r="I117" s="141"/>
      <c r="J117" s="141"/>
      <c r="K117" s="141"/>
      <c r="L117" s="141"/>
      <c r="M117" s="141"/>
      <c r="N117" s="141"/>
      <c r="O117" s="141"/>
      <c r="P117" s="141"/>
      <c r="Q117" s="141"/>
      <c r="R117" s="141"/>
      <c r="S117" s="141"/>
      <c r="T117" s="141"/>
      <c r="U117" s="141"/>
      <c r="V117" s="141"/>
      <c r="W117" s="141"/>
      <c r="X117" s="141"/>
      <c r="Y117" s="141"/>
      <c r="AA117" s="147" t="s">
        <v>386</v>
      </c>
      <c r="AB117" s="132"/>
    </row>
    <row r="118" spans="1:28" ht="14.25">
      <c r="A118" s="150"/>
      <c r="B118" s="150"/>
      <c r="C118" s="141"/>
      <c r="D118" s="141"/>
      <c r="E118" s="141"/>
      <c r="F118" s="141"/>
      <c r="G118" s="141"/>
      <c r="H118" s="141"/>
      <c r="I118" s="141"/>
      <c r="J118" s="141"/>
      <c r="K118" s="141"/>
      <c r="L118" s="141"/>
      <c r="M118" s="141"/>
      <c r="N118" s="141"/>
      <c r="O118" s="141"/>
      <c r="P118" s="141"/>
      <c r="Q118" s="141"/>
      <c r="R118" s="141"/>
      <c r="S118" s="141"/>
      <c r="T118" s="141"/>
      <c r="U118" s="141"/>
      <c r="V118" s="141"/>
      <c r="W118" s="141"/>
      <c r="X118" s="141"/>
      <c r="Y118" s="141"/>
      <c r="AA118" s="145" t="s">
        <v>387</v>
      </c>
      <c r="AB118" s="132"/>
    </row>
    <row r="119" spans="1:28" ht="14.25">
      <c r="A119" s="150"/>
      <c r="B119" s="150"/>
      <c r="C119" s="141"/>
      <c r="D119" s="141"/>
      <c r="E119" s="141"/>
      <c r="F119" s="141"/>
      <c r="G119" s="141"/>
      <c r="H119" s="141"/>
      <c r="I119" s="141"/>
      <c r="J119" s="141"/>
      <c r="K119" s="141"/>
      <c r="L119" s="141"/>
      <c r="M119" s="141"/>
      <c r="N119" s="141"/>
      <c r="O119" s="141"/>
      <c r="P119" s="141"/>
      <c r="Q119" s="141"/>
      <c r="R119" s="141"/>
      <c r="S119" s="141"/>
      <c r="T119" s="141"/>
      <c r="U119" s="141"/>
      <c r="V119" s="141"/>
      <c r="W119" s="141"/>
      <c r="X119" s="141"/>
      <c r="Y119" s="141"/>
      <c r="AA119" s="145" t="s">
        <v>384</v>
      </c>
      <c r="AB119" s="132"/>
    </row>
    <row r="120" spans="1:28" ht="14.25">
      <c r="A120" s="150"/>
      <c r="B120" s="150"/>
      <c r="C120" s="141"/>
      <c r="D120" s="141"/>
      <c r="E120" s="141"/>
      <c r="F120" s="141"/>
      <c r="G120" s="141"/>
      <c r="H120" s="141"/>
      <c r="I120" s="141"/>
      <c r="J120" s="141"/>
      <c r="K120" s="141"/>
      <c r="L120" s="141"/>
      <c r="M120" s="141"/>
      <c r="N120" s="141"/>
      <c r="O120" s="141"/>
      <c r="P120" s="141"/>
      <c r="Q120" s="141"/>
      <c r="R120" s="141"/>
      <c r="S120" s="141"/>
      <c r="T120" s="141"/>
      <c r="U120" s="141"/>
      <c r="V120" s="141"/>
      <c r="W120" s="141"/>
      <c r="X120" s="141"/>
      <c r="Y120" s="141"/>
      <c r="AA120" s="145" t="s">
        <v>1330</v>
      </c>
      <c r="AB120" s="132"/>
    </row>
    <row r="121" spans="1:28" ht="14.25">
      <c r="A121" s="150"/>
      <c r="B121" s="150"/>
      <c r="C121" s="141"/>
      <c r="D121" s="141"/>
      <c r="E121" s="141"/>
      <c r="F121" s="141"/>
      <c r="G121" s="141"/>
      <c r="H121" s="141"/>
      <c r="I121" s="141"/>
      <c r="J121" s="141"/>
      <c r="K121" s="141"/>
      <c r="L121" s="141"/>
      <c r="M121" s="141"/>
      <c r="N121" s="141"/>
      <c r="O121" s="141"/>
      <c r="P121" s="141"/>
      <c r="Q121" s="141"/>
      <c r="R121" s="141"/>
      <c r="S121" s="141"/>
      <c r="T121" s="141"/>
      <c r="U121" s="141"/>
      <c r="V121" s="141"/>
      <c r="W121" s="141"/>
      <c r="X121" s="141"/>
      <c r="Y121" s="141"/>
      <c r="AA121" s="145" t="s">
        <v>388</v>
      </c>
      <c r="AB121" s="132"/>
    </row>
    <row r="122" spans="1:28" ht="14.25">
      <c r="A122" s="150"/>
      <c r="B122" s="150"/>
      <c r="C122" s="141"/>
      <c r="D122" s="141"/>
      <c r="E122" s="141"/>
      <c r="F122" s="141"/>
      <c r="G122" s="141"/>
      <c r="H122" s="141"/>
      <c r="I122" s="141"/>
      <c r="J122" s="141"/>
      <c r="K122" s="141"/>
      <c r="L122" s="141"/>
      <c r="M122" s="141"/>
      <c r="N122" s="141"/>
      <c r="O122" s="141"/>
      <c r="P122" s="141"/>
      <c r="Q122" s="141"/>
      <c r="R122" s="141"/>
      <c r="S122" s="141"/>
      <c r="T122" s="141"/>
      <c r="U122" s="141"/>
      <c r="V122" s="141"/>
      <c r="W122" s="141"/>
      <c r="X122" s="141"/>
      <c r="Y122" s="141"/>
      <c r="AA122" s="145" t="s">
        <v>385</v>
      </c>
      <c r="AB122" s="132"/>
    </row>
    <row r="123" spans="1:28" ht="14.25">
      <c r="A123" s="150"/>
      <c r="B123" s="150"/>
      <c r="C123" s="141"/>
      <c r="D123" s="141"/>
      <c r="E123" s="141"/>
      <c r="F123" s="141"/>
      <c r="G123" s="141"/>
      <c r="H123" s="141"/>
      <c r="I123" s="141"/>
      <c r="J123" s="141"/>
      <c r="K123" s="141"/>
      <c r="L123" s="141"/>
      <c r="M123" s="141"/>
      <c r="N123" s="141"/>
      <c r="O123" s="141"/>
      <c r="P123" s="141"/>
      <c r="Q123" s="141"/>
      <c r="R123" s="141"/>
      <c r="S123" s="141"/>
      <c r="T123" s="141"/>
      <c r="U123" s="141"/>
      <c r="V123" s="141"/>
      <c r="W123" s="141"/>
      <c r="X123" s="141"/>
      <c r="Y123" s="141"/>
      <c r="AA123" s="145" t="s">
        <v>1351</v>
      </c>
      <c r="AB123" s="132"/>
    </row>
    <row r="124" spans="1:28" ht="14.25">
      <c r="A124" s="150"/>
      <c r="B124" s="150"/>
      <c r="C124" s="141"/>
      <c r="D124" s="141"/>
      <c r="E124" s="141"/>
      <c r="F124" s="141"/>
      <c r="G124" s="141"/>
      <c r="H124" s="141"/>
      <c r="I124" s="141"/>
      <c r="J124" s="141"/>
      <c r="K124" s="141"/>
      <c r="L124" s="141"/>
      <c r="M124" s="141"/>
      <c r="N124" s="141"/>
      <c r="O124" s="141"/>
      <c r="P124" s="141"/>
      <c r="Q124" s="141"/>
      <c r="R124" s="141"/>
      <c r="S124" s="141"/>
      <c r="T124" s="141"/>
      <c r="U124" s="141"/>
      <c r="V124" s="141"/>
      <c r="W124" s="141"/>
      <c r="X124" s="141"/>
      <c r="Y124" s="141"/>
      <c r="AA124" s="145"/>
      <c r="AB124" s="132"/>
    </row>
    <row r="125" spans="1:28" ht="15">
      <c r="A125" s="150"/>
      <c r="B125" s="150"/>
      <c r="C125" s="141"/>
      <c r="D125" s="141"/>
      <c r="E125" s="141"/>
      <c r="F125" s="141"/>
      <c r="G125" s="141"/>
      <c r="H125" s="141"/>
      <c r="I125" s="141"/>
      <c r="J125" s="141"/>
      <c r="K125" s="141"/>
      <c r="L125" s="141"/>
      <c r="M125" s="141"/>
      <c r="N125" s="141"/>
      <c r="O125" s="141"/>
      <c r="P125" s="141"/>
      <c r="Q125" s="141"/>
      <c r="R125" s="141"/>
      <c r="S125" s="141"/>
      <c r="T125" s="141"/>
      <c r="U125" s="141"/>
      <c r="V125" s="141"/>
      <c r="W125" s="141"/>
      <c r="X125" s="141"/>
      <c r="Y125" s="141"/>
      <c r="AA125" s="147" t="s">
        <v>389</v>
      </c>
      <c r="AB125" s="132"/>
    </row>
    <row r="126" spans="1:28" ht="14.25">
      <c r="A126" s="150"/>
      <c r="B126" s="150"/>
      <c r="C126" s="141"/>
      <c r="D126" s="141"/>
      <c r="E126" s="141"/>
      <c r="F126" s="141"/>
      <c r="G126" s="141"/>
      <c r="H126" s="141"/>
      <c r="I126" s="141"/>
      <c r="J126" s="141"/>
      <c r="K126" s="141"/>
      <c r="L126" s="141"/>
      <c r="M126" s="141"/>
      <c r="N126" s="141"/>
      <c r="O126" s="141"/>
      <c r="P126" s="141"/>
      <c r="Q126" s="141"/>
      <c r="R126" s="141"/>
      <c r="S126" s="141"/>
      <c r="T126" s="141"/>
      <c r="U126" s="141"/>
      <c r="V126" s="141"/>
      <c r="W126" s="141"/>
      <c r="X126" s="141"/>
      <c r="Y126" s="141"/>
      <c r="AA126" s="145" t="s">
        <v>390</v>
      </c>
      <c r="AB126" s="132"/>
    </row>
    <row r="127" spans="1:28" ht="14.25">
      <c r="A127" s="150"/>
      <c r="B127" s="150"/>
      <c r="C127" s="141"/>
      <c r="D127" s="141"/>
      <c r="E127" s="141"/>
      <c r="F127" s="141"/>
      <c r="G127" s="141"/>
      <c r="H127" s="141"/>
      <c r="I127" s="141"/>
      <c r="J127" s="141"/>
      <c r="K127" s="141"/>
      <c r="L127" s="141"/>
      <c r="M127" s="141"/>
      <c r="N127" s="141"/>
      <c r="O127" s="141"/>
      <c r="P127" s="141"/>
      <c r="Q127" s="141"/>
      <c r="R127" s="141"/>
      <c r="S127" s="141"/>
      <c r="T127" s="141"/>
      <c r="U127" s="141"/>
      <c r="V127" s="141"/>
      <c r="W127" s="141"/>
      <c r="X127" s="141"/>
      <c r="Y127" s="141"/>
      <c r="AA127" s="145" t="s">
        <v>391</v>
      </c>
      <c r="AB127" s="132"/>
    </row>
    <row r="128" spans="1:28" ht="14.25">
      <c r="A128" s="150"/>
      <c r="B128" s="150"/>
      <c r="C128" s="141"/>
      <c r="D128" s="141"/>
      <c r="E128" s="141"/>
      <c r="F128" s="141"/>
      <c r="G128" s="141"/>
      <c r="H128" s="141"/>
      <c r="I128" s="141"/>
      <c r="J128" s="141"/>
      <c r="K128" s="141"/>
      <c r="L128" s="141"/>
      <c r="M128" s="141"/>
      <c r="N128" s="141"/>
      <c r="O128" s="141"/>
      <c r="P128" s="141"/>
      <c r="Q128" s="141"/>
      <c r="R128" s="141"/>
      <c r="S128" s="141"/>
      <c r="T128" s="141"/>
      <c r="U128" s="141"/>
      <c r="V128" s="141"/>
      <c r="W128" s="141"/>
      <c r="X128" s="141"/>
      <c r="Y128" s="141"/>
      <c r="AA128" s="145" t="s">
        <v>384</v>
      </c>
      <c r="AB128" s="132"/>
    </row>
    <row r="129" spans="1:28" ht="14.25">
      <c r="A129" s="150"/>
      <c r="B129" s="150"/>
      <c r="C129" s="141"/>
      <c r="D129" s="141"/>
      <c r="E129" s="141"/>
      <c r="F129" s="141"/>
      <c r="G129" s="141"/>
      <c r="H129" s="141"/>
      <c r="I129" s="141"/>
      <c r="J129" s="141"/>
      <c r="K129" s="141"/>
      <c r="L129" s="141"/>
      <c r="M129" s="141"/>
      <c r="N129" s="141"/>
      <c r="O129" s="141"/>
      <c r="P129" s="141"/>
      <c r="Q129" s="141"/>
      <c r="R129" s="141"/>
      <c r="S129" s="141"/>
      <c r="T129" s="141"/>
      <c r="U129" s="141"/>
      <c r="V129" s="141"/>
      <c r="W129" s="141"/>
      <c r="X129" s="141"/>
      <c r="Y129" s="141"/>
      <c r="AA129" s="145" t="s">
        <v>595</v>
      </c>
      <c r="AB129" s="132"/>
    </row>
    <row r="130" spans="1:28" ht="14.25">
      <c r="A130" s="150"/>
      <c r="B130" s="150"/>
      <c r="C130" s="141"/>
      <c r="D130" s="141"/>
      <c r="E130" s="141"/>
      <c r="F130" s="141"/>
      <c r="G130" s="141"/>
      <c r="H130" s="141"/>
      <c r="I130" s="141"/>
      <c r="J130" s="141"/>
      <c r="K130" s="141"/>
      <c r="L130" s="141"/>
      <c r="M130" s="141"/>
      <c r="N130" s="141"/>
      <c r="O130" s="141"/>
      <c r="P130" s="141"/>
      <c r="Q130" s="141"/>
      <c r="R130" s="141"/>
      <c r="S130" s="141"/>
      <c r="T130" s="141"/>
      <c r="U130" s="141"/>
      <c r="V130" s="141"/>
      <c r="W130" s="141"/>
      <c r="X130" s="141"/>
      <c r="Y130" s="141"/>
      <c r="AA130" s="145" t="s">
        <v>1329</v>
      </c>
      <c r="AB130" s="132"/>
    </row>
    <row r="131" spans="1:28" ht="14.25">
      <c r="A131" s="150"/>
      <c r="B131" s="150"/>
      <c r="C131" s="141"/>
      <c r="D131" s="141"/>
      <c r="E131" s="141"/>
      <c r="F131" s="141"/>
      <c r="G131" s="141"/>
      <c r="H131" s="141"/>
      <c r="I131" s="141"/>
      <c r="J131" s="141"/>
      <c r="K131" s="141"/>
      <c r="L131" s="141"/>
      <c r="M131" s="141"/>
      <c r="N131" s="141"/>
      <c r="O131" s="141"/>
      <c r="P131" s="141"/>
      <c r="Q131" s="141"/>
      <c r="R131" s="141"/>
      <c r="S131" s="141"/>
      <c r="T131" s="141"/>
      <c r="U131" s="141"/>
      <c r="V131" s="141"/>
      <c r="W131" s="141"/>
      <c r="X131" s="141"/>
      <c r="Y131" s="141"/>
      <c r="AA131" s="145" t="s">
        <v>2624</v>
      </c>
      <c r="AB131" s="132"/>
    </row>
    <row r="132" spans="1:28" ht="14.25">
      <c r="A132" s="150"/>
      <c r="B132" s="150"/>
      <c r="C132" s="141"/>
      <c r="D132" s="141"/>
      <c r="E132" s="141"/>
      <c r="F132" s="141"/>
      <c r="G132" s="141"/>
      <c r="H132" s="141"/>
      <c r="I132" s="141"/>
      <c r="J132" s="141"/>
      <c r="K132" s="141"/>
      <c r="L132" s="141"/>
      <c r="M132" s="141"/>
      <c r="N132" s="141"/>
      <c r="O132" s="141"/>
      <c r="P132" s="141"/>
      <c r="Q132" s="141"/>
      <c r="R132" s="141"/>
      <c r="S132" s="141"/>
      <c r="T132" s="141"/>
      <c r="U132" s="141"/>
      <c r="V132" s="141"/>
      <c r="W132" s="141"/>
      <c r="X132" s="141"/>
      <c r="Y132" s="141"/>
      <c r="AA132" s="145" t="s">
        <v>392</v>
      </c>
      <c r="AB132" s="132"/>
    </row>
    <row r="133" spans="1:28" ht="14.25">
      <c r="A133" s="150"/>
      <c r="B133" s="150"/>
      <c r="C133" s="141"/>
      <c r="D133" s="141"/>
      <c r="E133" s="141"/>
      <c r="F133" s="141"/>
      <c r="G133" s="141"/>
      <c r="H133" s="141"/>
      <c r="I133" s="141"/>
      <c r="J133" s="141"/>
      <c r="K133" s="141"/>
      <c r="L133" s="141"/>
      <c r="M133" s="141"/>
      <c r="N133" s="141"/>
      <c r="O133" s="141"/>
      <c r="P133" s="141"/>
      <c r="Q133" s="141"/>
      <c r="R133" s="141"/>
      <c r="S133" s="141"/>
      <c r="T133" s="141"/>
      <c r="U133" s="141"/>
      <c r="V133" s="141"/>
      <c r="W133" s="141"/>
      <c r="X133" s="141"/>
      <c r="Y133" s="141"/>
      <c r="AA133" s="145" t="s">
        <v>393</v>
      </c>
      <c r="AB133" s="132"/>
    </row>
    <row r="134" spans="1:28" ht="14.25">
      <c r="A134" s="150"/>
      <c r="B134" s="150"/>
      <c r="C134" s="141"/>
      <c r="D134" s="141"/>
      <c r="E134" s="141"/>
      <c r="F134" s="141"/>
      <c r="G134" s="141"/>
      <c r="H134" s="141"/>
      <c r="I134" s="141"/>
      <c r="J134" s="141"/>
      <c r="K134" s="141"/>
      <c r="L134" s="141"/>
      <c r="M134" s="141"/>
      <c r="N134" s="141"/>
      <c r="O134" s="141"/>
      <c r="P134" s="141"/>
      <c r="Q134" s="141"/>
      <c r="R134" s="141"/>
      <c r="S134" s="141"/>
      <c r="T134" s="141"/>
      <c r="U134" s="141"/>
      <c r="V134" s="141"/>
      <c r="W134" s="141"/>
      <c r="X134" s="141"/>
      <c r="Y134" s="141"/>
      <c r="AA134" s="148"/>
      <c r="AB134" s="132"/>
    </row>
    <row r="135" spans="1:28" ht="102" customHeight="1">
      <c r="A135" s="150"/>
      <c r="B135" s="150"/>
      <c r="C135" s="141"/>
      <c r="D135" s="141"/>
      <c r="E135" s="141"/>
      <c r="F135" s="141"/>
      <c r="G135" s="141"/>
      <c r="H135" s="141"/>
      <c r="I135" s="141"/>
      <c r="J135" s="141"/>
      <c r="K135" s="141"/>
      <c r="L135" s="141"/>
      <c r="M135" s="141"/>
      <c r="N135" s="141"/>
      <c r="O135" s="141"/>
      <c r="P135" s="141"/>
      <c r="Q135" s="141"/>
      <c r="R135" s="141"/>
      <c r="S135" s="141"/>
      <c r="T135" s="141"/>
      <c r="U135" s="141"/>
      <c r="V135" s="141"/>
      <c r="W135" s="141"/>
      <c r="X135" s="141"/>
      <c r="Y135" s="141"/>
      <c r="AA135" s="148" t="s">
        <v>1410</v>
      </c>
      <c r="AB135" s="132"/>
    </row>
    <row r="136" spans="1:28" ht="66.75" customHeight="1">
      <c r="A136" s="150"/>
      <c r="B136" s="150"/>
      <c r="C136" s="141"/>
      <c r="D136" s="141"/>
      <c r="E136" s="141"/>
      <c r="F136" s="141"/>
      <c r="G136" s="141"/>
      <c r="H136" s="141"/>
      <c r="I136" s="141"/>
      <c r="J136" s="141"/>
      <c r="K136" s="141"/>
      <c r="L136" s="141"/>
      <c r="M136" s="141"/>
      <c r="N136" s="141"/>
      <c r="O136" s="141"/>
      <c r="P136" s="141"/>
      <c r="Q136" s="141"/>
      <c r="R136" s="141"/>
      <c r="S136" s="141"/>
      <c r="T136" s="141"/>
      <c r="U136" s="141"/>
      <c r="V136" s="141"/>
      <c r="W136" s="141"/>
      <c r="X136" s="141"/>
      <c r="Y136" s="141"/>
      <c r="AA136" s="165" t="str">
        <f>Version</f>
        <v>NC (09/26)</v>
      </c>
      <c r="AB136" s="132"/>
    </row>
    <row r="137" spans="1:28" ht="4.5" customHeight="1">
      <c r="A137" s="150"/>
      <c r="B137" s="150"/>
      <c r="C137" s="150"/>
      <c r="D137" s="150"/>
      <c r="E137" s="150"/>
      <c r="F137" s="150"/>
      <c r="G137" s="150"/>
      <c r="H137" s="150"/>
      <c r="I137" s="150"/>
      <c r="J137" s="150"/>
      <c r="K137" s="150"/>
      <c r="L137" s="150"/>
      <c r="M137" s="150"/>
      <c r="N137" s="150"/>
      <c r="O137" s="150"/>
      <c r="P137" s="150"/>
      <c r="Q137" s="150"/>
      <c r="R137" s="150"/>
      <c r="S137" s="150"/>
      <c r="T137" s="150"/>
      <c r="U137" s="150"/>
      <c r="V137" s="150"/>
      <c r="W137" s="150"/>
      <c r="X137" s="150"/>
      <c r="Y137" s="150"/>
    </row>
    <row r="138" spans="1:28">
      <c r="A138" s="150"/>
      <c r="B138" s="150"/>
      <c r="C138" s="150"/>
      <c r="D138" s="150"/>
      <c r="E138" s="150"/>
      <c r="F138" s="150"/>
      <c r="G138" s="150"/>
      <c r="H138" s="150"/>
      <c r="I138" s="150"/>
      <c r="J138" s="150"/>
      <c r="K138" s="150"/>
      <c r="L138" s="150"/>
      <c r="M138" s="150"/>
      <c r="N138" s="150"/>
      <c r="O138" s="150"/>
      <c r="P138" s="150"/>
      <c r="Q138" s="150"/>
      <c r="R138" s="150"/>
      <c r="S138" s="150"/>
      <c r="T138" s="150"/>
      <c r="U138" s="150"/>
      <c r="V138" s="150"/>
      <c r="W138" s="150"/>
      <c r="X138" s="150"/>
      <c r="Y138" s="150"/>
      <c r="Z138" s="150"/>
      <c r="AA138" s="150"/>
    </row>
  </sheetData>
  <sheetProtection algorithmName="SHA-512" hashValue="9CtCuNimmiV8W2Ux0bRAtBHON6CEBaZ2aFUzfco0h8IPFIWCKp/s7L39Za1w5GZcXIig13D90J7T2R15lyfQgw==" saltValue="5NGg6OlI3Js+rDwbv1nhOQ==" spinCount="100000" sheet="1" selectLockedCells="1"/>
  <pageMargins left="0.7" right="0.7" top="0.75" bottom="0.75" header="0.3" footer="0.3"/>
  <pageSetup scale="63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theme="5" tint="0.59999389629810485"/>
    <pageSetUpPr fitToPage="1"/>
  </sheetPr>
  <dimension ref="A1:FV306"/>
  <sheetViews>
    <sheetView showGridLines="0" tabSelected="1" showOutlineSymbols="0" workbookViewId="0">
      <selection activeCell="B7" sqref="B7:S7"/>
    </sheetView>
  </sheetViews>
  <sheetFormatPr defaultColWidth="8.85546875" defaultRowHeight="12.75"/>
  <cols>
    <col min="1" max="1" width="1.140625" style="1" customWidth="1"/>
    <col min="2" max="35" width="3.28515625" style="1" customWidth="1"/>
    <col min="36" max="36" width="1.7109375" style="1" customWidth="1"/>
    <col min="37" max="38" width="3.28515625" style="1" hidden="1" customWidth="1"/>
    <col min="39" max="42" width="7" style="1" hidden="1" customWidth="1"/>
    <col min="43" max="43" width="3.28515625" style="1" hidden="1" customWidth="1"/>
    <col min="44" max="44" width="7" style="1" hidden="1" customWidth="1"/>
    <col min="45" max="46" width="3.28515625" style="1" hidden="1" customWidth="1"/>
    <col min="47" max="47" width="5.7109375" style="1" hidden="1" customWidth="1"/>
    <col min="48" max="48" width="7" style="1" hidden="1" customWidth="1"/>
    <col min="49" max="49" width="5.7109375" style="1" hidden="1" customWidth="1"/>
    <col min="50" max="50" width="5.7109375" style="1" customWidth="1"/>
    <col min="51" max="67" width="10.7109375" style="1" customWidth="1"/>
    <col min="68" max="149" width="5.7109375" style="1" customWidth="1"/>
    <col min="150" max="150" width="2.140625" style="1" customWidth="1"/>
    <col min="151" max="151" width="4.42578125" style="1" customWidth="1"/>
    <col min="152" max="152" width="2.140625" style="1" customWidth="1"/>
    <col min="153" max="153" width="4.140625" style="1" customWidth="1"/>
    <col min="154" max="154" width="2.42578125" style="1" customWidth="1"/>
    <col min="155" max="155" width="2.140625" style="1" customWidth="1"/>
    <col min="156" max="156" width="3.7109375" style="1" customWidth="1"/>
    <col min="157" max="157" width="2.140625" style="1" customWidth="1"/>
    <col min="158" max="161" width="3.7109375" style="1" customWidth="1"/>
    <col min="162" max="163" width="2.28515625" style="1" customWidth="1"/>
    <col min="164" max="164" width="3.7109375" style="1" customWidth="1"/>
    <col min="165" max="165" width="2.28515625" style="1" customWidth="1"/>
    <col min="166" max="166" width="4.7109375" style="1" customWidth="1"/>
    <col min="167" max="167" width="8.28515625" style="1" customWidth="1"/>
    <col min="168" max="168" width="2.7109375" style="1" customWidth="1"/>
    <col min="169" max="16384" width="8.85546875" style="1"/>
  </cols>
  <sheetData>
    <row r="1" spans="1:67" ht="21" customHeight="1">
      <c r="B1" s="897" t="s">
        <v>1322</v>
      </c>
      <c r="C1" s="897"/>
      <c r="D1" s="897"/>
      <c r="E1" s="897"/>
      <c r="F1" s="897"/>
      <c r="G1" s="897"/>
      <c r="H1" s="897"/>
      <c r="I1" s="897"/>
      <c r="J1" s="897"/>
      <c r="K1" s="897"/>
      <c r="L1" s="897"/>
      <c r="M1" s="897"/>
      <c r="N1" s="897"/>
      <c r="O1" s="897"/>
      <c r="P1" s="897"/>
      <c r="Q1" s="897"/>
      <c r="R1" s="897"/>
      <c r="S1" s="897"/>
      <c r="T1" s="897"/>
      <c r="X1"/>
      <c r="AA1" s="206"/>
      <c r="AJ1" s="206" t="s">
        <v>3388</v>
      </c>
      <c r="AX1" s="150"/>
      <c r="AY1" s="150"/>
      <c r="AZ1" s="150"/>
      <c r="BA1" s="150"/>
      <c r="BB1" s="150"/>
      <c r="BC1" s="150"/>
      <c r="BD1" s="150"/>
      <c r="BE1" s="150"/>
      <c r="BF1" s="150"/>
      <c r="BG1" s="150"/>
      <c r="BH1" s="150"/>
      <c r="BI1" s="150"/>
      <c r="BJ1" s="150"/>
      <c r="BK1" s="150"/>
      <c r="BL1" s="150"/>
      <c r="BM1" s="150"/>
      <c r="BN1" s="150"/>
      <c r="BO1" s="150"/>
    </row>
    <row r="2" spans="1:67" ht="18">
      <c r="B2" s="923" t="s">
        <v>2622</v>
      </c>
      <c r="C2" s="923"/>
      <c r="D2" s="923"/>
      <c r="E2" s="923"/>
      <c r="F2" s="923"/>
      <c r="G2" s="923"/>
      <c r="H2" s="923"/>
      <c r="I2" s="923"/>
      <c r="J2" s="923"/>
      <c r="K2" s="923"/>
      <c r="L2" s="923"/>
      <c r="M2" s="923"/>
      <c r="N2" s="923"/>
      <c r="O2" s="923"/>
      <c r="P2" s="923"/>
      <c r="Q2" s="923"/>
      <c r="R2" s="923"/>
      <c r="S2" s="923"/>
      <c r="T2" s="3"/>
      <c r="U2" s="3"/>
      <c r="V2" s="3"/>
      <c r="W2" s="3"/>
      <c r="X2" s="3"/>
      <c r="Y2" s="3"/>
      <c r="Z2" s="3"/>
      <c r="AX2" s="150"/>
      <c r="AY2" s="150"/>
      <c r="AZ2" s="150"/>
      <c r="BA2" s="150"/>
      <c r="BB2" s="150"/>
      <c r="BC2" s="150"/>
      <c r="BD2" s="150"/>
      <c r="BE2" s="150"/>
      <c r="BF2" s="150"/>
      <c r="BG2" s="150"/>
      <c r="BH2" s="150"/>
      <c r="BI2" s="150"/>
      <c r="BJ2" s="150"/>
      <c r="BK2" s="150"/>
      <c r="BL2" s="150"/>
      <c r="BM2" s="150"/>
      <c r="BN2" s="150"/>
      <c r="BO2" s="150"/>
    </row>
    <row r="3" spans="1:67" ht="30" customHeight="1">
      <c r="B3" s="924" t="s">
        <v>2623</v>
      </c>
      <c r="C3" s="924"/>
      <c r="D3" s="924"/>
      <c r="E3" s="924"/>
      <c r="F3" s="924"/>
      <c r="G3" s="924"/>
      <c r="H3" s="924"/>
      <c r="I3" s="924"/>
      <c r="J3" s="924"/>
      <c r="K3" s="924"/>
      <c r="L3" s="924"/>
      <c r="M3" s="924"/>
      <c r="N3" s="924"/>
      <c r="O3" s="924"/>
      <c r="P3" s="924"/>
      <c r="Q3" s="924"/>
      <c r="R3" s="924"/>
      <c r="S3" s="924"/>
      <c r="T3" s="924"/>
      <c r="U3" s="924"/>
      <c r="V3" s="3"/>
      <c r="W3" s="3"/>
      <c r="X3" s="3"/>
      <c r="Y3" s="3"/>
      <c r="Z3" s="3"/>
      <c r="AA3" s="3"/>
      <c r="AJ3" s="3"/>
      <c r="AX3" s="150"/>
      <c r="AY3" s="150"/>
      <c r="AZ3" s="150"/>
      <c r="BA3" s="150"/>
      <c r="BB3" s="150"/>
      <c r="BC3" s="150"/>
      <c r="BD3" s="150"/>
      <c r="BE3" s="150"/>
      <c r="BF3" s="150"/>
      <c r="BG3" s="150"/>
      <c r="BH3" s="150"/>
      <c r="BI3" s="150"/>
      <c r="BJ3" s="150"/>
      <c r="BK3" s="150"/>
      <c r="BL3" s="150"/>
      <c r="BM3" s="150"/>
      <c r="BN3" s="150"/>
      <c r="BO3" s="150"/>
    </row>
    <row r="4" spans="1:67" ht="4.5" customHeight="1">
      <c r="A4" s="44"/>
      <c r="B4" s="295"/>
      <c r="C4" s="295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X4" s="150"/>
      <c r="AY4" s="150"/>
      <c r="AZ4" s="150"/>
      <c r="BA4" s="150"/>
      <c r="BB4" s="150"/>
      <c r="BC4" s="150"/>
      <c r="BD4" s="150"/>
      <c r="BE4" s="150"/>
      <c r="BF4" s="150"/>
      <c r="BG4" s="150"/>
      <c r="BH4" s="150"/>
      <c r="BI4" s="150"/>
      <c r="BJ4" s="150"/>
      <c r="BK4" s="150"/>
      <c r="BL4" s="150"/>
      <c r="BM4" s="150"/>
      <c r="BN4" s="150"/>
      <c r="BO4" s="150"/>
    </row>
    <row r="5" spans="1:67" ht="15" customHeight="1">
      <c r="A5" s="30"/>
      <c r="B5" s="32" t="s">
        <v>256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232"/>
      <c r="N5" s="232"/>
      <c r="O5" s="232"/>
      <c r="P5" s="232"/>
      <c r="Q5" s="232"/>
      <c r="R5" s="232"/>
      <c r="S5" s="232"/>
      <c r="T5" s="232"/>
      <c r="U5" s="232"/>
      <c r="V5" s="232"/>
      <c r="W5" s="232"/>
      <c r="X5" s="232"/>
      <c r="Y5" s="232"/>
      <c r="Z5" s="30"/>
      <c r="AA5" s="30"/>
      <c r="AB5" s="30"/>
      <c r="AC5" s="30"/>
      <c r="AD5" s="30"/>
      <c r="AE5" s="30"/>
      <c r="AF5" s="30"/>
      <c r="AG5" s="30"/>
      <c r="AH5" s="30"/>
      <c r="AI5" s="47" t="s">
        <v>394</v>
      </c>
      <c r="AJ5" s="30"/>
      <c r="AX5" s="150"/>
      <c r="AY5" s="150"/>
      <c r="AZ5" s="150"/>
      <c r="BA5" s="150"/>
      <c r="BB5" s="150"/>
      <c r="BC5" s="150"/>
      <c r="BD5" s="150"/>
      <c r="BE5" s="150"/>
      <c r="BF5" s="150"/>
      <c r="BG5" s="150"/>
      <c r="BH5" s="150"/>
      <c r="BI5" s="150"/>
      <c r="BJ5" s="150"/>
      <c r="BK5" s="150"/>
      <c r="BL5" s="150"/>
      <c r="BM5" s="150"/>
      <c r="BN5" s="150"/>
      <c r="BO5" s="150"/>
    </row>
    <row r="6" spans="1:67" ht="19.5" customHeight="1">
      <c r="A6" s="30"/>
      <c r="B6" s="233" t="s">
        <v>360</v>
      </c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30"/>
      <c r="N6" s="30"/>
      <c r="O6" s="30"/>
      <c r="P6" s="30"/>
      <c r="Q6" s="30"/>
      <c r="R6" s="234"/>
      <c r="S6" s="234"/>
      <c r="T6" s="233" t="s">
        <v>361</v>
      </c>
      <c r="U6" s="233"/>
      <c r="V6" s="233"/>
      <c r="W6" s="233"/>
      <c r="X6" s="233"/>
      <c r="Y6" s="233"/>
      <c r="Z6" s="233"/>
      <c r="AA6" s="233"/>
      <c r="AB6" s="30"/>
      <c r="AC6" s="30"/>
      <c r="AD6" s="30"/>
      <c r="AE6" s="234"/>
      <c r="AF6" s="234" t="s">
        <v>263</v>
      </c>
      <c r="AG6" s="234"/>
      <c r="AH6" s="234"/>
      <c r="AI6" s="234"/>
      <c r="AJ6" s="30"/>
      <c r="AX6" s="150"/>
      <c r="AY6" s="150"/>
      <c r="AZ6" s="150"/>
      <c r="BA6" s="150"/>
      <c r="BB6" s="150"/>
      <c r="BC6" s="150"/>
      <c r="BD6" s="150"/>
      <c r="BE6" s="150"/>
      <c r="BF6" s="150"/>
      <c r="BG6" s="150"/>
      <c r="BH6" s="150"/>
      <c r="BI6" s="150"/>
      <c r="BJ6" s="150"/>
      <c r="BK6" s="150"/>
      <c r="BL6" s="150"/>
      <c r="BM6" s="150"/>
      <c r="BN6" s="150"/>
      <c r="BO6" s="150"/>
    </row>
    <row r="7" spans="1:67" ht="15" customHeight="1">
      <c r="A7" s="30"/>
      <c r="B7" s="925"/>
      <c r="C7" s="926"/>
      <c r="D7" s="926"/>
      <c r="E7" s="926"/>
      <c r="F7" s="926"/>
      <c r="G7" s="926"/>
      <c r="H7" s="926"/>
      <c r="I7" s="926"/>
      <c r="J7" s="926"/>
      <c r="K7" s="926"/>
      <c r="L7" s="926"/>
      <c r="M7" s="926"/>
      <c r="N7" s="926"/>
      <c r="O7" s="926"/>
      <c r="P7" s="926"/>
      <c r="Q7" s="926"/>
      <c r="R7" s="926"/>
      <c r="S7" s="927"/>
      <c r="T7" s="925"/>
      <c r="U7" s="926"/>
      <c r="V7" s="926"/>
      <c r="W7" s="926"/>
      <c r="X7" s="926"/>
      <c r="Y7" s="926"/>
      <c r="Z7" s="926"/>
      <c r="AA7" s="926"/>
      <c r="AB7" s="926"/>
      <c r="AC7" s="926"/>
      <c r="AD7" s="926"/>
      <c r="AE7" s="927"/>
      <c r="AF7" s="928"/>
      <c r="AG7" s="929"/>
      <c r="AH7" s="929"/>
      <c r="AI7" s="930"/>
      <c r="AJ7" s="3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0"/>
      <c r="BI7" s="150"/>
      <c r="BJ7" s="150"/>
      <c r="BK7" s="150"/>
      <c r="BL7" s="150"/>
      <c r="BM7" s="150"/>
      <c r="BN7" s="150"/>
      <c r="BO7" s="150"/>
    </row>
    <row r="8" spans="1:67" ht="12.75" customHeight="1">
      <c r="A8" s="30"/>
      <c r="B8" s="235" t="s">
        <v>338</v>
      </c>
      <c r="C8" s="229"/>
      <c r="D8" s="229"/>
      <c r="E8" s="229"/>
      <c r="F8" s="229"/>
      <c r="G8" s="229"/>
      <c r="H8" s="229"/>
      <c r="I8" s="229"/>
      <c r="J8" s="229"/>
      <c r="K8" s="229"/>
      <c r="L8" s="229"/>
      <c r="M8" s="30"/>
      <c r="N8" s="30"/>
      <c r="O8" s="30"/>
      <c r="P8" s="30"/>
      <c r="Q8" s="30"/>
      <c r="R8" s="30"/>
      <c r="S8" s="30"/>
      <c r="T8" s="231" t="s">
        <v>363</v>
      </c>
      <c r="U8" s="235"/>
      <c r="V8" s="235"/>
      <c r="W8" s="235"/>
      <c r="X8" s="235"/>
      <c r="Y8" s="235"/>
      <c r="Z8" s="235"/>
      <c r="AA8" s="235"/>
      <c r="AB8" s="235"/>
      <c r="AC8" s="235"/>
      <c r="AD8" s="235"/>
      <c r="AE8" s="235"/>
      <c r="AF8" s="235"/>
      <c r="AG8" s="235"/>
      <c r="AH8" s="235"/>
      <c r="AI8" s="235"/>
      <c r="AJ8" s="30"/>
      <c r="AX8" s="150"/>
      <c r="AY8" s="150"/>
      <c r="AZ8" s="150"/>
      <c r="BA8" s="150"/>
      <c r="BB8" s="150"/>
      <c r="BC8" s="150"/>
      <c r="BD8" s="150"/>
      <c r="BE8" s="150"/>
      <c r="BF8" s="150"/>
      <c r="BG8" s="150"/>
      <c r="BH8" s="150"/>
      <c r="BI8" s="150"/>
      <c r="BJ8" s="150"/>
      <c r="BK8" s="150"/>
      <c r="BL8" s="150"/>
      <c r="BM8" s="150"/>
      <c r="BN8" s="150"/>
      <c r="BO8" s="150"/>
    </row>
    <row r="9" spans="1:67" ht="15" customHeight="1">
      <c r="A9" s="30"/>
      <c r="B9" s="925"/>
      <c r="C9" s="931"/>
      <c r="D9" s="931"/>
      <c r="E9" s="931"/>
      <c r="F9" s="931"/>
      <c r="G9" s="931"/>
      <c r="H9" s="931"/>
      <c r="I9" s="931"/>
      <c r="J9" s="931"/>
      <c r="K9" s="931"/>
      <c r="L9" s="931"/>
      <c r="M9" s="931"/>
      <c r="N9" s="931"/>
      <c r="O9" s="931"/>
      <c r="P9" s="931"/>
      <c r="Q9" s="931"/>
      <c r="R9" s="931"/>
      <c r="S9" s="932"/>
      <c r="T9" s="925"/>
      <c r="U9" s="931"/>
      <c r="V9" s="931"/>
      <c r="W9" s="931"/>
      <c r="X9" s="931"/>
      <c r="Y9" s="931"/>
      <c r="Z9" s="931"/>
      <c r="AA9" s="931"/>
      <c r="AB9" s="931"/>
      <c r="AC9" s="931"/>
      <c r="AD9" s="931"/>
      <c r="AE9" s="931"/>
      <c r="AF9" s="931"/>
      <c r="AG9" s="931"/>
      <c r="AH9" s="931"/>
      <c r="AI9" s="932"/>
      <c r="AJ9" s="30"/>
      <c r="AX9" s="150"/>
      <c r="AY9" s="150"/>
      <c r="AZ9" s="150"/>
      <c r="BA9" s="150"/>
      <c r="BB9" s="150"/>
      <c r="BC9" s="150"/>
      <c r="BD9" s="150"/>
      <c r="BE9" s="150"/>
      <c r="BF9" s="150"/>
      <c r="BG9" s="150"/>
      <c r="BH9" s="150"/>
      <c r="BI9" s="150"/>
      <c r="BJ9" s="150"/>
      <c r="BK9" s="150"/>
      <c r="BL9" s="150"/>
      <c r="BM9" s="150"/>
      <c r="BN9" s="150"/>
      <c r="BO9" s="150"/>
    </row>
    <row r="10" spans="1:67" ht="12.75" customHeight="1">
      <c r="A10" s="30"/>
      <c r="B10" s="231" t="s">
        <v>339</v>
      </c>
      <c r="C10" s="230"/>
      <c r="D10" s="230"/>
      <c r="E10" s="230"/>
      <c r="F10" s="230"/>
      <c r="G10" s="230"/>
      <c r="H10" s="230"/>
      <c r="I10" s="230"/>
      <c r="J10" s="230"/>
      <c r="K10" s="230"/>
      <c r="L10" s="230"/>
      <c r="M10" s="30"/>
      <c r="N10" s="30"/>
      <c r="O10" s="30"/>
      <c r="P10" s="30"/>
      <c r="Q10" s="30"/>
      <c r="R10" s="223"/>
      <c r="S10" s="223"/>
      <c r="T10" s="231" t="s">
        <v>322</v>
      </c>
      <c r="U10" s="230"/>
      <c r="V10" s="230"/>
      <c r="W10" s="230"/>
      <c r="X10" s="230"/>
      <c r="Y10" s="230"/>
      <c r="Z10" s="230"/>
      <c r="AA10" s="30"/>
      <c r="AB10" s="30"/>
      <c r="AC10" s="30"/>
      <c r="AD10" s="231" t="s">
        <v>323</v>
      </c>
      <c r="AE10" s="230"/>
      <c r="AF10" s="219" t="s">
        <v>324</v>
      </c>
      <c r="AG10" s="219"/>
      <c r="AH10" s="219"/>
      <c r="AI10" s="223"/>
      <c r="AJ10" s="30"/>
      <c r="AX10" s="150"/>
      <c r="AY10" s="150"/>
      <c r="AZ10" s="150"/>
      <c r="BA10" s="150"/>
      <c r="BB10" s="150"/>
      <c r="BC10" s="150"/>
      <c r="BD10" s="150"/>
      <c r="BE10" s="150"/>
      <c r="BF10" s="150"/>
      <c r="BG10" s="150"/>
      <c r="BH10" s="150"/>
      <c r="BI10" s="150"/>
      <c r="BJ10" s="150"/>
      <c r="BK10" s="150"/>
      <c r="BL10" s="150"/>
      <c r="BM10" s="150"/>
      <c r="BN10" s="150"/>
      <c r="BO10" s="150"/>
    </row>
    <row r="11" spans="1:67" ht="15" customHeight="1">
      <c r="A11" s="30"/>
      <c r="B11" s="925"/>
      <c r="C11" s="931"/>
      <c r="D11" s="931"/>
      <c r="E11" s="931"/>
      <c r="F11" s="931"/>
      <c r="G11" s="931"/>
      <c r="H11" s="931"/>
      <c r="I11" s="931"/>
      <c r="J11" s="931"/>
      <c r="K11" s="931"/>
      <c r="L11" s="931"/>
      <c r="M11" s="931"/>
      <c r="N11" s="931"/>
      <c r="O11" s="931"/>
      <c r="P11" s="931"/>
      <c r="Q11" s="931"/>
      <c r="R11" s="931"/>
      <c r="S11" s="932"/>
      <c r="T11" s="925"/>
      <c r="U11" s="931"/>
      <c r="V11" s="931"/>
      <c r="W11" s="931"/>
      <c r="X11" s="931"/>
      <c r="Y11" s="931"/>
      <c r="Z11" s="931"/>
      <c r="AA11" s="931"/>
      <c r="AB11" s="931"/>
      <c r="AC11" s="932"/>
      <c r="AD11" s="925"/>
      <c r="AE11" s="932"/>
      <c r="AF11" s="933"/>
      <c r="AG11" s="934"/>
      <c r="AH11" s="934"/>
      <c r="AI11" s="935"/>
      <c r="AJ11" s="3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0"/>
      <c r="BI11" s="150"/>
      <c r="BJ11" s="150"/>
      <c r="BK11" s="150"/>
      <c r="BL11" s="150"/>
      <c r="BM11" s="150"/>
      <c r="BN11" s="150"/>
      <c r="BO11" s="150"/>
    </row>
    <row r="12" spans="1:67" ht="12.75" customHeight="1">
      <c r="A12" s="30"/>
      <c r="B12" s="235" t="s">
        <v>292</v>
      </c>
      <c r="C12" s="229"/>
      <c r="D12" s="229"/>
      <c r="E12" s="229"/>
      <c r="F12" s="229"/>
      <c r="G12" s="229"/>
      <c r="H12" s="229"/>
      <c r="I12" s="229"/>
      <c r="J12" s="229"/>
      <c r="K12" s="229"/>
      <c r="L12" s="229"/>
      <c r="M12" s="220"/>
      <c r="N12" s="220"/>
      <c r="O12" s="220"/>
      <c r="P12" s="220"/>
      <c r="Q12" s="220"/>
      <c r="R12" s="226"/>
      <c r="S12" s="226"/>
      <c r="T12" s="235" t="s">
        <v>250</v>
      </c>
      <c r="U12" s="229"/>
      <c r="V12" s="229"/>
      <c r="W12" s="229"/>
      <c r="X12" s="229"/>
      <c r="Y12" s="229"/>
      <c r="Z12" s="229"/>
      <c r="AA12" s="220"/>
      <c r="AB12" s="220"/>
      <c r="AC12" s="220"/>
      <c r="AD12" s="235" t="s">
        <v>3</v>
      </c>
      <c r="AE12" s="229"/>
      <c r="AF12" s="226" t="s">
        <v>251</v>
      </c>
      <c r="AG12" s="226"/>
      <c r="AH12" s="226"/>
      <c r="AI12" s="226"/>
      <c r="AJ12" s="30"/>
      <c r="AX12" s="150"/>
      <c r="AY12" s="150"/>
      <c r="AZ12" s="150"/>
      <c r="BA12" s="150"/>
      <c r="BB12" s="150"/>
      <c r="BC12" s="150"/>
      <c r="BD12" s="150"/>
      <c r="BE12" s="150"/>
      <c r="BF12" s="150"/>
      <c r="BG12" s="150"/>
      <c r="BH12" s="150"/>
      <c r="BI12" s="150"/>
      <c r="BJ12" s="150"/>
      <c r="BK12" s="150"/>
      <c r="BL12" s="150"/>
      <c r="BM12" s="150"/>
      <c r="BN12" s="150"/>
      <c r="BO12" s="150"/>
    </row>
    <row r="13" spans="1:67" ht="15" customHeight="1">
      <c r="A13" s="30"/>
      <c r="B13" s="925"/>
      <c r="C13" s="931"/>
      <c r="D13" s="931"/>
      <c r="E13" s="931"/>
      <c r="F13" s="931"/>
      <c r="G13" s="931"/>
      <c r="H13" s="931"/>
      <c r="I13" s="931"/>
      <c r="J13" s="931"/>
      <c r="K13" s="931"/>
      <c r="L13" s="931"/>
      <c r="M13" s="931"/>
      <c r="N13" s="931"/>
      <c r="O13" s="931"/>
      <c r="P13" s="931"/>
      <c r="Q13" s="931"/>
      <c r="R13" s="931"/>
      <c r="S13" s="932"/>
      <c r="T13" s="925"/>
      <c r="U13" s="931"/>
      <c r="V13" s="931"/>
      <c r="W13" s="931"/>
      <c r="X13" s="931"/>
      <c r="Y13" s="931"/>
      <c r="Z13" s="931"/>
      <c r="AA13" s="931"/>
      <c r="AB13" s="931"/>
      <c r="AC13" s="932"/>
      <c r="AD13" s="925"/>
      <c r="AE13" s="932"/>
      <c r="AF13" s="933"/>
      <c r="AG13" s="934"/>
      <c r="AH13" s="934"/>
      <c r="AI13" s="935"/>
      <c r="AJ13" s="30"/>
      <c r="AX13" s="150"/>
      <c r="AY13" s="150"/>
      <c r="AZ13" s="150"/>
      <c r="BA13" s="150"/>
      <c r="BB13" s="150"/>
      <c r="BC13" s="150"/>
      <c r="BD13" s="150"/>
      <c r="BE13" s="150"/>
      <c r="BF13" s="150"/>
      <c r="BG13" s="150"/>
      <c r="BH13" s="150"/>
      <c r="BI13" s="150"/>
      <c r="BJ13" s="150"/>
      <c r="BK13" s="150"/>
      <c r="BL13" s="150"/>
      <c r="BM13" s="150"/>
      <c r="BN13" s="150"/>
      <c r="BO13" s="150"/>
    </row>
    <row r="14" spans="1:67" ht="12.75" customHeight="1">
      <c r="A14" s="30"/>
      <c r="B14" s="231" t="s">
        <v>325</v>
      </c>
      <c r="C14" s="230"/>
      <c r="D14" s="230"/>
      <c r="E14" s="230"/>
      <c r="F14" s="230"/>
      <c r="G14" s="230"/>
      <c r="H14" s="230"/>
      <c r="I14" s="230"/>
      <c r="J14" s="230"/>
      <c r="K14" s="230"/>
      <c r="L14" s="230"/>
      <c r="M14" s="235" t="s">
        <v>293</v>
      </c>
      <c r="N14" s="235"/>
      <c r="O14" s="235"/>
      <c r="P14" s="235"/>
      <c r="Q14" s="235"/>
      <c r="R14" s="220"/>
      <c r="S14" s="220"/>
      <c r="T14" s="231" t="s">
        <v>326</v>
      </c>
      <c r="U14" s="231"/>
      <c r="V14" s="231"/>
      <c r="W14" s="219"/>
      <c r="X14" s="220"/>
      <c r="Y14" s="220"/>
      <c r="Z14" s="231" t="s">
        <v>362</v>
      </c>
      <c r="AA14" s="231"/>
      <c r="AB14" s="231"/>
      <c r="AC14" s="231"/>
      <c r="AD14" s="231"/>
      <c r="AE14" s="231"/>
      <c r="AF14" s="231"/>
      <c r="AG14" s="231"/>
      <c r="AH14" s="231"/>
      <c r="AI14" s="231"/>
      <c r="AJ14" s="30"/>
      <c r="AX14" s="150"/>
      <c r="AY14" s="150"/>
      <c r="AZ14" s="150"/>
      <c r="BA14" s="150"/>
      <c r="BB14" s="150"/>
      <c r="BC14" s="150"/>
      <c r="BD14" s="150"/>
      <c r="BE14" s="150"/>
      <c r="BF14" s="150"/>
      <c r="BG14" s="150"/>
      <c r="BH14" s="150"/>
      <c r="BI14" s="150"/>
      <c r="BJ14" s="150"/>
      <c r="BK14" s="150"/>
      <c r="BL14" s="150"/>
      <c r="BM14" s="150"/>
      <c r="BN14" s="150"/>
      <c r="BO14" s="150"/>
    </row>
    <row r="15" spans="1:67" ht="15" customHeight="1">
      <c r="A15" s="30"/>
      <c r="B15" s="936"/>
      <c r="C15" s="937"/>
      <c r="D15" s="937"/>
      <c r="E15" s="937"/>
      <c r="F15" s="937"/>
      <c r="G15" s="937"/>
      <c r="H15" s="937"/>
      <c r="I15" s="937"/>
      <c r="J15" s="937"/>
      <c r="K15" s="937"/>
      <c r="L15" s="938"/>
      <c r="M15" s="936"/>
      <c r="N15" s="937"/>
      <c r="O15" s="937"/>
      <c r="P15" s="937"/>
      <c r="Q15" s="937"/>
      <c r="R15" s="937"/>
      <c r="S15" s="938"/>
      <c r="T15" s="936"/>
      <c r="U15" s="937"/>
      <c r="V15" s="937"/>
      <c r="W15" s="937"/>
      <c r="X15" s="937"/>
      <c r="Y15" s="938"/>
      <c r="Z15" s="946"/>
      <c r="AA15" s="931"/>
      <c r="AB15" s="931"/>
      <c r="AC15" s="931"/>
      <c r="AD15" s="931"/>
      <c r="AE15" s="931"/>
      <c r="AF15" s="931"/>
      <c r="AG15" s="931"/>
      <c r="AH15" s="931"/>
      <c r="AI15" s="932"/>
      <c r="AJ15" s="30"/>
      <c r="AX15" s="150"/>
      <c r="AY15" s="150"/>
      <c r="AZ15" s="150"/>
      <c r="BA15" s="150"/>
      <c r="BB15" s="150"/>
      <c r="BC15" s="150"/>
      <c r="BD15" s="150"/>
      <c r="BE15" s="150"/>
      <c r="BF15" s="150"/>
      <c r="BG15" s="150"/>
      <c r="BH15" s="150"/>
      <c r="BI15" s="150"/>
      <c r="BJ15" s="150"/>
      <c r="BK15" s="150"/>
      <c r="BL15" s="150"/>
      <c r="BM15" s="150"/>
      <c r="BN15" s="150"/>
      <c r="BO15" s="150"/>
    </row>
    <row r="16" spans="1:67" ht="12.75" customHeight="1">
      <c r="A16" s="30"/>
      <c r="B16" s="235" t="s">
        <v>273</v>
      </c>
      <c r="C16" s="229"/>
      <c r="D16" s="229"/>
      <c r="E16" s="229"/>
      <c r="F16" s="229"/>
      <c r="G16" s="229"/>
      <c r="H16" s="229"/>
      <c r="I16" s="229"/>
      <c r="J16" s="229"/>
      <c r="K16" s="229"/>
      <c r="L16" s="229"/>
      <c r="M16" s="235" t="s">
        <v>293</v>
      </c>
      <c r="N16" s="235"/>
      <c r="O16" s="235"/>
      <c r="P16" s="235"/>
      <c r="Q16" s="235"/>
      <c r="R16" s="220"/>
      <c r="S16" s="220"/>
      <c r="T16" s="235" t="s">
        <v>258</v>
      </c>
      <c r="U16" s="235"/>
      <c r="V16" s="235"/>
      <c r="W16" s="223"/>
      <c r="X16" s="220"/>
      <c r="Y16" s="220"/>
      <c r="Z16" s="235" t="s">
        <v>275</v>
      </c>
      <c r="AA16" s="235"/>
      <c r="AB16" s="235"/>
      <c r="AC16" s="235"/>
      <c r="AD16" s="235"/>
      <c r="AE16" s="235"/>
      <c r="AF16" s="235"/>
      <c r="AG16" s="235"/>
      <c r="AH16" s="235"/>
      <c r="AI16" s="235"/>
      <c r="AJ16" s="30"/>
      <c r="AX16" s="150"/>
      <c r="AY16" s="150"/>
      <c r="AZ16" s="150"/>
      <c r="BA16" s="150"/>
      <c r="BB16" s="150"/>
      <c r="BC16" s="150"/>
      <c r="BD16" s="150"/>
      <c r="BE16" s="150"/>
      <c r="BF16" s="150"/>
      <c r="BG16" s="150"/>
      <c r="BH16" s="150"/>
      <c r="BI16" s="150"/>
      <c r="BJ16" s="150"/>
      <c r="BK16" s="150"/>
      <c r="BL16" s="150"/>
      <c r="BM16" s="150"/>
      <c r="BN16" s="150"/>
      <c r="BO16" s="150"/>
    </row>
    <row r="17" spans="1:67" ht="15" customHeight="1">
      <c r="A17" s="30"/>
      <c r="B17" s="936"/>
      <c r="C17" s="937"/>
      <c r="D17" s="937"/>
      <c r="E17" s="937"/>
      <c r="F17" s="937"/>
      <c r="G17" s="937"/>
      <c r="H17" s="937"/>
      <c r="I17" s="937"/>
      <c r="J17" s="937"/>
      <c r="K17" s="937"/>
      <c r="L17" s="938"/>
      <c r="M17" s="936"/>
      <c r="N17" s="937"/>
      <c r="O17" s="937"/>
      <c r="P17" s="937"/>
      <c r="Q17" s="937"/>
      <c r="R17" s="937"/>
      <c r="S17" s="938"/>
      <c r="T17" s="936"/>
      <c r="U17" s="937"/>
      <c r="V17" s="937"/>
      <c r="W17" s="937"/>
      <c r="X17" s="937"/>
      <c r="Y17" s="938"/>
      <c r="Z17" s="946"/>
      <c r="AA17" s="931"/>
      <c r="AB17" s="931"/>
      <c r="AC17" s="931"/>
      <c r="AD17" s="931"/>
      <c r="AE17" s="931"/>
      <c r="AF17" s="931"/>
      <c r="AG17" s="931"/>
      <c r="AH17" s="931"/>
      <c r="AI17" s="932"/>
      <c r="AJ17" s="30"/>
      <c r="AX17" s="150"/>
      <c r="AY17" s="150"/>
      <c r="AZ17" s="150"/>
      <c r="BA17" s="150"/>
      <c r="BB17" s="150"/>
      <c r="BC17" s="150"/>
      <c r="BD17" s="150"/>
      <c r="BE17" s="150"/>
      <c r="BF17" s="150"/>
      <c r="BG17" s="150"/>
      <c r="BH17" s="150"/>
      <c r="BI17" s="150"/>
      <c r="BJ17" s="150"/>
      <c r="BK17" s="150"/>
      <c r="BL17" s="150"/>
      <c r="BM17" s="150"/>
      <c r="BN17" s="150"/>
      <c r="BO17" s="150"/>
    </row>
    <row r="18" spans="1:67" ht="12.75" customHeight="1">
      <c r="A18" s="30"/>
      <c r="B18" s="231" t="s">
        <v>1353</v>
      </c>
      <c r="C18" s="231"/>
      <c r="D18" s="231"/>
      <c r="E18" s="231"/>
      <c r="F18" s="231"/>
      <c r="G18" s="231"/>
      <c r="H18" s="231"/>
      <c r="I18" s="231"/>
      <c r="J18" s="231"/>
      <c r="K18" s="231"/>
      <c r="L18" s="231"/>
      <c r="M18" s="235"/>
      <c r="N18" s="235"/>
      <c r="O18" s="235"/>
      <c r="P18" s="235"/>
      <c r="Q18" s="235"/>
      <c r="R18" s="235"/>
      <c r="S18" s="235"/>
      <c r="T18" s="235" t="s">
        <v>333</v>
      </c>
      <c r="U18" s="235"/>
      <c r="V18" s="235"/>
      <c r="W18" s="235"/>
      <c r="X18" s="235"/>
      <c r="Y18" s="235"/>
      <c r="Z18" s="235"/>
      <c r="AA18" s="235"/>
      <c r="AB18" s="235"/>
      <c r="AC18" s="235"/>
      <c r="AD18" s="235"/>
      <c r="AE18" s="235"/>
      <c r="AF18" s="235"/>
      <c r="AG18" s="235"/>
      <c r="AH18" s="235"/>
      <c r="AI18" s="235"/>
      <c r="AJ18" s="30"/>
      <c r="AX18" s="150"/>
      <c r="AY18" s="150"/>
      <c r="AZ18" s="150"/>
      <c r="BA18" s="150"/>
      <c r="BB18" s="150"/>
      <c r="BC18" s="150"/>
      <c r="BD18" s="150"/>
      <c r="BE18" s="150"/>
      <c r="BF18" s="150"/>
      <c r="BG18" s="150"/>
      <c r="BH18" s="150"/>
      <c r="BI18" s="150"/>
      <c r="BJ18" s="150"/>
      <c r="BK18" s="150"/>
      <c r="BL18" s="150"/>
      <c r="BM18" s="150"/>
      <c r="BN18" s="150"/>
      <c r="BO18" s="150"/>
    </row>
    <row r="19" spans="1:67" ht="15" customHeight="1">
      <c r="A19" s="30"/>
      <c r="B19" s="950"/>
      <c r="C19" s="951"/>
      <c r="D19" s="951"/>
      <c r="E19" s="951"/>
      <c r="F19" s="951"/>
      <c r="G19" s="951"/>
      <c r="H19" s="951"/>
      <c r="I19" s="951"/>
      <c r="J19" s="951"/>
      <c r="K19" s="951"/>
      <c r="L19" s="951"/>
      <c r="M19" s="951"/>
      <c r="N19" s="951"/>
      <c r="O19" s="951"/>
      <c r="P19" s="951"/>
      <c r="Q19" s="951"/>
      <c r="R19" s="951"/>
      <c r="S19" s="952"/>
      <c r="T19" s="928"/>
      <c r="U19" s="929"/>
      <c r="V19" s="929"/>
      <c r="W19" s="929"/>
      <c r="X19" s="929"/>
      <c r="Y19" s="929"/>
      <c r="Z19" s="929"/>
      <c r="AA19" s="929"/>
      <c r="AB19" s="929"/>
      <c r="AC19" s="929"/>
      <c r="AD19" s="929"/>
      <c r="AE19" s="929"/>
      <c r="AF19" s="929"/>
      <c r="AG19" s="929"/>
      <c r="AH19" s="929"/>
      <c r="AI19" s="930"/>
      <c r="AJ19" s="30"/>
      <c r="AX19" s="150"/>
      <c r="AY19" s="150"/>
      <c r="AZ19" s="150"/>
      <c r="BA19" s="150"/>
      <c r="BB19" s="150"/>
      <c r="BC19" s="150"/>
      <c r="BD19" s="150"/>
      <c r="BE19" s="150"/>
      <c r="BF19" s="150"/>
      <c r="BG19" s="150"/>
      <c r="BH19" s="150"/>
      <c r="BI19" s="150"/>
      <c r="BJ19" s="150"/>
      <c r="BK19" s="150"/>
      <c r="BL19" s="150"/>
      <c r="BM19" s="150"/>
      <c r="BN19" s="150"/>
      <c r="BO19" s="150"/>
    </row>
    <row r="20" spans="1:67" ht="12.75" customHeight="1">
      <c r="A20" s="30"/>
      <c r="B20" s="231" t="s">
        <v>330</v>
      </c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1" t="s">
        <v>331</v>
      </c>
      <c r="N20" s="231"/>
      <c r="O20" s="231"/>
      <c r="P20" s="231"/>
      <c r="Q20" s="231"/>
      <c r="R20" s="231"/>
      <c r="S20" s="231"/>
      <c r="T20" s="231" t="s">
        <v>2618</v>
      </c>
      <c r="U20" s="231"/>
      <c r="V20" s="231"/>
      <c r="W20" s="231"/>
      <c r="X20" s="231"/>
      <c r="Y20" s="231"/>
      <c r="Z20" s="231" t="s">
        <v>332</v>
      </c>
      <c r="AA20" s="231"/>
      <c r="AB20" s="231"/>
      <c r="AC20" s="231"/>
      <c r="AD20" s="231"/>
      <c r="AE20" s="231"/>
      <c r="AF20" s="231"/>
      <c r="AG20" s="231"/>
      <c r="AH20" s="231"/>
      <c r="AI20" s="231"/>
      <c r="AJ20" s="30"/>
      <c r="AX20" s="150"/>
      <c r="AY20" s="150"/>
      <c r="AZ20" s="150"/>
      <c r="BA20" s="150"/>
      <c r="BB20" s="150"/>
      <c r="BC20" s="150"/>
      <c r="BD20" s="150"/>
      <c r="BE20" s="150"/>
      <c r="BF20" s="150"/>
      <c r="BG20" s="150"/>
      <c r="BH20" s="150"/>
      <c r="BI20" s="150"/>
      <c r="BJ20" s="150"/>
      <c r="BK20" s="150"/>
      <c r="BL20" s="150"/>
      <c r="BM20" s="150"/>
      <c r="BN20" s="150"/>
      <c r="BO20" s="150"/>
    </row>
    <row r="21" spans="1:67" ht="15" customHeight="1">
      <c r="A21" s="30"/>
      <c r="B21" s="928"/>
      <c r="C21" s="929"/>
      <c r="D21" s="929"/>
      <c r="E21" s="929"/>
      <c r="F21" s="929"/>
      <c r="G21" s="929"/>
      <c r="H21" s="929"/>
      <c r="I21" s="929"/>
      <c r="J21" s="929"/>
      <c r="K21" s="929"/>
      <c r="L21" s="930"/>
      <c r="M21" s="928"/>
      <c r="N21" s="929"/>
      <c r="O21" s="929"/>
      <c r="P21" s="929"/>
      <c r="Q21" s="929"/>
      <c r="R21" s="929"/>
      <c r="S21" s="930"/>
      <c r="T21" s="947"/>
      <c r="U21" s="948"/>
      <c r="V21" s="948"/>
      <c r="W21" s="948"/>
      <c r="X21" s="948"/>
      <c r="Y21" s="949"/>
      <c r="Z21" s="925"/>
      <c r="AA21" s="931"/>
      <c r="AB21" s="931"/>
      <c r="AC21" s="931"/>
      <c r="AD21" s="931"/>
      <c r="AE21" s="931"/>
      <c r="AF21" s="931"/>
      <c r="AG21" s="931"/>
      <c r="AH21" s="931"/>
      <c r="AI21" s="932"/>
      <c r="AJ21" s="30"/>
      <c r="AX21" s="150"/>
      <c r="AY21" s="150"/>
      <c r="AZ21" s="150"/>
      <c r="BA21" s="150"/>
      <c r="BB21" s="150"/>
      <c r="BC21" s="150"/>
      <c r="BD21" s="150"/>
      <c r="BE21" s="150"/>
      <c r="BF21" s="150"/>
      <c r="BG21" s="150"/>
      <c r="BH21" s="150"/>
      <c r="BI21" s="150"/>
      <c r="BJ21" s="150"/>
      <c r="BK21" s="150"/>
      <c r="BL21" s="150"/>
      <c r="BM21" s="150"/>
      <c r="BN21" s="150"/>
      <c r="BO21" s="150"/>
    </row>
    <row r="22" spans="1:67" ht="15" customHeight="1">
      <c r="A22" s="30"/>
      <c r="B22" s="237"/>
      <c r="C22" s="238"/>
      <c r="D22" s="238"/>
      <c r="E22" s="238"/>
      <c r="F22" s="238"/>
      <c r="G22" s="238"/>
      <c r="H22" s="238"/>
      <c r="I22" s="238"/>
      <c r="J22" s="238"/>
      <c r="K22" s="238"/>
      <c r="L22" s="215"/>
      <c r="M22" s="237"/>
      <c r="N22" s="238"/>
      <c r="O22" s="238"/>
      <c r="P22" s="215"/>
      <c r="Q22" s="238"/>
      <c r="R22" s="238"/>
      <c r="S22" s="238"/>
      <c r="T22" s="214"/>
      <c r="U22" s="214"/>
      <c r="V22" s="214"/>
      <c r="W22" s="214"/>
      <c r="X22" s="214"/>
      <c r="Y22" s="214"/>
      <c r="Z22" s="238"/>
      <c r="AA22" s="238"/>
      <c r="AB22" s="238"/>
      <c r="AC22" s="238"/>
      <c r="AD22" s="238"/>
      <c r="AE22" s="238"/>
      <c r="AF22" s="238"/>
      <c r="AG22" s="238"/>
      <c r="AH22" s="238"/>
      <c r="AI22" s="238"/>
      <c r="AJ22" s="30"/>
      <c r="AX22" s="150"/>
      <c r="AY22" s="150"/>
      <c r="AZ22" s="150"/>
      <c r="BA22" s="150"/>
      <c r="BB22" s="150"/>
      <c r="BC22" s="150"/>
      <c r="BD22" s="150"/>
      <c r="BE22" s="150"/>
      <c r="BF22" s="150"/>
      <c r="BG22" s="150"/>
      <c r="BH22" s="150"/>
      <c r="BI22" s="150"/>
      <c r="BJ22" s="150"/>
      <c r="BK22" s="150"/>
      <c r="BL22" s="150"/>
      <c r="BM22" s="150"/>
      <c r="BN22" s="150"/>
      <c r="BO22" s="150"/>
    </row>
    <row r="23" spans="1:67" ht="3.75" customHeight="1">
      <c r="A23" s="30"/>
      <c r="B23" s="237"/>
      <c r="C23" s="238"/>
      <c r="D23" s="238"/>
      <c r="E23" s="238"/>
      <c r="F23" s="238"/>
      <c r="G23" s="238"/>
      <c r="H23" s="238"/>
      <c r="I23" s="238"/>
      <c r="J23" s="238"/>
      <c r="K23" s="238"/>
      <c r="L23" s="215"/>
      <c r="M23" s="237"/>
      <c r="N23" s="238"/>
      <c r="O23" s="238"/>
      <c r="P23" s="238"/>
      <c r="Q23" s="238"/>
      <c r="R23" s="238"/>
      <c r="S23" s="238"/>
      <c r="T23" s="214"/>
      <c r="U23" s="214"/>
      <c r="V23" s="214"/>
      <c r="W23" s="214"/>
      <c r="X23" s="214"/>
      <c r="Y23" s="214"/>
      <c r="Z23" s="238"/>
      <c r="AA23" s="238"/>
      <c r="AB23" s="238"/>
      <c r="AC23" s="238"/>
      <c r="AD23" s="238"/>
      <c r="AE23" s="238"/>
      <c r="AF23" s="238"/>
      <c r="AG23" s="238"/>
      <c r="AH23" s="238"/>
      <c r="AI23" s="238"/>
      <c r="AJ23" s="30"/>
      <c r="AX23" s="150"/>
      <c r="AY23" s="150"/>
      <c r="AZ23" s="150"/>
      <c r="BA23" s="150"/>
      <c r="BB23" s="150"/>
      <c r="BC23" s="150"/>
      <c r="BD23" s="150"/>
      <c r="BE23" s="150"/>
      <c r="BF23" s="150"/>
      <c r="BG23" s="150"/>
      <c r="BH23" s="150"/>
      <c r="BI23" s="150"/>
      <c r="BJ23" s="150"/>
      <c r="BK23" s="150"/>
      <c r="BL23" s="150"/>
      <c r="BM23" s="150"/>
      <c r="BN23" s="150"/>
      <c r="BO23" s="150"/>
    </row>
    <row r="24" spans="1:67" ht="15">
      <c r="A24" s="30"/>
      <c r="B24" s="32" t="s">
        <v>274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2"/>
      <c r="N24" s="32"/>
      <c r="O24" s="32"/>
      <c r="P24" s="32"/>
      <c r="Q24" s="32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X24" s="150"/>
      <c r="AY24" s="150"/>
      <c r="AZ24" s="150"/>
      <c r="BA24" s="150"/>
      <c r="BB24" s="150"/>
      <c r="BC24" s="150"/>
      <c r="BD24" s="150"/>
      <c r="BE24" s="150"/>
      <c r="BF24" s="150"/>
      <c r="BG24" s="150"/>
      <c r="BH24" s="150"/>
      <c r="BI24" s="150"/>
      <c r="BJ24" s="150"/>
      <c r="BK24" s="150"/>
      <c r="BL24" s="150"/>
      <c r="BM24" s="150"/>
      <c r="BN24" s="150"/>
      <c r="BO24" s="150"/>
    </row>
    <row r="25" spans="1:67" ht="18" customHeight="1">
      <c r="A25" s="30"/>
      <c r="B25" s="240" t="s">
        <v>259</v>
      </c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240" t="s">
        <v>291</v>
      </c>
      <c r="N25" s="240"/>
      <c r="O25" s="240"/>
      <c r="P25" s="240"/>
      <c r="Q25" s="240"/>
      <c r="R25" s="30"/>
      <c r="S25" s="30"/>
      <c r="T25" s="240" t="s">
        <v>258</v>
      </c>
      <c r="U25" s="240"/>
      <c r="V25" s="240"/>
      <c r="W25" s="223"/>
      <c r="X25" s="30"/>
      <c r="Y25" s="30"/>
      <c r="Z25" s="240" t="s">
        <v>275</v>
      </c>
      <c r="AA25" s="240"/>
      <c r="AB25" s="240"/>
      <c r="AC25" s="240"/>
      <c r="AD25" s="240"/>
      <c r="AE25" s="240"/>
      <c r="AF25" s="240"/>
      <c r="AG25" s="240"/>
      <c r="AH25" s="240"/>
      <c r="AI25" s="240"/>
      <c r="AJ25" s="30"/>
      <c r="AX25" s="150"/>
      <c r="AY25" s="150"/>
      <c r="AZ25" s="150"/>
      <c r="BA25" s="150"/>
      <c r="BB25" s="150"/>
      <c r="BC25" s="150"/>
      <c r="BD25" s="150"/>
      <c r="BE25" s="150"/>
      <c r="BF25" s="150"/>
      <c r="BG25" s="150"/>
      <c r="BH25" s="150"/>
      <c r="BI25" s="150"/>
      <c r="BJ25" s="150"/>
      <c r="BK25" s="150"/>
      <c r="BL25" s="150"/>
      <c r="BM25" s="150"/>
      <c r="BN25" s="150"/>
      <c r="BO25" s="150"/>
    </row>
    <row r="26" spans="1:67" ht="15" customHeight="1">
      <c r="A26" s="30"/>
      <c r="B26" s="953"/>
      <c r="C26" s="954"/>
      <c r="D26" s="954"/>
      <c r="E26" s="954"/>
      <c r="F26" s="954"/>
      <c r="G26" s="954"/>
      <c r="H26" s="954"/>
      <c r="I26" s="954"/>
      <c r="J26" s="954"/>
      <c r="K26" s="954"/>
      <c r="L26" s="955"/>
      <c r="M26" s="956"/>
      <c r="N26" s="957"/>
      <c r="O26" s="957"/>
      <c r="P26" s="957"/>
      <c r="Q26" s="957"/>
      <c r="R26" s="957"/>
      <c r="S26" s="958"/>
      <c r="T26" s="936"/>
      <c r="U26" s="937"/>
      <c r="V26" s="937"/>
      <c r="W26" s="937"/>
      <c r="X26" s="937"/>
      <c r="Y26" s="938"/>
      <c r="Z26" s="946"/>
      <c r="AA26" s="931"/>
      <c r="AB26" s="931"/>
      <c r="AC26" s="931"/>
      <c r="AD26" s="931"/>
      <c r="AE26" s="931"/>
      <c r="AF26" s="931"/>
      <c r="AG26" s="931"/>
      <c r="AH26" s="931"/>
      <c r="AI26" s="932"/>
      <c r="AJ26" s="30"/>
      <c r="AX26" s="150"/>
      <c r="AY26" s="150"/>
      <c r="AZ26" s="150"/>
      <c r="BA26" s="150"/>
      <c r="BB26" s="150"/>
      <c r="BC26" s="150"/>
      <c r="BD26" s="150"/>
      <c r="BE26" s="150"/>
      <c r="BF26" s="150"/>
      <c r="BG26" s="150"/>
      <c r="BH26" s="150"/>
      <c r="BI26" s="150"/>
      <c r="BJ26" s="150"/>
      <c r="BK26" s="150"/>
      <c r="BL26" s="150"/>
      <c r="BM26" s="150"/>
      <c r="BN26" s="150"/>
      <c r="BO26" s="150"/>
    </row>
    <row r="27" spans="1:67" ht="12.75" customHeight="1">
      <c r="A27" s="30"/>
      <c r="B27" s="235" t="s">
        <v>289</v>
      </c>
      <c r="C27" s="229"/>
      <c r="D27" s="229"/>
      <c r="E27" s="229"/>
      <c r="F27" s="229"/>
      <c r="G27" s="229"/>
      <c r="H27" s="229"/>
      <c r="I27" s="229"/>
      <c r="J27" s="229"/>
      <c r="K27" s="229"/>
      <c r="L27" s="229"/>
      <c r="M27" s="235" t="s">
        <v>291</v>
      </c>
      <c r="N27" s="235"/>
      <c r="O27" s="235"/>
      <c r="P27" s="235"/>
      <c r="Q27" s="235"/>
      <c r="R27" s="30"/>
      <c r="S27" s="30"/>
      <c r="T27" s="235" t="s">
        <v>258</v>
      </c>
      <c r="U27" s="235"/>
      <c r="V27" s="235"/>
      <c r="W27" s="223"/>
      <c r="X27" s="30"/>
      <c r="Y27" s="30"/>
      <c r="Z27" s="235" t="s">
        <v>275</v>
      </c>
      <c r="AA27" s="235"/>
      <c r="AB27" s="235"/>
      <c r="AC27" s="235"/>
      <c r="AD27" s="235"/>
      <c r="AE27" s="235"/>
      <c r="AF27" s="235"/>
      <c r="AG27" s="235"/>
      <c r="AH27" s="235"/>
      <c r="AI27" s="235"/>
      <c r="AJ27" s="30"/>
      <c r="AX27" s="150"/>
      <c r="AY27" s="150"/>
      <c r="AZ27" s="150"/>
      <c r="BA27" s="150"/>
      <c r="BB27" s="150"/>
      <c r="BC27" s="150"/>
      <c r="BD27" s="150"/>
      <c r="BE27" s="150"/>
      <c r="BF27" s="150"/>
      <c r="BG27" s="150"/>
      <c r="BH27" s="150"/>
      <c r="BI27" s="150"/>
      <c r="BJ27" s="150"/>
      <c r="BK27" s="150"/>
      <c r="BL27" s="150"/>
      <c r="BM27" s="150"/>
      <c r="BN27" s="150"/>
      <c r="BO27" s="150"/>
    </row>
    <row r="28" spans="1:67" ht="15" customHeight="1">
      <c r="A28" s="30"/>
      <c r="B28" s="956"/>
      <c r="C28" s="957"/>
      <c r="D28" s="957"/>
      <c r="E28" s="957"/>
      <c r="F28" s="957"/>
      <c r="G28" s="957"/>
      <c r="H28" s="957"/>
      <c r="I28" s="957"/>
      <c r="J28" s="957"/>
      <c r="K28" s="957"/>
      <c r="L28" s="958"/>
      <c r="M28" s="956"/>
      <c r="N28" s="957"/>
      <c r="O28" s="957"/>
      <c r="P28" s="957"/>
      <c r="Q28" s="957"/>
      <c r="R28" s="957"/>
      <c r="S28" s="958"/>
      <c r="T28" s="936"/>
      <c r="U28" s="937"/>
      <c r="V28" s="937"/>
      <c r="W28" s="937"/>
      <c r="X28" s="937"/>
      <c r="Y28" s="938"/>
      <c r="Z28" s="925"/>
      <c r="AA28" s="931"/>
      <c r="AB28" s="931"/>
      <c r="AC28" s="931"/>
      <c r="AD28" s="931"/>
      <c r="AE28" s="931"/>
      <c r="AF28" s="931"/>
      <c r="AG28" s="931"/>
      <c r="AH28" s="931"/>
      <c r="AI28" s="932"/>
      <c r="AJ28" s="30"/>
      <c r="AX28" s="150"/>
      <c r="AY28" s="150"/>
      <c r="AZ28" s="150"/>
      <c r="BA28" s="150"/>
      <c r="BB28" s="150"/>
      <c r="BC28" s="150"/>
      <c r="BD28" s="150"/>
      <c r="BE28" s="150"/>
      <c r="BF28" s="150"/>
      <c r="BG28" s="150"/>
      <c r="BH28" s="150"/>
      <c r="BI28" s="150"/>
      <c r="BJ28" s="150"/>
      <c r="BK28" s="150"/>
      <c r="BL28" s="150"/>
      <c r="BM28" s="150"/>
      <c r="BN28" s="150"/>
      <c r="BO28" s="150"/>
    </row>
    <row r="29" spans="1:67" ht="12.75" customHeight="1">
      <c r="A29" s="30"/>
      <c r="B29" s="235" t="s">
        <v>290</v>
      </c>
      <c r="C29" s="229"/>
      <c r="D29" s="229"/>
      <c r="E29" s="229"/>
      <c r="F29" s="229"/>
      <c r="G29" s="229"/>
      <c r="H29" s="229"/>
      <c r="I29" s="229"/>
      <c r="J29" s="229"/>
      <c r="K29" s="229"/>
      <c r="L29" s="229"/>
      <c r="M29" s="235" t="s">
        <v>291</v>
      </c>
      <c r="N29" s="235"/>
      <c r="O29" s="235"/>
      <c r="P29" s="235"/>
      <c r="Q29" s="235"/>
      <c r="R29" s="30"/>
      <c r="S29" s="30"/>
      <c r="T29" s="235" t="s">
        <v>258</v>
      </c>
      <c r="U29" s="235"/>
      <c r="V29" s="235"/>
      <c r="W29" s="223"/>
      <c r="X29" s="30"/>
      <c r="Y29" s="30"/>
      <c r="Z29" s="235" t="s">
        <v>275</v>
      </c>
      <c r="AA29" s="235"/>
      <c r="AB29" s="235"/>
      <c r="AC29" s="235"/>
      <c r="AD29" s="235"/>
      <c r="AE29" s="235"/>
      <c r="AF29" s="235"/>
      <c r="AG29" s="235"/>
      <c r="AH29" s="235"/>
      <c r="AI29" s="235"/>
      <c r="AJ29" s="30"/>
      <c r="AX29" s="150"/>
      <c r="AY29" s="150"/>
      <c r="AZ29" s="150"/>
      <c r="BA29" s="150"/>
      <c r="BB29" s="150"/>
      <c r="BC29" s="150"/>
      <c r="BD29" s="150"/>
      <c r="BE29" s="150"/>
      <c r="BF29" s="150"/>
      <c r="BG29" s="150"/>
      <c r="BH29" s="150"/>
      <c r="BI29" s="150"/>
      <c r="BJ29" s="150"/>
      <c r="BK29" s="150"/>
      <c r="BL29" s="150"/>
      <c r="BM29" s="150"/>
      <c r="BN29" s="150"/>
      <c r="BO29" s="150"/>
    </row>
    <row r="30" spans="1:67" ht="15" customHeight="1">
      <c r="A30" s="30"/>
      <c r="B30" s="956"/>
      <c r="C30" s="957"/>
      <c r="D30" s="957"/>
      <c r="E30" s="957"/>
      <c r="F30" s="957"/>
      <c r="G30" s="957"/>
      <c r="H30" s="957"/>
      <c r="I30" s="957"/>
      <c r="J30" s="957"/>
      <c r="K30" s="957"/>
      <c r="L30" s="958"/>
      <c r="M30" s="956"/>
      <c r="N30" s="957"/>
      <c r="O30" s="957"/>
      <c r="P30" s="957"/>
      <c r="Q30" s="957"/>
      <c r="R30" s="957"/>
      <c r="S30" s="958"/>
      <c r="T30" s="936"/>
      <c r="U30" s="937"/>
      <c r="V30" s="937"/>
      <c r="W30" s="937"/>
      <c r="X30" s="937"/>
      <c r="Y30" s="938"/>
      <c r="Z30" s="925"/>
      <c r="AA30" s="931"/>
      <c r="AB30" s="931"/>
      <c r="AC30" s="931"/>
      <c r="AD30" s="931"/>
      <c r="AE30" s="931"/>
      <c r="AF30" s="931"/>
      <c r="AG30" s="931"/>
      <c r="AH30" s="931"/>
      <c r="AI30" s="932"/>
      <c r="AJ30" s="30"/>
      <c r="AX30" s="150"/>
      <c r="AY30" s="150"/>
      <c r="AZ30" s="150"/>
      <c r="BA30" s="150"/>
      <c r="BB30" s="150"/>
      <c r="BC30" s="150"/>
      <c r="BD30" s="150"/>
      <c r="BE30" s="150"/>
      <c r="BF30" s="150"/>
      <c r="BG30" s="150"/>
      <c r="BH30" s="150"/>
      <c r="BI30" s="150"/>
      <c r="BJ30" s="150"/>
      <c r="BK30" s="150"/>
      <c r="BL30" s="150"/>
      <c r="BM30" s="150"/>
      <c r="BN30" s="150"/>
      <c r="BO30" s="150"/>
    </row>
    <row r="31" spans="1:67" ht="12.75" customHeight="1">
      <c r="A31" s="30"/>
      <c r="B31" s="235" t="s">
        <v>276</v>
      </c>
      <c r="C31" s="229"/>
      <c r="D31" s="229"/>
      <c r="E31" s="229"/>
      <c r="F31" s="229"/>
      <c r="G31" s="229"/>
      <c r="H31" s="229"/>
      <c r="I31" s="229"/>
      <c r="J31" s="229"/>
      <c r="K31" s="229"/>
      <c r="L31" s="229"/>
      <c r="M31" s="235" t="s">
        <v>291</v>
      </c>
      <c r="N31" s="235"/>
      <c r="O31" s="235"/>
      <c r="P31" s="235"/>
      <c r="Q31" s="235"/>
      <c r="R31" s="30"/>
      <c r="S31" s="30"/>
      <c r="T31" s="235" t="s">
        <v>258</v>
      </c>
      <c r="U31" s="235"/>
      <c r="V31" s="235"/>
      <c r="W31" s="223"/>
      <c r="X31" s="30"/>
      <c r="Y31" s="30"/>
      <c r="Z31" s="235" t="s">
        <v>275</v>
      </c>
      <c r="AA31" s="235"/>
      <c r="AB31" s="235"/>
      <c r="AC31" s="235"/>
      <c r="AD31" s="235"/>
      <c r="AE31" s="235"/>
      <c r="AF31" s="235"/>
      <c r="AG31" s="235"/>
      <c r="AH31" s="235"/>
      <c r="AI31" s="235"/>
      <c r="AJ31" s="30"/>
      <c r="AX31" s="150"/>
      <c r="AY31" s="150"/>
      <c r="AZ31" s="150"/>
      <c r="BA31" s="150"/>
      <c r="BB31" s="150"/>
      <c r="BC31" s="150"/>
      <c r="BD31" s="150"/>
      <c r="BE31" s="150"/>
      <c r="BF31" s="150"/>
      <c r="BG31" s="150"/>
      <c r="BH31" s="150"/>
      <c r="BI31" s="150"/>
      <c r="BJ31" s="150"/>
      <c r="BK31" s="150"/>
      <c r="BL31" s="150"/>
      <c r="BM31" s="150"/>
      <c r="BN31" s="150"/>
      <c r="BO31" s="150"/>
    </row>
    <row r="32" spans="1:67" ht="15" customHeight="1">
      <c r="A32" s="30"/>
      <c r="B32" s="956"/>
      <c r="C32" s="957"/>
      <c r="D32" s="957"/>
      <c r="E32" s="957"/>
      <c r="F32" s="957"/>
      <c r="G32" s="957"/>
      <c r="H32" s="957"/>
      <c r="I32" s="957"/>
      <c r="J32" s="957"/>
      <c r="K32" s="957"/>
      <c r="L32" s="958"/>
      <c r="M32" s="956"/>
      <c r="N32" s="957"/>
      <c r="O32" s="957"/>
      <c r="P32" s="957"/>
      <c r="Q32" s="957"/>
      <c r="R32" s="957"/>
      <c r="S32" s="958"/>
      <c r="T32" s="936"/>
      <c r="U32" s="937"/>
      <c r="V32" s="937"/>
      <c r="W32" s="937"/>
      <c r="X32" s="937"/>
      <c r="Y32" s="938"/>
      <c r="Z32" s="925"/>
      <c r="AA32" s="931"/>
      <c r="AB32" s="931"/>
      <c r="AC32" s="931"/>
      <c r="AD32" s="931"/>
      <c r="AE32" s="931"/>
      <c r="AF32" s="931"/>
      <c r="AG32" s="931"/>
      <c r="AH32" s="931"/>
      <c r="AI32" s="932"/>
      <c r="AJ32" s="30"/>
      <c r="AX32" s="150"/>
      <c r="AY32" s="150"/>
      <c r="AZ32" s="150"/>
      <c r="BA32" s="150"/>
      <c r="BB32" s="150"/>
      <c r="BC32" s="150"/>
      <c r="BD32" s="150"/>
      <c r="BE32" s="150"/>
      <c r="BF32" s="150"/>
      <c r="BG32" s="150"/>
      <c r="BH32" s="150"/>
      <c r="BI32" s="150"/>
      <c r="BJ32" s="150"/>
      <c r="BK32" s="150"/>
      <c r="BL32" s="150"/>
      <c r="BM32" s="150"/>
      <c r="BN32" s="150"/>
      <c r="BO32" s="150"/>
    </row>
    <row r="33" spans="1:67" ht="31.5" customHeight="1">
      <c r="A33" s="30"/>
      <c r="B33" s="33" t="s">
        <v>260</v>
      </c>
      <c r="C33" s="31"/>
      <c r="D33" s="31"/>
      <c r="E33" s="32"/>
      <c r="F33" s="30"/>
      <c r="G33" s="32"/>
      <c r="H33" s="32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976"/>
      <c r="T33" s="977"/>
      <c r="U33" s="977"/>
      <c r="V33" s="32"/>
      <c r="W33" s="30"/>
      <c r="X33" s="32"/>
      <c r="Y33" s="32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X33" s="150"/>
      <c r="AY33" s="150"/>
      <c r="AZ33" s="150"/>
      <c r="BA33" s="150"/>
      <c r="BB33" s="150"/>
      <c r="BC33" s="150"/>
      <c r="BD33" s="150"/>
      <c r="BE33" s="150"/>
      <c r="BF33" s="150"/>
      <c r="BG33" s="150"/>
      <c r="BH33" s="150"/>
      <c r="BI33" s="150"/>
      <c r="BJ33" s="150"/>
      <c r="BK33" s="150"/>
      <c r="BL33" s="150"/>
      <c r="BM33" s="150"/>
      <c r="BN33" s="150"/>
      <c r="BO33" s="150"/>
    </row>
    <row r="34" spans="1:67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X34" s="150"/>
      <c r="AY34" s="150"/>
      <c r="AZ34" s="150"/>
      <c r="BA34" s="150"/>
      <c r="BB34" s="150"/>
      <c r="BC34" s="150"/>
      <c r="BD34" s="150"/>
      <c r="BE34" s="150"/>
      <c r="BF34" s="150"/>
      <c r="BG34" s="150"/>
      <c r="BH34" s="150"/>
      <c r="BI34" s="150"/>
      <c r="BJ34" s="150"/>
      <c r="BK34" s="150"/>
      <c r="BL34" s="150"/>
      <c r="BM34" s="150"/>
      <c r="BN34" s="150"/>
      <c r="BO34" s="150"/>
    </row>
    <row r="35" spans="1:67" ht="14.25" customHeight="1">
      <c r="A35" s="30"/>
      <c r="B35" s="218"/>
      <c r="C35" s="218"/>
      <c r="D35" s="218"/>
      <c r="E35" s="32"/>
      <c r="F35" s="32"/>
      <c r="G35" s="30"/>
      <c r="H35" s="32"/>
      <c r="I35" s="32"/>
      <c r="J35" s="32"/>
      <c r="K35" s="30"/>
      <c r="L35" s="30"/>
      <c r="M35" s="30"/>
      <c r="N35" s="30"/>
      <c r="O35" s="30"/>
      <c r="P35" s="30"/>
      <c r="Q35" s="30"/>
      <c r="R35" s="30"/>
      <c r="S35" s="30"/>
      <c r="T35" s="218"/>
      <c r="U35" s="218"/>
      <c r="V35" s="218"/>
      <c r="W35" s="218"/>
      <c r="X35" s="218"/>
      <c r="Y35" s="218"/>
      <c r="Z35" s="218"/>
      <c r="AA35" s="30"/>
      <c r="AB35" s="218"/>
      <c r="AC35" s="223"/>
      <c r="AD35" s="223"/>
      <c r="AE35" s="223"/>
      <c r="AF35" s="223"/>
      <c r="AG35" s="30"/>
      <c r="AH35" s="30"/>
      <c r="AI35" s="30"/>
      <c r="AJ35" s="293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  <c r="BI35" s="150"/>
      <c r="BJ35" s="150"/>
      <c r="BK35" s="150"/>
      <c r="BL35" s="150"/>
      <c r="BM35" s="150"/>
      <c r="BN35" s="150"/>
      <c r="BO35" s="150"/>
    </row>
    <row r="36" spans="1:67" ht="14.25" customHeight="1">
      <c r="A36" s="30"/>
      <c r="B36" s="218" t="s">
        <v>278</v>
      </c>
      <c r="C36" s="218"/>
      <c r="D36" s="30"/>
      <c r="E36" s="223"/>
      <c r="F36" s="30"/>
      <c r="G36" s="223"/>
      <c r="H36" s="223"/>
      <c r="I36" s="223"/>
      <c r="J36" s="223"/>
      <c r="K36" s="30"/>
      <c r="L36" s="218" t="s">
        <v>255</v>
      </c>
      <c r="M36" s="218"/>
      <c r="N36" s="30"/>
      <c r="O36" s="218"/>
      <c r="P36" s="218"/>
      <c r="Q36" s="218"/>
      <c r="R36" s="218"/>
      <c r="S36" s="218"/>
      <c r="T36" s="30"/>
      <c r="U36" s="218"/>
      <c r="V36" s="313"/>
      <c r="W36" s="314"/>
      <c r="X36" s="39"/>
      <c r="Y36" s="605"/>
      <c r="Z36" s="218" t="s">
        <v>401</v>
      </c>
      <c r="AA36" s="30"/>
      <c r="AB36" s="218"/>
      <c r="AC36" s="218"/>
      <c r="AD36" s="218"/>
      <c r="AE36" s="223"/>
      <c r="AF36" s="223"/>
      <c r="AG36" s="30"/>
      <c r="AH36" s="30"/>
      <c r="AI36" s="30"/>
      <c r="AJ36" s="37"/>
      <c r="AX36" s="150"/>
      <c r="AY36" s="150"/>
      <c r="AZ36" s="150"/>
      <c r="BA36" s="150"/>
      <c r="BB36" s="150"/>
      <c r="BC36" s="150"/>
      <c r="BD36" s="150"/>
      <c r="BE36" s="150"/>
      <c r="BF36" s="150"/>
      <c r="BG36" s="150"/>
      <c r="BH36" s="150"/>
      <c r="BI36" s="150"/>
      <c r="BJ36" s="150"/>
      <c r="BK36" s="150"/>
      <c r="BL36" s="150"/>
      <c r="BM36" s="150"/>
      <c r="BN36" s="150"/>
      <c r="BO36" s="150"/>
    </row>
    <row r="37" spans="1:67" ht="14.25" customHeight="1">
      <c r="A37" s="30"/>
      <c r="B37" s="223" t="s">
        <v>282</v>
      </c>
      <c r="C37" s="223"/>
      <c r="D37" s="30"/>
      <c r="E37" s="223"/>
      <c r="F37" s="30"/>
      <c r="G37" s="30"/>
      <c r="H37" s="242"/>
      <c r="I37" s="242"/>
      <c r="J37" s="30"/>
      <c r="K37" s="30"/>
      <c r="L37" s="223" t="s">
        <v>3418</v>
      </c>
      <c r="M37" s="223"/>
      <c r="N37" s="30"/>
      <c r="O37" s="223"/>
      <c r="P37" s="223"/>
      <c r="Q37" s="547"/>
      <c r="R37" s="223"/>
      <c r="S37" s="619"/>
      <c r="T37" s="30"/>
      <c r="U37" s="223"/>
      <c r="V37" s="223"/>
      <c r="W37" s="547"/>
      <c r="X37" s="223"/>
      <c r="Y37" s="35"/>
      <c r="Z37" s="223" t="s">
        <v>3426</v>
      </c>
      <c r="AA37" s="223"/>
      <c r="AB37" s="218"/>
      <c r="AC37" s="30"/>
      <c r="AD37" s="223"/>
      <c r="AE37" s="223"/>
      <c r="AF37" s="223"/>
      <c r="AG37" s="30"/>
      <c r="AH37" s="30"/>
      <c r="AI37" s="36"/>
      <c r="AJ37" s="37"/>
      <c r="AX37" s="150"/>
      <c r="AY37" s="150"/>
      <c r="AZ37" s="150"/>
      <c r="BA37" s="150"/>
      <c r="BB37" s="150"/>
      <c r="BC37" s="150"/>
      <c r="BD37" s="150"/>
      <c r="BE37" s="150"/>
      <c r="BF37" s="150"/>
      <c r="BG37" s="150"/>
      <c r="BH37" s="150"/>
      <c r="BI37" s="150"/>
      <c r="BJ37" s="150"/>
      <c r="BK37" s="150"/>
      <c r="BL37" s="150"/>
      <c r="BM37" s="150"/>
      <c r="BN37" s="150"/>
      <c r="BO37" s="150"/>
    </row>
    <row r="38" spans="1:67" ht="14.25" customHeight="1">
      <c r="A38" s="30"/>
      <c r="B38" s="223" t="s">
        <v>285</v>
      </c>
      <c r="C38" s="223"/>
      <c r="D38" s="223"/>
      <c r="E38" s="223"/>
      <c r="F38" s="223"/>
      <c r="G38" s="30"/>
      <c r="H38" s="242"/>
      <c r="I38" s="242"/>
      <c r="J38" s="30"/>
      <c r="K38" s="30"/>
      <c r="L38" s="223" t="s">
        <v>466</v>
      </c>
      <c r="M38" s="223"/>
      <c r="N38" s="30"/>
      <c r="O38" s="223"/>
      <c r="P38" s="223"/>
      <c r="Q38" s="547"/>
      <c r="R38" s="223"/>
      <c r="S38" s="619"/>
      <c r="T38" s="30"/>
      <c r="U38" s="223"/>
      <c r="V38" s="223"/>
      <c r="W38" s="547"/>
      <c r="X38" s="223"/>
      <c r="Y38" s="35"/>
      <c r="Z38" s="223" t="s">
        <v>1574</v>
      </c>
      <c r="AA38" s="30"/>
      <c r="AB38" s="218"/>
      <c r="AC38" s="223"/>
      <c r="AD38" s="223"/>
      <c r="AE38" s="223"/>
      <c r="AF38" s="223"/>
      <c r="AG38" s="30"/>
      <c r="AH38" s="30"/>
      <c r="AI38" s="36"/>
      <c r="AJ38" s="37"/>
      <c r="AX38" s="150"/>
      <c r="AY38" s="150"/>
      <c r="AZ38" s="150"/>
      <c r="BA38" s="150"/>
      <c r="BB38" s="150"/>
      <c r="BC38" s="150"/>
      <c r="BD38" s="150"/>
      <c r="BE38" s="150"/>
      <c r="BF38" s="150"/>
      <c r="BG38" s="150"/>
      <c r="BH38" s="150"/>
      <c r="BI38" s="150"/>
      <c r="BJ38" s="150"/>
      <c r="BK38" s="150"/>
      <c r="BL38" s="150"/>
      <c r="BM38" s="150"/>
      <c r="BN38" s="150"/>
      <c r="BO38" s="150"/>
    </row>
    <row r="39" spans="1:67" ht="14.25" customHeight="1">
      <c r="A39" s="30"/>
      <c r="B39" s="223" t="s">
        <v>3276</v>
      </c>
      <c r="C39" s="223"/>
      <c r="D39" s="223"/>
      <c r="E39" s="226"/>
      <c r="F39" s="547"/>
      <c r="G39" s="223"/>
      <c r="H39" s="619"/>
      <c r="I39" s="223"/>
      <c r="J39" s="30"/>
      <c r="K39" s="30"/>
      <c r="L39" s="30"/>
      <c r="M39" s="544" t="s">
        <v>1250</v>
      </c>
      <c r="N39" s="30"/>
      <c r="O39" s="544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223"/>
      <c r="AA39" s="30"/>
      <c r="AB39" s="218"/>
      <c r="AC39" s="223"/>
      <c r="AD39" s="223"/>
      <c r="AE39" s="223"/>
      <c r="AF39" s="223"/>
      <c r="AG39" s="30"/>
      <c r="AH39" s="30"/>
      <c r="AI39" s="30"/>
      <c r="AJ39" s="37"/>
      <c r="AX39" s="150"/>
      <c r="AY39" s="150"/>
      <c r="AZ39" s="150"/>
      <c r="BA39" s="150"/>
      <c r="BB39" s="150"/>
      <c r="BC39" s="150"/>
      <c r="BD39" s="150"/>
      <c r="BE39" s="150"/>
      <c r="BF39" s="150"/>
      <c r="BG39" s="150"/>
      <c r="BH39" s="150"/>
      <c r="BI39" s="150"/>
      <c r="BJ39" s="150"/>
      <c r="BK39" s="150"/>
      <c r="BL39" s="150"/>
      <c r="BM39" s="150"/>
      <c r="BN39" s="150"/>
      <c r="BO39" s="150"/>
    </row>
    <row r="40" spans="1:67" ht="14.25" customHeight="1">
      <c r="A40" s="30"/>
      <c r="B40" s="223" t="s">
        <v>287</v>
      </c>
      <c r="C40" s="223"/>
      <c r="D40" s="223"/>
      <c r="E40" s="223"/>
      <c r="F40" s="547"/>
      <c r="G40" s="223"/>
      <c r="H40" s="619"/>
      <c r="I40" s="223"/>
      <c r="J40" s="242"/>
      <c r="K40" s="30"/>
      <c r="L40" s="223" t="s">
        <v>407</v>
      </c>
      <c r="M40" s="223"/>
      <c r="N40" s="30"/>
      <c r="O40" s="223"/>
      <c r="P40" s="226"/>
      <c r="Q40" s="547"/>
      <c r="R40" s="223"/>
      <c r="S40" s="619"/>
      <c r="T40" s="30"/>
      <c r="U40" s="223"/>
      <c r="V40" s="223"/>
      <c r="W40" s="547"/>
      <c r="X40" s="223"/>
      <c r="Y40" s="35"/>
      <c r="Z40" s="223"/>
      <c r="AA40" s="223"/>
      <c r="AB40" s="218"/>
      <c r="AC40" s="223"/>
      <c r="AD40" s="223"/>
      <c r="AE40" s="223"/>
      <c r="AF40" s="223"/>
      <c r="AG40" s="30"/>
      <c r="AH40" s="30"/>
      <c r="AI40" s="36"/>
      <c r="AJ40" s="37"/>
      <c r="AX40" s="150"/>
      <c r="AY40" s="150"/>
      <c r="AZ40" s="150"/>
      <c r="BA40" s="150"/>
      <c r="BB40" s="150"/>
      <c r="BC40" s="150"/>
      <c r="BD40" s="150"/>
      <c r="BE40" s="150"/>
      <c r="BF40" s="150"/>
      <c r="BG40" s="150"/>
      <c r="BH40" s="150"/>
      <c r="BI40" s="150"/>
      <c r="BJ40" s="150"/>
      <c r="BK40" s="150"/>
      <c r="BL40" s="150"/>
      <c r="BM40" s="150"/>
      <c r="BN40" s="150"/>
      <c r="BO40" s="150"/>
    </row>
    <row r="41" spans="1:67" ht="14.25" customHeight="1">
      <c r="A41" s="30"/>
      <c r="B41" s="223" t="s">
        <v>288</v>
      </c>
      <c r="C41" s="223"/>
      <c r="D41" s="223"/>
      <c r="E41" s="223"/>
      <c r="F41" s="547"/>
      <c r="G41" s="223"/>
      <c r="H41" s="619"/>
      <c r="I41" s="223"/>
      <c r="J41" s="223"/>
      <c r="K41" s="30"/>
      <c r="L41" s="223" t="s">
        <v>3419</v>
      </c>
      <c r="M41" s="223"/>
      <c r="N41" s="30"/>
      <c r="O41" s="223"/>
      <c r="P41" s="226"/>
      <c r="Q41" s="547"/>
      <c r="R41" s="223"/>
      <c r="S41" s="619"/>
      <c r="T41" s="30"/>
      <c r="U41" s="223"/>
      <c r="V41" s="223"/>
      <c r="W41" s="223"/>
      <c r="X41" s="223"/>
      <c r="Y41" s="223"/>
      <c r="Z41" s="218" t="s">
        <v>1388</v>
      </c>
      <c r="AA41" s="223"/>
      <c r="AB41" s="218"/>
      <c r="AC41" s="223"/>
      <c r="AD41" s="223"/>
      <c r="AE41" s="223"/>
      <c r="AF41" s="223"/>
      <c r="AG41" s="30"/>
      <c r="AH41" s="30"/>
      <c r="AI41" s="30"/>
      <c r="AJ41" s="37"/>
      <c r="AX41" s="150"/>
      <c r="AY41" s="150"/>
      <c r="AZ41" s="150"/>
      <c r="BA41" s="150"/>
      <c r="BB41" s="150"/>
      <c r="BC41" s="150"/>
      <c r="BD41" s="150"/>
      <c r="BE41" s="150"/>
      <c r="BF41" s="150"/>
      <c r="BG41" s="150"/>
      <c r="BH41" s="150"/>
      <c r="BI41" s="150"/>
      <c r="BJ41" s="150"/>
      <c r="BK41" s="150"/>
      <c r="BL41" s="150"/>
      <c r="BM41" s="150"/>
      <c r="BN41" s="150"/>
      <c r="BO41" s="150"/>
    </row>
    <row r="42" spans="1:67" ht="14.25" customHeight="1">
      <c r="A42" s="30"/>
      <c r="B42" s="547"/>
      <c r="C42" s="547"/>
      <c r="D42" s="547"/>
      <c r="E42" s="547"/>
      <c r="F42" s="547"/>
      <c r="G42" s="547"/>
      <c r="H42" s="547"/>
      <c r="I42" s="547"/>
      <c r="J42" s="223"/>
      <c r="K42" s="30"/>
      <c r="L42" s="223" t="s">
        <v>3420</v>
      </c>
      <c r="M42" s="223"/>
      <c r="N42" s="30"/>
      <c r="O42" s="223"/>
      <c r="P42" s="226"/>
      <c r="Q42" s="547"/>
      <c r="R42" s="223"/>
      <c r="S42" s="619"/>
      <c r="T42" s="30"/>
      <c r="U42" s="223"/>
      <c r="V42" s="223"/>
      <c r="W42" s="223"/>
      <c r="X42" s="223"/>
      <c r="Y42" s="223"/>
      <c r="Z42" s="223" t="s">
        <v>1389</v>
      </c>
      <c r="AA42" s="223"/>
      <c r="AB42" s="218"/>
      <c r="AC42" s="223"/>
      <c r="AD42" s="223"/>
      <c r="AE42" s="223"/>
      <c r="AF42" s="223"/>
      <c r="AG42" s="30"/>
      <c r="AH42" s="30"/>
      <c r="AI42" s="30"/>
      <c r="AJ42" s="296"/>
      <c r="AX42" s="150"/>
      <c r="AY42" s="150"/>
      <c r="AZ42" s="150"/>
      <c r="BA42" s="150"/>
      <c r="BB42" s="150"/>
      <c r="BC42" s="150"/>
      <c r="BD42" s="150"/>
      <c r="BE42" s="150"/>
      <c r="BF42" s="150"/>
      <c r="BG42" s="150"/>
      <c r="BH42" s="150"/>
      <c r="BI42" s="150"/>
      <c r="BJ42" s="150"/>
      <c r="BK42" s="150"/>
      <c r="BL42" s="150"/>
      <c r="BM42" s="150"/>
      <c r="BN42" s="150"/>
      <c r="BO42" s="150"/>
    </row>
    <row r="43" spans="1:67" ht="14.25" customHeight="1">
      <c r="A43" s="30"/>
      <c r="B43" s="218" t="s">
        <v>280</v>
      </c>
      <c r="C43" s="218"/>
      <c r="D43" s="218"/>
      <c r="E43" s="218"/>
      <c r="F43" s="218"/>
      <c r="G43" s="218"/>
      <c r="H43" s="218"/>
      <c r="I43" s="547"/>
      <c r="J43" s="223"/>
      <c r="K43" s="223"/>
      <c r="L43" s="223" t="s">
        <v>3421</v>
      </c>
      <c r="M43" s="223"/>
      <c r="N43" s="30"/>
      <c r="O43" s="30"/>
      <c r="P43" s="36"/>
      <c r="Q43" s="30"/>
      <c r="R43" s="30"/>
      <c r="S43" s="30"/>
      <c r="T43" s="223"/>
      <c r="U43" s="223"/>
      <c r="V43" s="223"/>
      <c r="W43" s="223"/>
      <c r="X43" s="223"/>
      <c r="Y43" s="223"/>
      <c r="Z43" s="223" t="s">
        <v>1390</v>
      </c>
      <c r="AA43" s="223"/>
      <c r="AB43" s="218"/>
      <c r="AC43" s="223"/>
      <c r="AD43" s="223"/>
      <c r="AE43" s="223"/>
      <c r="AF43" s="223"/>
      <c r="AG43" s="30"/>
      <c r="AH43" s="30"/>
      <c r="AI43" s="30"/>
      <c r="AJ43" s="296"/>
      <c r="AX43" s="150"/>
      <c r="AY43" s="150"/>
      <c r="AZ43" s="150"/>
      <c r="BA43" s="150"/>
      <c r="BB43" s="150"/>
      <c r="BC43" s="150"/>
      <c r="BD43" s="150"/>
      <c r="BE43" s="150"/>
      <c r="BF43" s="150"/>
      <c r="BG43" s="150"/>
      <c r="BH43" s="150"/>
      <c r="BI43" s="150"/>
      <c r="BJ43" s="150"/>
      <c r="BK43" s="150"/>
      <c r="BL43" s="150"/>
      <c r="BM43" s="150"/>
      <c r="BN43" s="150"/>
      <c r="BO43" s="150"/>
    </row>
    <row r="44" spans="1:67" ht="14.25" customHeight="1">
      <c r="A44" s="30"/>
      <c r="B44" s="223" t="s">
        <v>3422</v>
      </c>
      <c r="C44" s="223"/>
      <c r="D44" s="223"/>
      <c r="E44" s="223"/>
      <c r="F44" s="547"/>
      <c r="G44" s="223"/>
      <c r="H44" s="619"/>
      <c r="I44" s="218"/>
      <c r="J44" s="223"/>
      <c r="K44" s="223"/>
      <c r="L44" s="223" t="s">
        <v>1570</v>
      </c>
      <c r="M44" s="223"/>
      <c r="N44" s="30"/>
      <c r="O44" s="30"/>
      <c r="P44" s="54"/>
      <c r="Q44" s="30"/>
      <c r="R44" s="30"/>
      <c r="S44" s="30"/>
      <c r="T44" s="218"/>
      <c r="U44" s="218"/>
      <c r="V44" s="218"/>
      <c r="W44" s="32"/>
      <c r="X44" s="32"/>
      <c r="Y44" s="30"/>
      <c r="Z44" s="223" t="s">
        <v>1391</v>
      </c>
      <c r="AA44" s="223"/>
      <c r="AB44" s="218"/>
      <c r="AC44" s="30"/>
      <c r="AD44" s="30"/>
      <c r="AE44" s="30"/>
      <c r="AF44" s="35"/>
      <c r="AG44" s="30"/>
      <c r="AH44" s="30"/>
      <c r="AI44" s="36"/>
      <c r="AJ44" s="293"/>
      <c r="AX44" s="150"/>
      <c r="AY44" s="150"/>
      <c r="AZ44" s="150"/>
      <c r="BA44" s="150"/>
      <c r="BB44" s="150"/>
      <c r="BC44" s="150"/>
      <c r="BD44" s="150"/>
      <c r="BE44" s="150"/>
      <c r="BF44" s="150"/>
      <c r="BG44" s="150"/>
      <c r="BH44" s="150"/>
      <c r="BI44" s="150"/>
      <c r="BJ44" s="150"/>
      <c r="BK44" s="150"/>
      <c r="BL44" s="150"/>
      <c r="BM44" s="150"/>
      <c r="BN44" s="150"/>
      <c r="BO44" s="150"/>
    </row>
    <row r="45" spans="1:67" ht="14.25" customHeight="1">
      <c r="A45" s="30"/>
      <c r="B45" s="223" t="s">
        <v>400</v>
      </c>
      <c r="C45" s="544"/>
      <c r="D45" s="544"/>
      <c r="E45" s="30"/>
      <c r="F45" s="30"/>
      <c r="G45" s="30"/>
      <c r="H45" s="30"/>
      <c r="I45" s="218"/>
      <c r="J45" s="223"/>
      <c r="K45" s="223"/>
      <c r="L45" s="30"/>
      <c r="M45" s="30"/>
      <c r="N45" s="30"/>
      <c r="O45" s="30"/>
      <c r="P45" s="223"/>
      <c r="Q45" s="30"/>
      <c r="R45" s="30"/>
      <c r="S45" s="30"/>
      <c r="T45" s="30"/>
      <c r="U45" s="30"/>
      <c r="V45" s="30"/>
      <c r="W45" s="30"/>
      <c r="X45" s="30"/>
      <c r="Y45" s="30"/>
      <c r="Z45" s="223" t="s">
        <v>3427</v>
      </c>
      <c r="AA45" s="30"/>
      <c r="AB45" s="30"/>
      <c r="AC45" s="30"/>
      <c r="AD45" s="30"/>
      <c r="AE45" s="30"/>
      <c r="AF45" s="35"/>
      <c r="AG45" s="30"/>
      <c r="AH45" s="30"/>
      <c r="AI45" s="30"/>
      <c r="AJ45" s="296"/>
      <c r="AX45" s="150"/>
      <c r="AY45" s="150"/>
      <c r="AZ45" s="150"/>
      <c r="BA45" s="150"/>
      <c r="BB45" s="150"/>
      <c r="BC45" s="150"/>
      <c r="BD45" s="150"/>
      <c r="BE45" s="150"/>
      <c r="BF45" s="150"/>
      <c r="BG45" s="150"/>
      <c r="BH45" s="150"/>
      <c r="BI45" s="150"/>
      <c r="BJ45" s="150"/>
      <c r="BK45" s="150"/>
      <c r="BL45" s="150"/>
      <c r="BM45" s="150"/>
      <c r="BN45" s="150"/>
      <c r="BO45" s="150"/>
    </row>
    <row r="46" spans="1:67" ht="14.25" customHeight="1">
      <c r="A46" s="30"/>
      <c r="B46" s="223" t="s">
        <v>283</v>
      </c>
      <c r="C46" s="223"/>
      <c r="D46" s="223"/>
      <c r="E46" s="223"/>
      <c r="F46" s="547"/>
      <c r="G46" s="223"/>
      <c r="H46" s="619"/>
      <c r="I46" s="223"/>
      <c r="J46" s="313"/>
      <c r="K46" s="30"/>
      <c r="L46" s="218" t="s">
        <v>1571</v>
      </c>
      <c r="M46" s="30"/>
      <c r="N46" s="30"/>
      <c r="O46" s="30"/>
      <c r="P46" s="223"/>
      <c r="Q46" s="30"/>
      <c r="R46" s="30"/>
      <c r="S46" s="30"/>
      <c r="T46" s="30"/>
      <c r="U46" s="30"/>
      <c r="V46" s="30"/>
      <c r="W46" s="223"/>
      <c r="X46" s="30"/>
      <c r="Y46" s="30"/>
      <c r="Z46" s="223" t="s">
        <v>1392</v>
      </c>
      <c r="AA46" s="30"/>
      <c r="AB46" s="30"/>
      <c r="AC46" s="30"/>
      <c r="AD46" s="30"/>
      <c r="AE46" s="30"/>
      <c r="AF46" s="30"/>
      <c r="AG46" s="296"/>
      <c r="AH46" s="30"/>
      <c r="AI46" s="36"/>
      <c r="AJ46" s="296"/>
      <c r="AX46" s="150"/>
      <c r="AY46" s="150"/>
      <c r="AZ46" s="150"/>
      <c r="BA46" s="150"/>
      <c r="BB46" s="150"/>
      <c r="BC46" s="150"/>
      <c r="BD46" s="150"/>
      <c r="BE46" s="150"/>
      <c r="BF46" s="150"/>
      <c r="BG46" s="150"/>
      <c r="BH46" s="150"/>
      <c r="BI46" s="150"/>
      <c r="BJ46" s="150"/>
      <c r="BK46" s="150"/>
      <c r="BL46" s="150"/>
      <c r="BM46" s="150"/>
      <c r="BN46" s="150"/>
      <c r="BO46" s="150"/>
    </row>
    <row r="47" spans="1:67" ht="14.25" customHeight="1" thickBot="1">
      <c r="A47" s="30"/>
      <c r="B47" s="223" t="s">
        <v>3423</v>
      </c>
      <c r="C47" s="544"/>
      <c r="D47" s="544"/>
      <c r="E47" s="30"/>
      <c r="F47" s="30"/>
      <c r="G47" s="30"/>
      <c r="H47" s="30"/>
      <c r="I47" s="30"/>
      <c r="J47" s="223"/>
      <c r="K47" s="223"/>
      <c r="L47" s="223" t="s">
        <v>1721</v>
      </c>
      <c r="M47" s="223"/>
      <c r="N47" s="30"/>
      <c r="O47" s="30"/>
      <c r="P47" s="36"/>
      <c r="Q47" s="30"/>
      <c r="R47" s="30"/>
      <c r="S47" s="30"/>
      <c r="T47" s="30"/>
      <c r="U47" s="30"/>
      <c r="V47" s="30"/>
      <c r="W47" s="223"/>
      <c r="X47" s="223"/>
      <c r="Y47" s="223"/>
      <c r="Z47" s="30"/>
      <c r="AA47" s="30"/>
      <c r="AB47" s="30"/>
      <c r="AC47" s="30"/>
      <c r="AD47" s="30"/>
      <c r="AE47" s="30"/>
      <c r="AF47" s="30"/>
      <c r="AG47" s="296"/>
      <c r="AH47" s="30"/>
      <c r="AI47" s="36"/>
      <c r="AJ47" s="296"/>
      <c r="AX47" s="150"/>
      <c r="AY47" s="150"/>
      <c r="AZ47" s="150"/>
      <c r="BA47" s="150"/>
      <c r="BB47" s="150"/>
      <c r="BC47" s="150"/>
      <c r="BD47" s="150"/>
      <c r="BE47" s="150"/>
      <c r="BF47" s="150"/>
      <c r="BG47" s="150"/>
      <c r="BH47" s="150"/>
      <c r="BI47" s="150"/>
      <c r="BJ47" s="150"/>
      <c r="BK47" s="150"/>
      <c r="BL47" s="150"/>
      <c r="BM47" s="150"/>
      <c r="BN47" s="150"/>
      <c r="BO47" s="150"/>
    </row>
    <row r="48" spans="1:67" ht="14.25" customHeight="1">
      <c r="A48" s="30"/>
      <c r="B48" s="223" t="s">
        <v>3424</v>
      </c>
      <c r="C48" s="223"/>
      <c r="D48" s="223"/>
      <c r="E48" s="223"/>
      <c r="F48" s="547"/>
      <c r="G48" s="223"/>
      <c r="H48" s="619"/>
      <c r="I48" s="223"/>
      <c r="J48" s="30"/>
      <c r="K48" s="30"/>
      <c r="L48" s="223" t="s">
        <v>3425</v>
      </c>
      <c r="M48" s="223"/>
      <c r="N48" s="30"/>
      <c r="O48" s="223"/>
      <c r="P48" s="30"/>
      <c r="Q48" s="30"/>
      <c r="R48" s="30"/>
      <c r="S48" s="30"/>
      <c r="T48" s="30"/>
      <c r="U48" s="30"/>
      <c r="V48" s="30"/>
      <c r="W48" s="226"/>
      <c r="X48" s="547"/>
      <c r="Y48" s="223"/>
      <c r="Z48" s="639" t="s">
        <v>1393</v>
      </c>
      <c r="AA48" s="640"/>
      <c r="AB48" s="640"/>
      <c r="AC48" s="641"/>
      <c r="AD48" s="59"/>
      <c r="AE48" s="59"/>
      <c r="AF48" s="642"/>
      <c r="AG48" s="682"/>
      <c r="AH48" s="59"/>
      <c r="AI48" s="59"/>
      <c r="AJ48" s="643"/>
      <c r="AX48" s="150"/>
      <c r="AY48" s="150"/>
      <c r="AZ48" s="150"/>
      <c r="BA48" s="150"/>
      <c r="BB48" s="150"/>
      <c r="BC48" s="150"/>
      <c r="BD48" s="150"/>
      <c r="BE48" s="150"/>
      <c r="BF48" s="150"/>
      <c r="BG48" s="150"/>
      <c r="BH48" s="150"/>
      <c r="BI48" s="150"/>
      <c r="BJ48" s="150"/>
      <c r="BK48" s="150"/>
      <c r="BL48" s="150"/>
      <c r="BM48" s="150"/>
      <c r="BN48" s="150"/>
      <c r="BO48" s="150"/>
    </row>
    <row r="49" spans="1:67" ht="14.25" customHeight="1">
      <c r="A49" s="30"/>
      <c r="B49" s="223" t="s">
        <v>1804</v>
      </c>
      <c r="C49" s="30"/>
      <c r="D49" s="30"/>
      <c r="E49" s="30"/>
      <c r="F49" s="30"/>
      <c r="G49" s="30"/>
      <c r="H49" s="30"/>
      <c r="I49" s="30"/>
      <c r="J49" s="223"/>
      <c r="K49" s="223"/>
      <c r="L49" s="223" t="s">
        <v>1805</v>
      </c>
      <c r="M49" s="223"/>
      <c r="N49" s="30"/>
      <c r="O49" s="223"/>
      <c r="P49" s="36"/>
      <c r="Q49" s="30"/>
      <c r="R49" s="30"/>
      <c r="S49" s="30"/>
      <c r="T49" s="30"/>
      <c r="U49" s="30"/>
      <c r="V49" s="30"/>
      <c r="W49" s="30"/>
      <c r="X49" s="30"/>
      <c r="Y49" s="223"/>
      <c r="Z49" s="644" t="s">
        <v>1394</v>
      </c>
      <c r="AA49" s="223"/>
      <c r="AB49" s="223"/>
      <c r="AC49" s="35"/>
      <c r="AD49" s="223"/>
      <c r="AE49" s="223"/>
      <c r="AF49" s="36"/>
      <c r="AG49" s="293"/>
      <c r="AH49" s="30"/>
      <c r="AI49" s="54"/>
      <c r="AJ49" s="344"/>
      <c r="AX49" s="150"/>
      <c r="AY49" s="150"/>
      <c r="AZ49" s="150"/>
      <c r="BA49" s="150"/>
      <c r="BB49" s="150"/>
      <c r="BC49" s="150"/>
      <c r="BD49" s="150"/>
      <c r="BE49" s="150"/>
      <c r="BF49" s="150"/>
      <c r="BG49" s="150"/>
      <c r="BH49" s="150"/>
      <c r="BI49" s="150"/>
      <c r="BJ49" s="150"/>
      <c r="BK49" s="150"/>
      <c r="BL49" s="150"/>
      <c r="BM49" s="150"/>
      <c r="BN49" s="150"/>
      <c r="BO49" s="150"/>
    </row>
    <row r="50" spans="1:67" ht="14.25" customHeight="1">
      <c r="A50" s="30"/>
      <c r="B50" s="223"/>
      <c r="C50" s="30"/>
      <c r="D50" s="30"/>
      <c r="E50" s="30"/>
      <c r="F50" s="30"/>
      <c r="G50" s="30"/>
      <c r="H50" s="30"/>
      <c r="I50" s="223"/>
      <c r="J50" s="30"/>
      <c r="K50" s="30"/>
      <c r="L50" s="223" t="s">
        <v>1572</v>
      </c>
      <c r="M50" s="30"/>
      <c r="N50" s="30"/>
      <c r="O50" s="30"/>
      <c r="P50" s="30"/>
      <c r="Q50" s="30"/>
      <c r="R50" s="30"/>
      <c r="S50" s="30"/>
      <c r="T50" s="218"/>
      <c r="U50" s="226"/>
      <c r="V50" s="226"/>
      <c r="W50" s="226"/>
      <c r="X50" s="226"/>
      <c r="Y50" s="223"/>
      <c r="Z50" s="644" t="s">
        <v>1395</v>
      </c>
      <c r="AA50" s="547"/>
      <c r="AB50" s="223"/>
      <c r="AC50" s="35"/>
      <c r="AD50" s="223"/>
      <c r="AE50" s="223"/>
      <c r="AF50" s="36"/>
      <c r="AG50" s="619"/>
      <c r="AH50" s="619"/>
      <c r="AI50" s="619"/>
      <c r="AJ50" s="683"/>
      <c r="AX50" s="150"/>
      <c r="AY50" s="150"/>
      <c r="AZ50" s="150"/>
      <c r="BA50" s="150"/>
      <c r="BB50" s="150"/>
      <c r="BC50" s="150"/>
      <c r="BD50" s="150"/>
      <c r="BE50" s="150"/>
      <c r="BF50" s="150"/>
      <c r="BG50" s="150"/>
      <c r="BH50" s="150"/>
      <c r="BI50" s="150"/>
      <c r="BJ50" s="150"/>
      <c r="BK50" s="150"/>
      <c r="BL50" s="150"/>
      <c r="BM50" s="150"/>
      <c r="BN50" s="150"/>
      <c r="BO50" s="150"/>
    </row>
    <row r="51" spans="1:67" ht="14.25" customHeight="1">
      <c r="A51" s="30"/>
      <c r="B51" s="223"/>
      <c r="C51" s="30"/>
      <c r="D51" s="30"/>
      <c r="E51" s="30"/>
      <c r="F51" s="30"/>
      <c r="G51" s="30"/>
      <c r="H51" s="30"/>
      <c r="I51" s="30"/>
      <c r="J51" s="223"/>
      <c r="K51" s="223"/>
      <c r="L51" s="223" t="s">
        <v>1573</v>
      </c>
      <c r="M51" s="30"/>
      <c r="N51" s="30"/>
      <c r="O51" s="30"/>
      <c r="P51" s="36"/>
      <c r="Q51" s="30"/>
      <c r="R51" s="30"/>
      <c r="S51" s="30"/>
      <c r="T51" s="218"/>
      <c r="U51" s="218"/>
      <c r="V51" s="30"/>
      <c r="W51" s="30"/>
      <c r="X51" s="30"/>
      <c r="Y51" s="675"/>
      <c r="Z51" s="674" t="s">
        <v>1377</v>
      </c>
      <c r="AA51" s="547"/>
      <c r="AB51" s="223"/>
      <c r="AC51" s="296"/>
      <c r="AD51" s="223"/>
      <c r="AE51" s="223"/>
      <c r="AF51" s="223"/>
      <c r="AG51" s="619"/>
      <c r="AH51" s="619"/>
      <c r="AI51" s="619"/>
      <c r="AJ51" s="683"/>
      <c r="AX51" s="150"/>
      <c r="AY51" s="150"/>
      <c r="AZ51" s="150"/>
      <c r="BA51" s="150"/>
      <c r="BB51" s="150"/>
      <c r="BC51" s="150"/>
      <c r="BD51" s="150"/>
      <c r="BE51" s="150"/>
      <c r="BF51" s="150"/>
      <c r="BG51" s="150"/>
      <c r="BH51" s="150"/>
      <c r="BI51" s="150"/>
      <c r="BJ51" s="150"/>
      <c r="BK51" s="150"/>
      <c r="BL51" s="150"/>
      <c r="BM51" s="150"/>
      <c r="BN51" s="150"/>
      <c r="BO51" s="150"/>
    </row>
    <row r="52" spans="1:67" ht="14.25" customHeight="1">
      <c r="A52" s="30"/>
      <c r="B52" s="218" t="s">
        <v>281</v>
      </c>
      <c r="C52" s="30"/>
      <c r="D52" s="30"/>
      <c r="E52" s="30"/>
      <c r="F52" s="223"/>
      <c r="G52" s="30"/>
      <c r="H52" s="30"/>
      <c r="I52" s="30"/>
      <c r="J52" s="30"/>
      <c r="K52" s="30"/>
      <c r="L52" s="223"/>
      <c r="M52" s="223"/>
      <c r="N52" s="30"/>
      <c r="O52" s="30"/>
      <c r="P52" s="36"/>
      <c r="Q52" s="30"/>
      <c r="R52" s="30"/>
      <c r="S52" s="30"/>
      <c r="T52" s="218"/>
      <c r="U52" s="218"/>
      <c r="V52" s="223"/>
      <c r="W52" s="223"/>
      <c r="X52" s="547"/>
      <c r="Y52" s="314"/>
      <c r="Z52" s="645" t="s">
        <v>1378</v>
      </c>
      <c r="AA52" s="223"/>
      <c r="AB52" s="40"/>
      <c r="AC52" s="40"/>
      <c r="AD52" s="223"/>
      <c r="AE52" s="30"/>
      <c r="AF52" s="675"/>
      <c r="AG52" s="619"/>
      <c r="AH52" s="619"/>
      <c r="AI52" s="619"/>
      <c r="AJ52" s="683"/>
      <c r="AX52" s="150"/>
      <c r="AY52" s="150"/>
      <c r="AZ52" s="150"/>
      <c r="BA52" s="150"/>
      <c r="BB52" s="150"/>
      <c r="BC52" s="150"/>
      <c r="BD52" s="150"/>
      <c r="BE52" s="150"/>
      <c r="BF52" s="150"/>
      <c r="BG52" s="150"/>
      <c r="BH52" s="150"/>
      <c r="BI52" s="150"/>
      <c r="BJ52" s="150"/>
      <c r="BK52" s="150"/>
      <c r="BL52" s="150"/>
      <c r="BM52" s="150"/>
      <c r="BN52" s="150"/>
      <c r="BO52" s="150"/>
    </row>
    <row r="53" spans="1:67" ht="14.25" customHeight="1">
      <c r="A53" s="30"/>
      <c r="B53" s="223" t="s">
        <v>284</v>
      </c>
      <c r="C53" s="218"/>
      <c r="D53" s="218"/>
      <c r="E53" s="30"/>
      <c r="F53" s="223"/>
      <c r="G53" s="30"/>
      <c r="H53" s="30"/>
      <c r="I53" s="30"/>
      <c r="J53" s="30"/>
      <c r="K53" s="30"/>
      <c r="L53" s="218" t="s">
        <v>3285</v>
      </c>
      <c r="M53" s="223"/>
      <c r="N53" s="30"/>
      <c r="O53" s="30"/>
      <c r="P53" s="36"/>
      <c r="Q53" s="30"/>
      <c r="R53" s="30"/>
      <c r="S53" s="30"/>
      <c r="T53" s="218"/>
      <c r="U53" s="218"/>
      <c r="V53" s="223"/>
      <c r="W53" s="223"/>
      <c r="X53" s="547"/>
      <c r="Y53" s="314"/>
      <c r="Z53" s="646" t="s">
        <v>1376</v>
      </c>
      <c r="AA53" s="218"/>
      <c r="AB53" s="40"/>
      <c r="AC53" s="40"/>
      <c r="AD53" s="223"/>
      <c r="AE53" s="30"/>
      <c r="AF53" s="30"/>
      <c r="AG53" s="619"/>
      <c r="AH53" s="619"/>
      <c r="AI53" s="619"/>
      <c r="AJ53" s="683"/>
      <c r="AX53" s="150"/>
      <c r="AY53" s="150"/>
      <c r="AZ53" s="150"/>
      <c r="BA53" s="150"/>
      <c r="BB53" s="150"/>
      <c r="BC53" s="150"/>
      <c r="BD53" s="150"/>
      <c r="BE53" s="150"/>
      <c r="BF53" s="150"/>
      <c r="BG53" s="150"/>
      <c r="BH53" s="150"/>
      <c r="BI53" s="150"/>
      <c r="BJ53" s="150"/>
      <c r="BK53" s="150"/>
      <c r="BL53" s="150"/>
      <c r="BM53" s="150"/>
      <c r="BN53" s="150"/>
      <c r="BO53" s="150"/>
    </row>
    <row r="54" spans="1:67" ht="14.25" customHeight="1" thickBot="1">
      <c r="A54" s="30"/>
      <c r="B54" s="218"/>
      <c r="C54" s="223"/>
      <c r="D54" s="223"/>
      <c r="E54" s="30"/>
      <c r="F54" s="30"/>
      <c r="G54" s="30"/>
      <c r="H54" s="30"/>
      <c r="I54" s="30"/>
      <c r="J54" s="30"/>
      <c r="K54" s="30"/>
      <c r="L54" s="223" t="s">
        <v>3286</v>
      </c>
      <c r="M54" s="223"/>
      <c r="N54" s="30"/>
      <c r="O54" s="30"/>
      <c r="P54" s="30"/>
      <c r="Q54" s="30"/>
      <c r="R54" s="30"/>
      <c r="S54" s="30"/>
      <c r="T54" s="218"/>
      <c r="U54" s="218"/>
      <c r="V54" s="223"/>
      <c r="W54" s="223"/>
      <c r="X54" s="314"/>
      <c r="Y54" s="314"/>
      <c r="Z54" s="71"/>
      <c r="AA54" s="684"/>
      <c r="AB54" s="684"/>
      <c r="AC54" s="684"/>
      <c r="AD54" s="684"/>
      <c r="AE54" s="684"/>
      <c r="AF54" s="72"/>
      <c r="AG54" s="685"/>
      <c r="AH54" s="685"/>
      <c r="AI54" s="685"/>
      <c r="AJ54" s="686"/>
      <c r="AV54" s="129" t="b">
        <v>0</v>
      </c>
      <c r="AX54" s="150"/>
      <c r="AY54" s="150"/>
      <c r="AZ54" s="150"/>
      <c r="BA54" s="150"/>
      <c r="BB54" s="150"/>
      <c r="BC54" s="150"/>
      <c r="BD54" s="150"/>
      <c r="BE54" s="150"/>
      <c r="BF54" s="150"/>
      <c r="BG54" s="150"/>
      <c r="BH54" s="150"/>
      <c r="BI54" s="150"/>
      <c r="BJ54" s="150"/>
      <c r="BK54" s="150"/>
      <c r="BL54" s="150"/>
      <c r="BM54" s="150"/>
      <c r="BN54" s="150"/>
      <c r="BO54" s="150"/>
    </row>
    <row r="55" spans="1:67" ht="14.25" customHeight="1">
      <c r="A55" s="30"/>
      <c r="B55" s="218"/>
      <c r="C55" s="223"/>
      <c r="D55" s="223"/>
      <c r="E55" s="223"/>
      <c r="F55" s="223"/>
      <c r="G55" s="223"/>
      <c r="H55" s="223"/>
      <c r="I55" s="223"/>
      <c r="J55" s="223"/>
      <c r="K55" s="223"/>
      <c r="L55" s="223"/>
      <c r="M55" s="30"/>
      <c r="N55" s="30"/>
      <c r="O55" s="30"/>
      <c r="P55" s="30"/>
      <c r="Q55" s="30"/>
      <c r="R55" s="30"/>
      <c r="S55" s="30"/>
      <c r="T55" s="218"/>
      <c r="U55" s="218"/>
      <c r="V55" s="218"/>
      <c r="W55" s="218"/>
      <c r="X55" s="218"/>
      <c r="Y55" s="218"/>
      <c r="Z55" s="218"/>
      <c r="AA55" s="313"/>
      <c r="AB55" s="313"/>
      <c r="AC55" s="313"/>
      <c r="AD55" s="313"/>
      <c r="AE55" s="313"/>
      <c r="AF55" s="313"/>
      <c r="AG55" s="313"/>
      <c r="AH55" s="619"/>
      <c r="AI55" s="619"/>
      <c r="AJ55" s="619"/>
      <c r="AX55" s="150"/>
      <c r="AY55" s="150"/>
      <c r="AZ55" s="150"/>
      <c r="BA55" s="150"/>
      <c r="BB55" s="150"/>
      <c r="BC55" s="150"/>
      <c r="BD55" s="150"/>
      <c r="BE55" s="150"/>
      <c r="BF55" s="150"/>
      <c r="BG55" s="150"/>
      <c r="BH55" s="150"/>
      <c r="BI55" s="150"/>
      <c r="BJ55" s="150"/>
      <c r="BK55" s="150"/>
      <c r="BL55" s="150"/>
      <c r="BM55" s="150"/>
      <c r="BN55" s="150"/>
      <c r="BO55" s="150"/>
    </row>
    <row r="56" spans="1:67" ht="14.25" customHeight="1">
      <c r="A56" s="30"/>
      <c r="B56" s="218"/>
      <c r="C56" s="218"/>
      <c r="D56" s="218"/>
      <c r="E56" s="218"/>
      <c r="F56" s="218"/>
      <c r="G56" s="218"/>
      <c r="H56" s="218"/>
      <c r="I56" s="218"/>
      <c r="J56" s="223"/>
      <c r="K56" s="223"/>
      <c r="L56" s="223"/>
      <c r="M56" s="30"/>
      <c r="N56" s="30"/>
      <c r="O56" s="30"/>
      <c r="P56" s="30"/>
      <c r="Q56" s="54"/>
      <c r="R56" s="30"/>
      <c r="S56" s="30"/>
      <c r="T56" s="30"/>
      <c r="U56" s="30"/>
      <c r="V56" s="30"/>
      <c r="W56" s="218"/>
      <c r="X56" s="218"/>
      <c r="Y56" s="218"/>
      <c r="Z56" s="218"/>
      <c r="AA56" s="313"/>
      <c r="AB56" s="313"/>
      <c r="AC56" s="313"/>
      <c r="AD56" s="313"/>
      <c r="AE56" s="313"/>
      <c r="AF56" s="313"/>
      <c r="AG56" s="313"/>
      <c r="AH56" s="619"/>
      <c r="AI56" s="619"/>
      <c r="AJ56" s="619"/>
      <c r="AX56" s="150"/>
      <c r="AY56" s="150"/>
      <c r="AZ56" s="150"/>
      <c r="BA56" s="150"/>
      <c r="BB56" s="150"/>
      <c r="BC56" s="150"/>
      <c r="BD56" s="150"/>
      <c r="BE56" s="150"/>
      <c r="BF56" s="150"/>
      <c r="BG56" s="150"/>
      <c r="BH56" s="150"/>
      <c r="BI56" s="150"/>
      <c r="BJ56" s="150"/>
      <c r="BK56" s="150"/>
      <c r="BL56" s="150"/>
      <c r="BM56" s="150"/>
      <c r="BN56" s="150"/>
      <c r="BO56" s="150"/>
    </row>
    <row r="57" spans="1:67" ht="25.9" customHeight="1">
      <c r="A57" s="30"/>
      <c r="B57" s="973" t="s">
        <v>3429</v>
      </c>
      <c r="C57" s="973"/>
      <c r="D57" s="973"/>
      <c r="E57" s="973"/>
      <c r="F57" s="973"/>
      <c r="G57" s="973"/>
      <c r="H57" s="973"/>
      <c r="I57" s="973"/>
      <c r="J57" s="973"/>
      <c r="K57" s="973"/>
      <c r="L57" s="973"/>
      <c r="M57" s="973"/>
      <c r="N57" s="973"/>
      <c r="O57" s="973"/>
      <c r="P57" s="973"/>
      <c r="Q57" s="973"/>
      <c r="R57" s="973"/>
      <c r="S57" s="973"/>
      <c r="T57" s="973"/>
      <c r="U57" s="973"/>
      <c r="V57" s="973"/>
      <c r="W57" s="973"/>
      <c r="X57" s="973"/>
      <c r="Y57" s="973"/>
      <c r="Z57" s="973"/>
      <c r="AA57" s="973"/>
      <c r="AB57" s="973"/>
      <c r="AC57" s="973"/>
      <c r="AD57" s="973"/>
      <c r="AE57" s="973"/>
      <c r="AF57" s="973"/>
      <c r="AG57" s="973"/>
      <c r="AH57" s="973"/>
      <c r="AI57" s="973"/>
      <c r="AJ57" s="619"/>
      <c r="AX57" s="150"/>
      <c r="AY57" s="150"/>
      <c r="AZ57" s="150"/>
      <c r="BA57" s="150"/>
      <c r="BB57" s="150"/>
      <c r="BC57" s="150"/>
      <c r="BD57" s="150"/>
      <c r="BE57" s="150"/>
      <c r="BF57" s="150"/>
      <c r="BG57" s="150"/>
      <c r="BH57" s="150"/>
      <c r="BI57" s="150"/>
      <c r="BJ57" s="150"/>
      <c r="BK57" s="150"/>
      <c r="BL57" s="150"/>
      <c r="BM57" s="150"/>
      <c r="BN57" s="150"/>
      <c r="BO57" s="150"/>
    </row>
    <row r="58" spans="1:67">
      <c r="A58" s="30"/>
      <c r="B58" s="973"/>
      <c r="C58" s="973"/>
      <c r="D58" s="973"/>
      <c r="E58" s="973"/>
      <c r="F58" s="973"/>
      <c r="G58" s="973"/>
      <c r="H58" s="973"/>
      <c r="I58" s="973"/>
      <c r="J58" s="973"/>
      <c r="K58" s="973"/>
      <c r="L58" s="973"/>
      <c r="M58" s="973"/>
      <c r="N58" s="973"/>
      <c r="O58" s="973"/>
      <c r="P58" s="973"/>
      <c r="Q58" s="973"/>
      <c r="R58" s="973"/>
      <c r="S58" s="973"/>
      <c r="T58" s="973"/>
      <c r="U58" s="973"/>
      <c r="V58" s="973"/>
      <c r="W58" s="973"/>
      <c r="X58" s="973"/>
      <c r="Y58" s="973"/>
      <c r="Z58" s="973"/>
      <c r="AA58" s="973"/>
      <c r="AB58" s="973"/>
      <c r="AC58" s="973"/>
      <c r="AD58" s="973"/>
      <c r="AE58" s="973"/>
      <c r="AF58" s="973"/>
      <c r="AG58" s="973"/>
      <c r="AH58" s="973"/>
      <c r="AI58" s="973"/>
      <c r="AJ58" s="296"/>
      <c r="AX58" s="150"/>
      <c r="AY58" s="150"/>
      <c r="AZ58" s="150"/>
      <c r="BA58" s="150"/>
      <c r="BB58" s="150"/>
      <c r="BC58" s="150"/>
      <c r="BD58" s="150"/>
      <c r="BE58" s="150"/>
      <c r="BF58" s="150"/>
      <c r="BG58" s="150"/>
      <c r="BH58" s="150"/>
      <c r="BI58" s="150"/>
      <c r="BJ58" s="150"/>
      <c r="BK58" s="150"/>
      <c r="BL58" s="150"/>
      <c r="BM58" s="150"/>
      <c r="BN58" s="150"/>
      <c r="BO58" s="150"/>
    </row>
    <row r="59" spans="1:67">
      <c r="A59" s="30"/>
      <c r="B59" s="973"/>
      <c r="C59" s="973"/>
      <c r="D59" s="973"/>
      <c r="E59" s="973"/>
      <c r="F59" s="973"/>
      <c r="G59" s="973"/>
      <c r="H59" s="973"/>
      <c r="I59" s="973"/>
      <c r="J59" s="973"/>
      <c r="K59" s="973"/>
      <c r="L59" s="973"/>
      <c r="M59" s="973"/>
      <c r="N59" s="973"/>
      <c r="O59" s="973"/>
      <c r="P59" s="973"/>
      <c r="Q59" s="973"/>
      <c r="R59" s="973"/>
      <c r="S59" s="973"/>
      <c r="T59" s="973"/>
      <c r="U59" s="973"/>
      <c r="V59" s="973"/>
      <c r="W59" s="973"/>
      <c r="X59" s="973"/>
      <c r="Y59" s="973"/>
      <c r="Z59" s="973"/>
      <c r="AA59" s="973"/>
      <c r="AB59" s="973"/>
      <c r="AC59" s="973"/>
      <c r="AD59" s="973"/>
      <c r="AE59" s="973"/>
      <c r="AF59" s="973"/>
      <c r="AG59" s="973"/>
      <c r="AH59" s="973"/>
      <c r="AI59" s="973"/>
      <c r="AJ59" s="217"/>
      <c r="AX59" s="150"/>
      <c r="AY59" s="150"/>
      <c r="AZ59" s="150"/>
      <c r="BA59" s="150"/>
      <c r="BB59" s="150"/>
      <c r="BC59" s="150"/>
      <c r="BD59" s="150"/>
      <c r="BE59" s="150"/>
      <c r="BF59" s="150"/>
      <c r="BG59" s="150"/>
      <c r="BH59" s="150"/>
      <c r="BI59" s="150"/>
      <c r="BJ59" s="150"/>
      <c r="BK59" s="150"/>
      <c r="BL59" s="150"/>
      <c r="BM59" s="150"/>
      <c r="BN59" s="150"/>
      <c r="BO59" s="150"/>
    </row>
    <row r="60" spans="1:67" s="2" customFormat="1" ht="36.75" customHeight="1">
      <c r="A60" s="40"/>
      <c r="B60" s="939" t="s">
        <v>1332</v>
      </c>
      <c r="C60" s="939"/>
      <c r="D60" s="939"/>
      <c r="E60" s="939"/>
      <c r="F60" s="939"/>
      <c r="G60" s="939"/>
      <c r="H60" s="939"/>
      <c r="I60" s="939"/>
      <c r="J60" s="939"/>
      <c r="K60" s="939"/>
      <c r="L60" s="939"/>
      <c r="M60" s="939"/>
      <c r="N60" s="939"/>
      <c r="O60" s="939"/>
      <c r="P60" s="939"/>
      <c r="Q60" s="939"/>
      <c r="R60" s="939"/>
      <c r="S60" s="939"/>
      <c r="T60" s="939"/>
      <c r="U60" s="939"/>
      <c r="V60" s="939"/>
      <c r="W60" s="939"/>
      <c r="X60" s="939"/>
      <c r="Y60" s="939"/>
      <c r="Z60" s="939"/>
      <c r="AA60" s="939"/>
      <c r="AB60" s="939"/>
      <c r="AC60" s="939"/>
      <c r="AD60" s="939"/>
      <c r="AE60" s="939"/>
      <c r="AF60" s="939"/>
      <c r="AG60" s="939"/>
      <c r="AH60" s="939"/>
      <c r="AI60" s="939"/>
      <c r="AJ60" s="40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54"/>
      <c r="AY60" s="154"/>
      <c r="AZ60" s="154"/>
      <c r="BA60" s="154"/>
      <c r="BB60" s="154"/>
      <c r="BC60" s="154"/>
      <c r="BD60" s="154"/>
      <c r="BE60" s="154"/>
      <c r="BF60" s="154"/>
      <c r="BG60" s="154"/>
      <c r="BH60" s="154"/>
      <c r="BI60" s="154"/>
      <c r="BJ60" s="154"/>
      <c r="BK60" s="154"/>
      <c r="BL60" s="154"/>
      <c r="BM60" s="154"/>
      <c r="BN60" s="154"/>
      <c r="BO60" s="154"/>
    </row>
    <row r="61" spans="1:67">
      <c r="A61" s="30"/>
      <c r="B61" s="41" t="str">
        <f>Version</f>
        <v>NC (09/26)</v>
      </c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67"/>
      <c r="AC61" s="234"/>
      <c r="AD61" s="35"/>
      <c r="AE61" s="40"/>
      <c r="AF61" s="40"/>
      <c r="AG61" s="36"/>
      <c r="AH61" s="30"/>
      <c r="AI61" s="30"/>
      <c r="AJ61" s="30"/>
      <c r="AX61" s="150"/>
      <c r="AY61" s="150"/>
      <c r="AZ61" s="150"/>
      <c r="BA61" s="150"/>
      <c r="BB61" s="150"/>
      <c r="BC61" s="150"/>
      <c r="BD61" s="150"/>
      <c r="BE61" s="150"/>
      <c r="BF61" s="150"/>
      <c r="BG61" s="150"/>
      <c r="BH61" s="150"/>
      <c r="BI61" s="150"/>
      <c r="BJ61" s="150"/>
      <c r="BK61" s="150"/>
      <c r="BL61" s="150"/>
      <c r="BM61" s="150"/>
      <c r="BN61" s="150"/>
      <c r="BO61" s="150"/>
    </row>
    <row r="62" spans="1:67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234"/>
      <c r="AC62" s="234"/>
      <c r="AD62" s="234"/>
      <c r="AE62" s="40"/>
      <c r="AF62" s="40"/>
      <c r="AG62" s="234"/>
      <c r="AH62" s="40"/>
      <c r="AI62" s="40"/>
      <c r="AJ62" s="30"/>
      <c r="AX62" s="150"/>
      <c r="AY62" s="150"/>
      <c r="AZ62" s="150"/>
      <c r="BA62" s="150"/>
      <c r="BB62" s="150"/>
      <c r="BC62" s="150"/>
      <c r="BD62" s="150"/>
      <c r="BE62" s="150"/>
      <c r="BF62" s="150"/>
      <c r="BG62" s="150"/>
      <c r="BH62" s="150"/>
      <c r="BI62" s="150"/>
      <c r="BJ62" s="150"/>
      <c r="BK62" s="150"/>
      <c r="BL62" s="150"/>
      <c r="BM62" s="150"/>
      <c r="BN62" s="150"/>
      <c r="BO62" s="150"/>
    </row>
    <row r="63" spans="1:67" ht="12.75" customHeight="1">
      <c r="A63" s="150"/>
      <c r="B63" s="150"/>
      <c r="C63" s="150"/>
      <c r="D63" s="150"/>
      <c r="E63" s="150"/>
      <c r="F63" s="150"/>
      <c r="G63" s="150"/>
      <c r="H63" s="150"/>
      <c r="I63" s="150"/>
      <c r="J63" s="150"/>
      <c r="K63" s="150"/>
      <c r="L63" s="150"/>
      <c r="M63" s="150"/>
      <c r="N63" s="150"/>
      <c r="O63" s="150"/>
      <c r="P63" s="150"/>
      <c r="Q63" s="150"/>
      <c r="R63" s="150"/>
      <c r="S63" s="150"/>
      <c r="T63" s="150"/>
      <c r="U63" s="150"/>
      <c r="V63" s="150"/>
      <c r="W63" s="150"/>
      <c r="X63" s="150"/>
      <c r="Y63" s="150"/>
      <c r="Z63" s="150"/>
      <c r="AA63" s="150"/>
      <c r="AB63" s="150"/>
      <c r="AC63" s="150"/>
      <c r="AD63" s="150"/>
      <c r="AE63" s="150"/>
      <c r="AF63" s="150"/>
      <c r="AG63" s="150"/>
      <c r="AH63" s="150"/>
      <c r="AI63" s="150"/>
      <c r="AJ63" s="150"/>
      <c r="AK63" s="150"/>
      <c r="AL63" s="150"/>
      <c r="AM63" s="150"/>
      <c r="AN63" s="150"/>
      <c r="AO63" s="150"/>
      <c r="AP63" s="150"/>
      <c r="AQ63" s="150"/>
      <c r="AR63" s="150"/>
      <c r="AS63" s="150"/>
      <c r="AT63" s="150"/>
      <c r="AU63" s="150"/>
      <c r="AV63" s="150"/>
      <c r="AW63" s="150"/>
      <c r="AX63" s="150"/>
      <c r="AY63" s="150"/>
      <c r="AZ63" s="150"/>
      <c r="BA63" s="150"/>
      <c r="BB63" s="150"/>
      <c r="BC63" s="150"/>
      <c r="BD63" s="150"/>
      <c r="BE63" s="150"/>
      <c r="BF63" s="150"/>
      <c r="BG63" s="150"/>
      <c r="BH63" s="150"/>
      <c r="BI63" s="150"/>
      <c r="BJ63" s="150"/>
      <c r="BK63" s="150"/>
      <c r="BL63" s="150"/>
      <c r="BM63" s="150"/>
      <c r="BN63" s="150"/>
      <c r="BO63" s="150"/>
    </row>
    <row r="64" spans="1:67">
      <c r="A64" s="150"/>
      <c r="B64" s="150"/>
      <c r="C64" s="150"/>
      <c r="D64" s="150"/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  <c r="X64" s="150"/>
      <c r="Y64" s="150"/>
      <c r="Z64" s="150"/>
      <c r="AA64" s="150"/>
      <c r="AB64" s="150"/>
      <c r="AC64" s="150"/>
      <c r="AD64" s="150"/>
      <c r="AE64" s="150"/>
      <c r="AF64" s="150"/>
      <c r="AG64" s="150"/>
      <c r="AH64" s="150"/>
      <c r="AI64" s="150"/>
      <c r="AJ64" s="150"/>
      <c r="AK64" s="150"/>
      <c r="AL64" s="150"/>
      <c r="AM64" s="150"/>
      <c r="AN64" s="150"/>
      <c r="AO64" s="150"/>
      <c r="AP64" s="150"/>
      <c r="AQ64" s="150"/>
      <c r="AR64" s="150"/>
      <c r="AS64" s="150"/>
      <c r="AT64" s="150"/>
      <c r="AU64" s="150"/>
      <c r="AV64" s="150"/>
      <c r="AW64" s="150"/>
      <c r="AX64" s="150"/>
      <c r="AY64" s="150"/>
      <c r="AZ64" s="150"/>
      <c r="BA64" s="150"/>
      <c r="BB64" s="150"/>
      <c r="BC64" s="150"/>
      <c r="BD64" s="150"/>
      <c r="BE64" s="150"/>
      <c r="BF64" s="150"/>
      <c r="BG64" s="150"/>
      <c r="BH64" s="150"/>
      <c r="BI64" s="150"/>
      <c r="BJ64" s="150"/>
      <c r="BK64" s="150"/>
      <c r="BL64" s="150"/>
      <c r="BM64" s="150"/>
      <c r="BN64" s="150"/>
      <c r="BO64" s="150"/>
    </row>
    <row r="65" spans="1:67">
      <c r="A65" s="150"/>
      <c r="B65" s="150"/>
      <c r="C65" s="150"/>
      <c r="D65" s="150"/>
      <c r="E65" s="150"/>
      <c r="F65" s="150"/>
      <c r="G65" s="150"/>
      <c r="H65" s="150"/>
      <c r="I65" s="150"/>
      <c r="J65" s="150"/>
      <c r="K65" s="150"/>
      <c r="L65" s="150"/>
      <c r="M65" s="150"/>
      <c r="N65" s="150"/>
      <c r="O65" s="150"/>
      <c r="P65" s="150"/>
      <c r="Q65" s="150"/>
      <c r="R65" s="150"/>
      <c r="S65" s="150"/>
      <c r="T65" s="150"/>
      <c r="U65" s="150"/>
      <c r="V65" s="150"/>
      <c r="W65" s="150"/>
      <c r="X65" s="150"/>
      <c r="Y65" s="150"/>
      <c r="Z65" s="150"/>
      <c r="AA65" s="150"/>
      <c r="AB65" s="150"/>
      <c r="AC65" s="150"/>
      <c r="AD65" s="150"/>
      <c r="AE65" s="150"/>
      <c r="AF65" s="150"/>
      <c r="AG65" s="150"/>
      <c r="AH65" s="150"/>
      <c r="AI65" s="150"/>
      <c r="AJ65" s="150"/>
      <c r="AK65" s="150"/>
      <c r="AL65" s="150"/>
      <c r="AM65" s="150"/>
      <c r="AN65" s="150"/>
      <c r="AO65" s="150"/>
      <c r="AP65" s="150"/>
      <c r="AQ65" s="150"/>
      <c r="AR65" s="150"/>
      <c r="AS65" s="150"/>
      <c r="AT65" s="150"/>
      <c r="AU65" s="150"/>
      <c r="AV65" s="150"/>
      <c r="AW65" s="150"/>
      <c r="AX65" s="150"/>
      <c r="AY65" s="150"/>
      <c r="AZ65" s="150"/>
      <c r="BA65" s="150"/>
      <c r="BB65" s="150"/>
      <c r="BC65" s="150"/>
      <c r="BD65" s="150"/>
      <c r="BE65" s="150"/>
      <c r="BF65" s="150"/>
      <c r="BG65" s="150"/>
      <c r="BH65" s="150"/>
      <c r="BI65" s="150"/>
      <c r="BJ65" s="150"/>
      <c r="BK65" s="150"/>
      <c r="BL65" s="150"/>
      <c r="BM65" s="150"/>
      <c r="BN65" s="150"/>
      <c r="BO65" s="150"/>
    </row>
    <row r="66" spans="1:67">
      <c r="A66" s="150"/>
      <c r="B66" s="150"/>
      <c r="C66" s="150"/>
      <c r="D66" s="150"/>
      <c r="E66" s="150"/>
      <c r="F66" s="150"/>
      <c r="G66" s="150"/>
      <c r="H66" s="150"/>
      <c r="I66" s="150"/>
      <c r="J66" s="150"/>
      <c r="K66" s="150"/>
      <c r="L66" s="150"/>
      <c r="M66" s="150"/>
      <c r="N66" s="150"/>
      <c r="O66" s="150"/>
      <c r="P66" s="150"/>
      <c r="Q66" s="150"/>
      <c r="R66" s="150"/>
      <c r="S66" s="150"/>
      <c r="T66" s="150"/>
      <c r="U66" s="150"/>
      <c r="V66" s="150"/>
      <c r="W66" s="150"/>
      <c r="X66" s="150"/>
      <c r="Y66" s="150"/>
      <c r="Z66" s="150"/>
      <c r="AA66" s="150"/>
      <c r="AB66" s="150"/>
      <c r="AC66" s="150"/>
      <c r="AD66" s="150"/>
      <c r="AE66" s="150"/>
      <c r="AF66" s="150"/>
      <c r="AG66" s="150"/>
      <c r="AH66" s="150"/>
      <c r="AI66" s="150"/>
      <c r="AJ66" s="150"/>
      <c r="AK66" s="150"/>
      <c r="AL66" s="150"/>
      <c r="AM66" s="150"/>
      <c r="AN66" s="150"/>
      <c r="AO66" s="150"/>
      <c r="AP66" s="150"/>
      <c r="AQ66" s="150"/>
      <c r="AR66" s="150"/>
      <c r="AS66" s="150"/>
      <c r="AT66" s="150"/>
      <c r="AU66" s="150"/>
      <c r="AV66" s="150"/>
      <c r="AW66" s="150"/>
      <c r="AX66" s="150"/>
      <c r="AY66" s="150"/>
      <c r="AZ66" s="150"/>
      <c r="BA66" s="150"/>
      <c r="BB66" s="150"/>
      <c r="BC66" s="150"/>
      <c r="BD66" s="150"/>
      <c r="BE66" s="150"/>
      <c r="BF66" s="150"/>
      <c r="BG66" s="150"/>
      <c r="BH66" s="150"/>
      <c r="BI66" s="150"/>
      <c r="BJ66" s="150"/>
      <c r="BK66" s="150"/>
      <c r="BL66" s="150"/>
      <c r="BM66" s="150"/>
      <c r="BN66" s="150"/>
      <c r="BO66" s="150"/>
    </row>
    <row r="67" spans="1:67">
      <c r="A67" s="150"/>
      <c r="B67" s="150"/>
      <c r="C67" s="150"/>
      <c r="D67" s="150"/>
      <c r="E67" s="150"/>
      <c r="F67" s="150"/>
      <c r="G67" s="150"/>
      <c r="H67" s="150"/>
      <c r="I67" s="150"/>
      <c r="J67" s="150"/>
      <c r="K67" s="150"/>
      <c r="L67" s="150"/>
      <c r="M67" s="150"/>
      <c r="N67" s="150"/>
      <c r="O67" s="150"/>
      <c r="P67" s="150"/>
      <c r="Q67" s="150"/>
      <c r="R67" s="150"/>
      <c r="S67" s="150"/>
      <c r="T67" s="150"/>
      <c r="U67" s="150"/>
      <c r="V67" s="150"/>
      <c r="W67" s="150"/>
      <c r="X67" s="150"/>
      <c r="Y67" s="150"/>
      <c r="Z67" s="150"/>
      <c r="AA67" s="150"/>
      <c r="AB67" s="150"/>
      <c r="AC67" s="150"/>
      <c r="AD67" s="150"/>
      <c r="AE67" s="150"/>
      <c r="AF67" s="150"/>
      <c r="AG67" s="150"/>
      <c r="AH67" s="150"/>
      <c r="AI67" s="150"/>
      <c r="AJ67" s="150"/>
      <c r="AK67" s="150"/>
      <c r="AL67" s="150"/>
      <c r="AM67" s="150"/>
      <c r="AN67" s="150"/>
      <c r="AO67" s="150"/>
      <c r="AP67" s="150"/>
      <c r="AQ67" s="150"/>
      <c r="AR67" s="150"/>
      <c r="AS67" s="150"/>
      <c r="AT67" s="150"/>
      <c r="AU67" s="150"/>
      <c r="AV67" s="150"/>
      <c r="AW67" s="150"/>
      <c r="AX67" s="150"/>
      <c r="AY67" s="150"/>
      <c r="AZ67" s="150"/>
      <c r="BA67" s="150"/>
      <c r="BB67" s="150"/>
      <c r="BC67" s="150"/>
      <c r="BD67" s="150"/>
      <c r="BE67" s="150"/>
      <c r="BF67" s="150"/>
      <c r="BG67" s="150"/>
      <c r="BH67" s="150"/>
      <c r="BI67" s="150"/>
      <c r="BJ67" s="150"/>
      <c r="BK67" s="150"/>
      <c r="BL67" s="150"/>
      <c r="BM67" s="150"/>
      <c r="BN67" s="150"/>
      <c r="BO67" s="150"/>
    </row>
    <row r="68" spans="1:67">
      <c r="A68" s="150"/>
      <c r="B68" s="150"/>
      <c r="C68" s="150"/>
      <c r="D68" s="150"/>
      <c r="E68" s="150"/>
      <c r="F68" s="150"/>
      <c r="G68" s="150"/>
      <c r="H68" s="150"/>
      <c r="I68" s="150"/>
      <c r="J68" s="150"/>
      <c r="K68" s="150"/>
      <c r="L68" s="150"/>
      <c r="M68" s="150"/>
      <c r="N68" s="150"/>
      <c r="O68" s="150"/>
      <c r="P68" s="150"/>
      <c r="Q68" s="150"/>
      <c r="R68" s="150"/>
      <c r="S68" s="150"/>
      <c r="T68" s="150"/>
      <c r="U68" s="150"/>
      <c r="V68" s="150"/>
      <c r="W68" s="150"/>
      <c r="X68" s="150"/>
      <c r="Y68" s="150"/>
      <c r="Z68" s="150"/>
      <c r="AA68" s="150"/>
      <c r="AB68" s="150"/>
      <c r="AC68" s="150"/>
      <c r="AD68" s="150"/>
      <c r="AE68" s="150"/>
      <c r="AF68" s="150"/>
      <c r="AG68" s="150"/>
      <c r="AH68" s="150"/>
      <c r="AI68" s="150"/>
      <c r="AJ68" s="150"/>
      <c r="AK68" s="150"/>
      <c r="AL68" s="150"/>
      <c r="AM68" s="150"/>
      <c r="AN68" s="150"/>
      <c r="AO68" s="150"/>
      <c r="AP68" s="150"/>
      <c r="AQ68" s="150"/>
      <c r="AR68" s="150"/>
      <c r="AS68" s="150"/>
      <c r="AT68" s="150"/>
      <c r="AU68" s="150"/>
      <c r="AV68" s="150"/>
      <c r="AW68" s="150"/>
      <c r="AX68" s="150"/>
      <c r="AY68" s="150"/>
      <c r="AZ68" s="150"/>
      <c r="BA68" s="150"/>
      <c r="BB68" s="150"/>
      <c r="BC68" s="150"/>
      <c r="BD68" s="150"/>
      <c r="BE68" s="150"/>
      <c r="BF68" s="150"/>
      <c r="BG68" s="150"/>
      <c r="BH68" s="150"/>
      <c r="BI68" s="150"/>
      <c r="BJ68" s="150"/>
      <c r="BK68" s="150"/>
      <c r="BL68" s="150"/>
      <c r="BM68" s="150"/>
      <c r="BN68" s="150"/>
      <c r="BO68" s="150"/>
    </row>
    <row r="69" spans="1:67">
      <c r="A69" s="150"/>
      <c r="B69" s="150"/>
      <c r="C69" s="150"/>
      <c r="D69" s="150"/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  <c r="S69" s="150"/>
      <c r="T69" s="150"/>
      <c r="U69" s="150"/>
      <c r="V69" s="150"/>
      <c r="W69" s="150"/>
      <c r="X69" s="150"/>
      <c r="Y69" s="150"/>
      <c r="Z69" s="150"/>
      <c r="AA69" s="150"/>
      <c r="AB69" s="150"/>
      <c r="AC69" s="150"/>
      <c r="AD69" s="150"/>
      <c r="AE69" s="150"/>
      <c r="AF69" s="150"/>
      <c r="AG69" s="150"/>
      <c r="AH69" s="150"/>
      <c r="AI69" s="150"/>
      <c r="AJ69" s="150"/>
      <c r="AK69" s="150"/>
      <c r="AL69" s="150"/>
      <c r="AM69" s="150"/>
      <c r="AN69" s="150"/>
      <c r="AO69" s="150"/>
      <c r="AP69" s="150"/>
      <c r="AQ69" s="150"/>
      <c r="AR69" s="150"/>
      <c r="AS69" s="150"/>
      <c r="AT69" s="150"/>
      <c r="AU69" s="150"/>
      <c r="AV69" s="150"/>
      <c r="AW69" s="150"/>
      <c r="AX69" s="150"/>
      <c r="AY69" s="150"/>
      <c r="AZ69" s="150"/>
      <c r="BA69" s="150"/>
      <c r="BB69" s="150"/>
      <c r="BC69" s="150"/>
      <c r="BD69" s="150"/>
      <c r="BE69" s="150"/>
      <c r="BF69" s="150"/>
      <c r="BG69" s="150"/>
      <c r="BH69" s="150"/>
      <c r="BI69" s="150"/>
      <c r="BJ69" s="150"/>
      <c r="BK69" s="150"/>
      <c r="BL69" s="150"/>
      <c r="BM69" s="150"/>
      <c r="BN69" s="150"/>
      <c r="BO69" s="150"/>
    </row>
    <row r="70" spans="1:67">
      <c r="A70" s="150"/>
      <c r="B70" s="150"/>
      <c r="C70" s="150"/>
      <c r="D70" s="150"/>
      <c r="E70" s="150"/>
      <c r="F70" s="150"/>
      <c r="G70" s="150"/>
      <c r="H70" s="150"/>
      <c r="I70" s="150"/>
      <c r="J70" s="150"/>
      <c r="K70" s="150"/>
      <c r="L70" s="150"/>
      <c r="M70" s="150"/>
      <c r="N70" s="150"/>
      <c r="O70" s="150"/>
      <c r="P70" s="150"/>
      <c r="Q70" s="150"/>
      <c r="R70" s="150"/>
      <c r="S70" s="150"/>
      <c r="T70" s="150"/>
      <c r="U70" s="150"/>
      <c r="V70" s="150"/>
      <c r="W70" s="150"/>
      <c r="X70" s="150"/>
      <c r="Y70" s="150"/>
      <c r="Z70" s="150"/>
      <c r="AA70" s="150"/>
      <c r="AB70" s="150"/>
      <c r="AC70" s="150"/>
      <c r="AD70" s="150"/>
      <c r="AE70" s="150"/>
      <c r="AF70" s="150"/>
      <c r="AG70" s="150"/>
      <c r="AH70" s="150"/>
      <c r="AI70" s="150"/>
      <c r="AJ70" s="150"/>
      <c r="AK70" s="150"/>
      <c r="AL70" s="150"/>
      <c r="AM70" s="150"/>
      <c r="AN70" s="150"/>
      <c r="AO70" s="150"/>
      <c r="AP70" s="150"/>
      <c r="AQ70" s="150"/>
      <c r="AR70" s="150"/>
      <c r="AS70" s="150"/>
      <c r="AT70" s="150"/>
      <c r="AU70" s="150"/>
      <c r="AV70" s="150"/>
      <c r="AW70" s="150"/>
      <c r="AX70" s="150"/>
      <c r="AY70" s="150"/>
      <c r="AZ70" s="150"/>
      <c r="BA70" s="150"/>
      <c r="BB70" s="150"/>
      <c r="BC70" s="150"/>
      <c r="BD70" s="150"/>
      <c r="BE70" s="150"/>
      <c r="BF70" s="150"/>
      <c r="BG70" s="150"/>
      <c r="BH70" s="150"/>
      <c r="BI70" s="150"/>
      <c r="BJ70" s="150"/>
      <c r="BK70" s="150"/>
      <c r="BL70" s="150"/>
      <c r="BM70" s="150"/>
      <c r="BN70" s="150"/>
      <c r="BO70" s="150"/>
    </row>
    <row r="71" spans="1:67">
      <c r="A71" s="150"/>
      <c r="B71" s="150"/>
      <c r="C71" s="150"/>
      <c r="D71" s="150"/>
      <c r="E71" s="150"/>
      <c r="F71" s="150"/>
      <c r="G71" s="150"/>
      <c r="H71" s="150"/>
      <c r="I71" s="150"/>
      <c r="J71" s="150"/>
      <c r="K71" s="150"/>
      <c r="L71" s="150"/>
      <c r="M71" s="150"/>
      <c r="N71" s="150"/>
      <c r="O71" s="150"/>
      <c r="P71" s="150"/>
      <c r="Q71" s="150"/>
      <c r="R71" s="150"/>
      <c r="S71" s="150"/>
      <c r="T71" s="150"/>
      <c r="U71" s="150"/>
      <c r="V71" s="150"/>
      <c r="W71" s="150"/>
      <c r="X71" s="150"/>
      <c r="Y71" s="150"/>
      <c r="Z71" s="150"/>
      <c r="AA71" s="150"/>
      <c r="AB71" s="150"/>
      <c r="AC71" s="150"/>
      <c r="AD71" s="150"/>
      <c r="AE71" s="150"/>
      <c r="AF71" s="150"/>
      <c r="AG71" s="150"/>
      <c r="AH71" s="150"/>
      <c r="AI71" s="150"/>
      <c r="AJ71" s="150"/>
      <c r="AK71" s="150"/>
      <c r="AL71" s="150"/>
      <c r="AM71" s="150"/>
      <c r="AN71" s="150"/>
      <c r="AO71" s="150"/>
      <c r="AP71" s="150"/>
      <c r="AQ71" s="150"/>
      <c r="AR71" s="150"/>
      <c r="AS71" s="150"/>
      <c r="AT71" s="150"/>
      <c r="AU71" s="150"/>
      <c r="AV71" s="150"/>
      <c r="AW71" s="150"/>
      <c r="AX71" s="150"/>
      <c r="AY71" s="150"/>
      <c r="AZ71" s="150"/>
      <c r="BA71" s="150"/>
      <c r="BB71" s="150"/>
      <c r="BC71" s="150"/>
      <c r="BD71" s="150"/>
      <c r="BE71" s="150"/>
      <c r="BF71" s="150"/>
      <c r="BG71" s="150"/>
      <c r="BH71" s="150"/>
      <c r="BI71" s="150"/>
      <c r="BJ71" s="150"/>
      <c r="BK71" s="150"/>
      <c r="BL71" s="150"/>
      <c r="BM71" s="150"/>
      <c r="BN71" s="150"/>
      <c r="BO71" s="150"/>
    </row>
    <row r="72" spans="1:67">
      <c r="A72" s="150"/>
      <c r="B72" s="150"/>
      <c r="C72" s="150"/>
      <c r="D72" s="150"/>
      <c r="E72" s="150"/>
      <c r="F72" s="150"/>
      <c r="G72" s="150"/>
      <c r="H72" s="150"/>
      <c r="I72" s="150"/>
      <c r="J72" s="150"/>
      <c r="K72" s="150"/>
      <c r="L72" s="150"/>
      <c r="M72" s="150"/>
      <c r="N72" s="150"/>
      <c r="O72" s="150"/>
      <c r="P72" s="150"/>
      <c r="Q72" s="150"/>
      <c r="R72" s="150"/>
      <c r="S72" s="150"/>
      <c r="T72" s="150"/>
      <c r="U72" s="150"/>
      <c r="V72" s="150"/>
      <c r="W72" s="150"/>
      <c r="X72" s="150"/>
      <c r="Y72" s="150"/>
      <c r="Z72" s="150"/>
      <c r="AA72" s="150"/>
      <c r="AB72" s="150"/>
      <c r="AC72" s="150"/>
      <c r="AD72" s="150"/>
      <c r="AE72" s="150"/>
      <c r="AF72" s="150"/>
      <c r="AG72" s="150"/>
      <c r="AH72" s="150"/>
      <c r="AI72" s="150"/>
      <c r="AJ72" s="150"/>
      <c r="AK72" s="150"/>
      <c r="AL72" s="150"/>
      <c r="AM72" s="150"/>
      <c r="AN72" s="150"/>
      <c r="AO72" s="150"/>
      <c r="AP72" s="150"/>
      <c r="AQ72" s="150"/>
      <c r="AR72" s="150"/>
      <c r="AS72" s="150"/>
      <c r="AT72" s="150"/>
      <c r="AU72" s="150"/>
      <c r="AV72" s="150"/>
      <c r="AW72" s="150"/>
      <c r="AX72" s="150"/>
      <c r="AY72" s="150"/>
      <c r="AZ72" s="150"/>
      <c r="BA72" s="150"/>
      <c r="BB72" s="150"/>
      <c r="BC72" s="150"/>
      <c r="BD72" s="150"/>
      <c r="BE72" s="150"/>
      <c r="BF72" s="150"/>
      <c r="BG72" s="150"/>
      <c r="BH72" s="150"/>
      <c r="BI72" s="150"/>
      <c r="BJ72" s="150"/>
      <c r="BK72" s="150"/>
      <c r="BL72" s="150"/>
      <c r="BM72" s="150"/>
      <c r="BN72" s="150"/>
      <c r="BO72" s="150"/>
    </row>
    <row r="73" spans="1:67">
      <c r="A73" s="150"/>
      <c r="B73" s="150"/>
      <c r="C73" s="150"/>
      <c r="D73" s="150"/>
      <c r="E73" s="150"/>
      <c r="F73" s="150"/>
      <c r="G73" s="150"/>
      <c r="H73" s="150"/>
      <c r="I73" s="150"/>
      <c r="J73" s="150"/>
      <c r="K73" s="150"/>
      <c r="L73" s="150"/>
      <c r="M73" s="150"/>
      <c r="N73" s="150"/>
      <c r="O73" s="150"/>
      <c r="P73" s="150"/>
      <c r="Q73" s="150"/>
      <c r="R73" s="150"/>
      <c r="S73" s="150"/>
      <c r="T73" s="150"/>
      <c r="U73" s="150"/>
      <c r="V73" s="150"/>
      <c r="W73" s="150"/>
      <c r="X73" s="150"/>
      <c r="Y73" s="150"/>
      <c r="Z73" s="150"/>
      <c r="AA73" s="150"/>
      <c r="AB73" s="150"/>
      <c r="AC73" s="150"/>
      <c r="AD73" s="150"/>
      <c r="AE73" s="150"/>
      <c r="AF73" s="150"/>
      <c r="AG73" s="150"/>
      <c r="AH73" s="150"/>
      <c r="AI73" s="150"/>
      <c r="AJ73" s="150"/>
      <c r="AK73" s="150"/>
      <c r="AL73" s="150"/>
      <c r="AM73" s="150"/>
      <c r="AN73" s="150"/>
      <c r="AO73" s="150"/>
      <c r="AP73" s="150"/>
      <c r="AQ73" s="150"/>
      <c r="AR73" s="150"/>
      <c r="AS73" s="150"/>
      <c r="AT73" s="150"/>
      <c r="AU73" s="150"/>
      <c r="AV73" s="150"/>
      <c r="AW73" s="150"/>
      <c r="AX73" s="150"/>
      <c r="AY73" s="150"/>
      <c r="AZ73" s="150"/>
      <c r="BA73" s="150"/>
      <c r="BB73" s="150"/>
      <c r="BC73" s="150"/>
      <c r="BD73" s="150"/>
      <c r="BE73" s="150"/>
      <c r="BF73" s="150"/>
      <c r="BG73" s="150"/>
      <c r="BH73" s="150"/>
      <c r="BI73" s="150"/>
      <c r="BJ73" s="150"/>
      <c r="BK73" s="150"/>
      <c r="BL73" s="150"/>
      <c r="BM73" s="150"/>
      <c r="BN73" s="150"/>
      <c r="BO73" s="150"/>
    </row>
    <row r="74" spans="1:67">
      <c r="A74" s="150"/>
      <c r="B74" s="150"/>
      <c r="C74" s="150"/>
      <c r="D74" s="150"/>
      <c r="E74" s="150"/>
      <c r="F74" s="150"/>
      <c r="G74" s="150"/>
      <c r="H74" s="150"/>
      <c r="I74" s="150"/>
      <c r="J74" s="150"/>
      <c r="K74" s="150"/>
      <c r="L74" s="150"/>
      <c r="M74" s="150"/>
      <c r="N74" s="150"/>
      <c r="O74" s="150"/>
      <c r="P74" s="150"/>
      <c r="Q74" s="150"/>
      <c r="R74" s="150"/>
      <c r="S74" s="150"/>
      <c r="T74" s="150"/>
      <c r="U74" s="150"/>
      <c r="V74" s="150"/>
      <c r="W74" s="150"/>
      <c r="X74" s="150"/>
      <c r="Y74" s="150"/>
      <c r="Z74" s="150"/>
      <c r="AA74" s="150"/>
      <c r="AB74" s="150"/>
      <c r="AC74" s="150"/>
      <c r="AD74" s="150"/>
      <c r="AE74" s="150"/>
      <c r="AF74" s="150"/>
      <c r="AG74" s="150"/>
      <c r="AH74" s="150"/>
      <c r="AI74" s="150"/>
      <c r="AJ74" s="150"/>
      <c r="AK74" s="150"/>
      <c r="AL74" s="150"/>
      <c r="AM74" s="150"/>
      <c r="AN74" s="150"/>
      <c r="AO74" s="150"/>
      <c r="AP74" s="150"/>
      <c r="AQ74" s="150"/>
      <c r="AR74" s="150"/>
      <c r="AS74" s="150"/>
      <c r="AT74" s="150"/>
      <c r="AU74" s="150"/>
      <c r="AV74" s="150"/>
      <c r="AW74" s="150"/>
      <c r="AX74" s="150"/>
      <c r="AY74" s="150"/>
      <c r="AZ74" s="150"/>
      <c r="BA74" s="150"/>
      <c r="BB74" s="150"/>
      <c r="BC74" s="150"/>
      <c r="BD74" s="150"/>
      <c r="BE74" s="150"/>
      <c r="BF74" s="150"/>
      <c r="BG74" s="150"/>
      <c r="BH74" s="150"/>
      <c r="BI74" s="150"/>
      <c r="BJ74" s="150"/>
      <c r="BK74" s="150"/>
      <c r="BL74" s="150"/>
      <c r="BM74" s="150"/>
      <c r="BN74" s="150"/>
      <c r="BO74" s="150"/>
    </row>
    <row r="75" spans="1:67">
      <c r="A75" s="150"/>
      <c r="B75" s="150"/>
      <c r="C75" s="150"/>
      <c r="D75" s="150"/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150"/>
      <c r="Q75" s="150"/>
      <c r="R75" s="150"/>
      <c r="S75" s="150"/>
      <c r="T75" s="150"/>
      <c r="U75" s="150"/>
      <c r="V75" s="150"/>
      <c r="W75" s="150"/>
      <c r="X75" s="150"/>
      <c r="Y75" s="150"/>
      <c r="Z75" s="150"/>
      <c r="AA75" s="150"/>
      <c r="AB75" s="150"/>
      <c r="AC75" s="150"/>
      <c r="AD75" s="150"/>
      <c r="AE75" s="150"/>
      <c r="AF75" s="150"/>
      <c r="AG75" s="150"/>
      <c r="AH75" s="150"/>
      <c r="AI75" s="150"/>
      <c r="AJ75" s="150"/>
      <c r="AK75" s="150"/>
      <c r="AL75" s="150"/>
      <c r="AM75" s="150"/>
      <c r="AN75" s="150"/>
      <c r="AO75" s="150"/>
      <c r="AP75" s="150"/>
      <c r="AQ75" s="150"/>
      <c r="AR75" s="150"/>
      <c r="AS75" s="150"/>
      <c r="AT75" s="150"/>
      <c r="AU75" s="150"/>
      <c r="AV75" s="150"/>
      <c r="AW75" s="150"/>
      <c r="AX75" s="150"/>
      <c r="AY75" s="150"/>
      <c r="AZ75" s="150"/>
      <c r="BA75" s="150"/>
      <c r="BB75" s="150"/>
      <c r="BC75" s="150"/>
      <c r="BD75" s="150"/>
      <c r="BE75" s="150"/>
      <c r="BF75" s="150"/>
      <c r="BG75" s="150"/>
      <c r="BH75" s="150"/>
      <c r="BI75" s="150"/>
      <c r="BJ75" s="150"/>
      <c r="BK75" s="150"/>
      <c r="BL75" s="150"/>
      <c r="BM75" s="150"/>
      <c r="BN75" s="150"/>
      <c r="BO75" s="150"/>
    </row>
    <row r="76" spans="1:67">
      <c r="A76" s="150"/>
      <c r="B76" s="150"/>
      <c r="C76" s="150"/>
      <c r="D76" s="150"/>
      <c r="E76" s="150"/>
      <c r="F76" s="150"/>
      <c r="G76" s="150"/>
      <c r="H76" s="150"/>
      <c r="I76" s="150"/>
      <c r="J76" s="150"/>
      <c r="K76" s="150"/>
      <c r="L76" s="150"/>
      <c r="M76" s="150"/>
      <c r="N76" s="150"/>
      <c r="O76" s="150"/>
      <c r="P76" s="150"/>
      <c r="Q76" s="150"/>
      <c r="R76" s="150"/>
      <c r="S76" s="150"/>
      <c r="T76" s="150"/>
      <c r="U76" s="150"/>
      <c r="V76" s="150"/>
      <c r="W76" s="150"/>
      <c r="X76" s="150"/>
      <c r="Y76" s="150"/>
      <c r="Z76" s="150"/>
      <c r="AA76" s="150"/>
      <c r="AB76" s="150"/>
      <c r="AC76" s="150"/>
      <c r="AD76" s="150"/>
      <c r="AE76" s="150"/>
      <c r="AF76" s="150"/>
      <c r="AG76" s="150"/>
      <c r="AH76" s="150"/>
      <c r="AI76" s="150"/>
      <c r="AJ76" s="150"/>
      <c r="AK76" s="150"/>
      <c r="AL76" s="150"/>
      <c r="AM76" s="150"/>
      <c r="AN76" s="150"/>
      <c r="AO76" s="150"/>
      <c r="AP76" s="150"/>
      <c r="AQ76" s="150"/>
      <c r="AR76" s="150"/>
      <c r="AS76" s="150"/>
      <c r="AT76" s="150"/>
      <c r="AU76" s="150"/>
      <c r="AV76" s="150"/>
      <c r="AW76" s="150"/>
      <c r="AX76" s="150"/>
      <c r="AY76" s="150"/>
      <c r="AZ76" s="150"/>
      <c r="BA76" s="150"/>
      <c r="BB76" s="150"/>
      <c r="BC76" s="150"/>
      <c r="BD76" s="150"/>
      <c r="BE76" s="150"/>
      <c r="BF76" s="150"/>
      <c r="BG76" s="150"/>
      <c r="BH76" s="150"/>
      <c r="BI76" s="150"/>
      <c r="BJ76" s="150"/>
      <c r="BK76" s="150"/>
      <c r="BL76" s="150"/>
      <c r="BM76" s="150"/>
      <c r="BN76" s="150"/>
      <c r="BO76" s="150"/>
    </row>
    <row r="77" spans="1:67">
      <c r="A77" s="150"/>
      <c r="B77" s="150"/>
      <c r="C77" s="150"/>
      <c r="D77" s="150"/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150"/>
      <c r="Q77" s="150"/>
      <c r="R77" s="150"/>
      <c r="S77" s="150"/>
      <c r="T77" s="150"/>
      <c r="U77" s="150"/>
      <c r="V77" s="150"/>
      <c r="W77" s="150"/>
      <c r="X77" s="150"/>
      <c r="Y77" s="150"/>
      <c r="Z77" s="150"/>
      <c r="AA77" s="150"/>
      <c r="AB77" s="150"/>
      <c r="AC77" s="150"/>
      <c r="AD77" s="150"/>
      <c r="AE77" s="150"/>
      <c r="AF77" s="150"/>
      <c r="AG77" s="150"/>
      <c r="AH77" s="150"/>
      <c r="AI77" s="150"/>
      <c r="AJ77" s="150"/>
      <c r="AK77" s="150"/>
      <c r="AL77" s="150"/>
      <c r="AM77" s="150"/>
      <c r="AN77" s="150"/>
      <c r="AO77" s="150"/>
      <c r="AP77" s="150"/>
      <c r="AQ77" s="150"/>
      <c r="AR77" s="150"/>
      <c r="AS77" s="150"/>
      <c r="AT77" s="150"/>
      <c r="AU77" s="150"/>
      <c r="AV77" s="150"/>
      <c r="AW77" s="150"/>
      <c r="AX77" s="150"/>
      <c r="AY77" s="150"/>
      <c r="AZ77" s="150"/>
      <c r="BA77" s="150"/>
      <c r="BB77" s="150"/>
      <c r="BC77" s="150"/>
      <c r="BD77" s="150"/>
      <c r="BE77" s="150"/>
      <c r="BF77" s="150"/>
      <c r="BG77" s="150"/>
      <c r="BH77" s="150"/>
      <c r="BI77" s="150"/>
      <c r="BJ77" s="150"/>
      <c r="BK77" s="150"/>
      <c r="BL77" s="150"/>
      <c r="BM77" s="150"/>
      <c r="BN77" s="150"/>
      <c r="BO77" s="150"/>
    </row>
    <row r="78" spans="1:67">
      <c r="A78" s="150"/>
      <c r="B78" s="150"/>
      <c r="C78" s="150"/>
      <c r="D78" s="150"/>
      <c r="E78" s="150"/>
      <c r="F78" s="150"/>
      <c r="G78" s="150"/>
      <c r="H78" s="150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0"/>
      <c r="X78" s="150"/>
      <c r="Y78" s="150"/>
      <c r="Z78" s="150"/>
      <c r="AA78" s="150"/>
      <c r="AB78" s="150"/>
      <c r="AC78" s="150"/>
      <c r="AD78" s="150"/>
      <c r="AE78" s="150"/>
      <c r="AF78" s="150"/>
      <c r="AG78" s="150"/>
      <c r="AH78" s="150"/>
      <c r="AI78" s="150"/>
      <c r="AJ78" s="150"/>
      <c r="AK78" s="150"/>
      <c r="AL78" s="150"/>
      <c r="AM78" s="150"/>
      <c r="AN78" s="150"/>
      <c r="AO78" s="150"/>
      <c r="AP78" s="150"/>
      <c r="AQ78" s="150"/>
      <c r="AR78" s="150"/>
      <c r="AS78" s="150"/>
      <c r="AT78" s="150"/>
      <c r="AU78" s="150"/>
      <c r="AV78" s="150"/>
      <c r="AW78" s="150"/>
      <c r="AX78" s="150"/>
      <c r="AY78" s="150"/>
      <c r="AZ78" s="150"/>
      <c r="BA78" s="150"/>
      <c r="BB78" s="150"/>
      <c r="BC78" s="150"/>
      <c r="BD78" s="150"/>
      <c r="BE78" s="150"/>
      <c r="BF78" s="150"/>
      <c r="BG78" s="150"/>
      <c r="BH78" s="150"/>
      <c r="BI78" s="150"/>
      <c r="BJ78" s="150"/>
      <c r="BK78" s="150"/>
      <c r="BL78" s="150"/>
      <c r="BM78" s="150"/>
      <c r="BN78" s="150"/>
      <c r="BO78" s="150"/>
    </row>
    <row r="79" spans="1:67">
      <c r="A79" s="150"/>
      <c r="B79" s="150"/>
      <c r="C79" s="150"/>
      <c r="D79" s="150"/>
      <c r="E79" s="150"/>
      <c r="F79" s="150"/>
      <c r="G79" s="150"/>
      <c r="H79" s="150"/>
      <c r="I79" s="150"/>
      <c r="J79" s="150"/>
      <c r="K79" s="150"/>
      <c r="L79" s="150"/>
      <c r="M79" s="150"/>
      <c r="N79" s="150"/>
      <c r="O79" s="150"/>
      <c r="P79" s="150"/>
      <c r="Q79" s="150"/>
      <c r="R79" s="150"/>
      <c r="S79" s="150"/>
      <c r="T79" s="150"/>
      <c r="U79" s="150"/>
      <c r="V79" s="150"/>
      <c r="W79" s="150"/>
      <c r="X79" s="150"/>
      <c r="Y79" s="150"/>
      <c r="Z79" s="150"/>
      <c r="AA79" s="150"/>
      <c r="AB79" s="150"/>
      <c r="AC79" s="150"/>
      <c r="AD79" s="150"/>
      <c r="AE79" s="150"/>
      <c r="AF79" s="150"/>
      <c r="AG79" s="150"/>
      <c r="AH79" s="150"/>
      <c r="AI79" s="150"/>
      <c r="AJ79" s="150"/>
      <c r="AK79" s="150"/>
      <c r="AL79" s="150"/>
      <c r="AM79" s="150"/>
      <c r="AN79" s="150"/>
      <c r="AO79" s="150"/>
      <c r="AP79" s="150"/>
      <c r="AQ79" s="150"/>
      <c r="AR79" s="150"/>
      <c r="AS79" s="150"/>
      <c r="AT79" s="150"/>
      <c r="AU79" s="150"/>
      <c r="AV79" s="150"/>
      <c r="AW79" s="150"/>
      <c r="AX79" s="150"/>
      <c r="AY79" s="150"/>
      <c r="AZ79" s="150"/>
      <c r="BA79" s="150"/>
      <c r="BB79" s="150"/>
      <c r="BC79" s="150"/>
      <c r="BD79" s="150"/>
      <c r="BE79" s="150"/>
      <c r="BF79" s="150"/>
      <c r="BG79" s="150"/>
      <c r="BH79" s="150"/>
      <c r="BI79" s="150"/>
      <c r="BJ79" s="150"/>
      <c r="BK79" s="150"/>
      <c r="BL79" s="150"/>
      <c r="BM79" s="150"/>
      <c r="BN79" s="150"/>
      <c r="BO79" s="150"/>
    </row>
    <row r="80" spans="1:67">
      <c r="A80" s="150"/>
      <c r="B80" s="150"/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150"/>
      <c r="AG80" s="150"/>
      <c r="AH80" s="150"/>
      <c r="AI80" s="150"/>
      <c r="AJ80" s="150"/>
      <c r="AK80" s="150"/>
      <c r="AL80" s="150"/>
      <c r="AM80" s="150"/>
      <c r="AN80" s="150"/>
      <c r="AO80" s="150"/>
      <c r="AP80" s="150"/>
      <c r="AQ80" s="150"/>
      <c r="AR80" s="150"/>
      <c r="AS80" s="150"/>
      <c r="AT80" s="150"/>
      <c r="AU80" s="150"/>
      <c r="AV80" s="150"/>
      <c r="AW80" s="150"/>
      <c r="AX80" s="150"/>
      <c r="AY80" s="150"/>
      <c r="AZ80" s="150"/>
      <c r="BA80" s="150"/>
      <c r="BB80" s="150"/>
      <c r="BC80" s="150"/>
      <c r="BD80" s="150"/>
      <c r="BE80" s="150"/>
      <c r="BF80" s="150"/>
      <c r="BG80" s="150"/>
      <c r="BH80" s="150"/>
      <c r="BI80" s="150"/>
      <c r="BJ80" s="150"/>
      <c r="BK80" s="150"/>
      <c r="BL80" s="150"/>
      <c r="BM80" s="150"/>
      <c r="BN80" s="150"/>
      <c r="BO80" s="150"/>
    </row>
    <row r="81" spans="1:67">
      <c r="A81" s="150"/>
      <c r="B81" s="150"/>
      <c r="C81" s="150"/>
      <c r="D81" s="150"/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S81" s="150"/>
      <c r="T81" s="150"/>
      <c r="U81" s="150"/>
      <c r="V81" s="150"/>
      <c r="W81" s="150"/>
      <c r="X81" s="150"/>
      <c r="Y81" s="150"/>
      <c r="Z81" s="150"/>
      <c r="AA81" s="150"/>
      <c r="AB81" s="150"/>
      <c r="AC81" s="150"/>
      <c r="AD81" s="150"/>
      <c r="AE81" s="150"/>
      <c r="AF81" s="150"/>
      <c r="AG81" s="150"/>
      <c r="AH81" s="150"/>
      <c r="AI81" s="150"/>
      <c r="AJ81" s="150"/>
      <c r="AK81" s="150"/>
      <c r="AL81" s="150"/>
      <c r="AM81" s="150"/>
      <c r="AN81" s="150"/>
      <c r="AO81" s="150"/>
      <c r="AP81" s="150"/>
      <c r="AQ81" s="150"/>
      <c r="AR81" s="150"/>
      <c r="AS81" s="150"/>
      <c r="AT81" s="150"/>
      <c r="AU81" s="150"/>
      <c r="AV81" s="150"/>
      <c r="AW81" s="150"/>
      <c r="AX81" s="150"/>
      <c r="AY81" s="150"/>
      <c r="AZ81" s="150"/>
      <c r="BA81" s="150"/>
      <c r="BB81" s="150"/>
      <c r="BC81" s="150"/>
      <c r="BD81" s="150"/>
      <c r="BE81" s="150"/>
      <c r="BF81" s="150"/>
      <c r="BG81" s="150"/>
      <c r="BH81" s="150"/>
      <c r="BI81" s="150"/>
      <c r="BJ81" s="150"/>
      <c r="BK81" s="150"/>
      <c r="BL81" s="150"/>
      <c r="BM81" s="150"/>
      <c r="BN81" s="150"/>
      <c r="BO81" s="150"/>
    </row>
    <row r="82" spans="1:67">
      <c r="A82" s="150"/>
      <c r="B82" s="150"/>
      <c r="C82" s="150"/>
      <c r="D82" s="150"/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0"/>
      <c r="T82" s="150"/>
      <c r="U82" s="150"/>
      <c r="V82" s="150"/>
      <c r="W82" s="150"/>
      <c r="X82" s="150"/>
      <c r="Y82" s="150"/>
      <c r="Z82" s="150"/>
      <c r="AA82" s="150"/>
      <c r="AB82" s="150"/>
      <c r="AC82" s="150"/>
      <c r="AD82" s="150"/>
      <c r="AE82" s="150"/>
      <c r="AF82" s="150"/>
      <c r="AG82" s="150"/>
      <c r="AH82" s="150"/>
      <c r="AI82" s="150"/>
      <c r="AJ82" s="150"/>
      <c r="AK82" s="150"/>
      <c r="AL82" s="150"/>
      <c r="AM82" s="150"/>
      <c r="AN82" s="150"/>
      <c r="AO82" s="150"/>
      <c r="AP82" s="150"/>
      <c r="AQ82" s="150"/>
      <c r="AR82" s="150"/>
      <c r="AS82" s="150"/>
      <c r="AT82" s="150"/>
      <c r="AU82" s="150"/>
      <c r="AV82" s="150"/>
      <c r="AW82" s="150"/>
      <c r="AX82" s="150"/>
      <c r="AY82" s="150"/>
      <c r="AZ82" s="150"/>
      <c r="BA82" s="150"/>
      <c r="BB82" s="150"/>
      <c r="BC82" s="150"/>
      <c r="BD82" s="150"/>
      <c r="BE82" s="150"/>
      <c r="BF82" s="150"/>
      <c r="BG82" s="150"/>
      <c r="BH82" s="150"/>
      <c r="BI82" s="150"/>
      <c r="BJ82" s="150"/>
      <c r="BK82" s="150"/>
      <c r="BL82" s="150"/>
      <c r="BM82" s="150"/>
      <c r="BN82" s="150"/>
      <c r="BO82" s="150"/>
    </row>
    <row r="83" spans="1:67">
      <c r="A83" s="150"/>
      <c r="B83" s="150"/>
      <c r="C83" s="150"/>
      <c r="D83" s="150"/>
      <c r="E83" s="150"/>
      <c r="F83" s="150"/>
      <c r="G83" s="150"/>
      <c r="H83" s="150"/>
      <c r="I83" s="150"/>
      <c r="J83" s="150"/>
      <c r="K83" s="150"/>
      <c r="L83" s="150"/>
      <c r="M83" s="150"/>
      <c r="N83" s="150"/>
      <c r="O83" s="150"/>
      <c r="P83" s="150"/>
      <c r="Q83" s="150"/>
      <c r="R83" s="150"/>
      <c r="S83" s="150"/>
      <c r="T83" s="150"/>
      <c r="U83" s="150"/>
      <c r="V83" s="150"/>
      <c r="W83" s="150"/>
      <c r="X83" s="150"/>
      <c r="Y83" s="150"/>
      <c r="Z83" s="150"/>
      <c r="AA83" s="150"/>
      <c r="AB83" s="150"/>
      <c r="AC83" s="150"/>
      <c r="AD83" s="150"/>
      <c r="AE83" s="150"/>
      <c r="AF83" s="150"/>
      <c r="AG83" s="150"/>
      <c r="AH83" s="150"/>
      <c r="AI83" s="150"/>
      <c r="AJ83" s="150"/>
      <c r="AK83" s="150"/>
      <c r="AL83" s="150"/>
      <c r="AM83" s="150"/>
      <c r="AN83" s="150"/>
      <c r="AO83" s="150"/>
      <c r="AP83" s="150"/>
      <c r="AQ83" s="150"/>
      <c r="AR83" s="150"/>
      <c r="AS83" s="150"/>
      <c r="AT83" s="150"/>
      <c r="AU83" s="150"/>
      <c r="AV83" s="150"/>
      <c r="AW83" s="150"/>
      <c r="AX83" s="150"/>
      <c r="AY83" s="150"/>
      <c r="AZ83" s="150"/>
      <c r="BA83" s="150"/>
      <c r="BB83" s="150"/>
      <c r="BC83" s="150"/>
      <c r="BD83" s="150"/>
      <c r="BE83" s="150"/>
      <c r="BF83" s="150"/>
      <c r="BG83" s="150"/>
      <c r="BH83" s="150"/>
      <c r="BI83" s="150"/>
      <c r="BJ83" s="150"/>
      <c r="BK83" s="150"/>
      <c r="BL83" s="150"/>
      <c r="BM83" s="150"/>
      <c r="BN83" s="150"/>
      <c r="BO83" s="150"/>
    </row>
    <row r="84" spans="1:67">
      <c r="A84" s="150"/>
      <c r="B84" s="150"/>
      <c r="C84" s="150"/>
      <c r="D84" s="150"/>
      <c r="E84" s="150"/>
      <c r="F84" s="150"/>
      <c r="G84" s="150"/>
      <c r="H84" s="150"/>
      <c r="I84" s="150"/>
      <c r="J84" s="150"/>
      <c r="K84" s="150"/>
      <c r="L84" s="150"/>
      <c r="M84" s="150"/>
      <c r="N84" s="150"/>
      <c r="O84" s="150"/>
      <c r="P84" s="150"/>
      <c r="Q84" s="150"/>
      <c r="R84" s="150"/>
      <c r="S84" s="150"/>
      <c r="T84" s="150"/>
      <c r="U84" s="150"/>
      <c r="V84" s="150"/>
      <c r="W84" s="150"/>
      <c r="X84" s="150"/>
      <c r="Y84" s="150"/>
      <c r="Z84" s="150"/>
      <c r="AA84" s="150"/>
      <c r="AB84" s="150"/>
      <c r="AC84" s="150"/>
      <c r="AD84" s="150"/>
      <c r="AE84" s="150"/>
      <c r="AF84" s="150"/>
      <c r="AG84" s="150"/>
      <c r="AH84" s="150"/>
      <c r="AI84" s="150"/>
      <c r="AJ84" s="150"/>
      <c r="AK84" s="150"/>
      <c r="AL84" s="150"/>
      <c r="AM84" s="150"/>
      <c r="AN84" s="150"/>
      <c r="AO84" s="150"/>
      <c r="AP84" s="150"/>
      <c r="AQ84" s="150"/>
      <c r="AR84" s="150"/>
      <c r="AS84" s="150"/>
      <c r="AT84" s="150"/>
      <c r="AU84" s="150"/>
      <c r="AV84" s="150"/>
      <c r="AW84" s="150"/>
      <c r="AX84" s="150"/>
      <c r="AY84" s="150"/>
      <c r="AZ84" s="150"/>
      <c r="BA84" s="150"/>
      <c r="BB84" s="150"/>
      <c r="BC84" s="150"/>
      <c r="BD84" s="150"/>
      <c r="BE84" s="150"/>
      <c r="BF84" s="150"/>
      <c r="BG84" s="150"/>
      <c r="BH84" s="150"/>
      <c r="BI84" s="150"/>
      <c r="BJ84" s="150"/>
      <c r="BK84" s="150"/>
      <c r="BL84" s="150"/>
      <c r="BM84" s="150"/>
      <c r="BN84" s="150"/>
      <c r="BO84" s="150"/>
    </row>
    <row r="85" spans="1:67">
      <c r="A85" s="150"/>
      <c r="B85" s="150"/>
      <c r="C85" s="150"/>
      <c r="D85" s="150"/>
      <c r="E85" s="150"/>
      <c r="F85" s="150"/>
      <c r="G85" s="150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150"/>
      <c r="T85" s="150"/>
      <c r="U85" s="150"/>
      <c r="V85" s="150"/>
      <c r="W85" s="150"/>
      <c r="X85" s="150"/>
      <c r="Y85" s="150"/>
      <c r="Z85" s="150"/>
      <c r="AA85" s="150"/>
      <c r="AB85" s="150"/>
      <c r="AC85" s="150"/>
      <c r="AD85" s="150"/>
      <c r="AE85" s="150"/>
      <c r="AF85" s="150"/>
      <c r="AG85" s="150"/>
      <c r="AH85" s="150"/>
      <c r="AI85" s="150"/>
      <c r="AJ85" s="150"/>
      <c r="AK85" s="150"/>
      <c r="AL85" s="150"/>
      <c r="AM85" s="150"/>
      <c r="AN85" s="150"/>
      <c r="AO85" s="150"/>
      <c r="AP85" s="150"/>
      <c r="AQ85" s="150"/>
      <c r="AR85" s="150"/>
      <c r="AS85" s="150"/>
      <c r="AT85" s="150"/>
      <c r="AU85" s="150"/>
      <c r="AV85" s="150"/>
      <c r="AW85" s="150"/>
      <c r="AX85" s="150"/>
      <c r="AY85" s="150"/>
      <c r="AZ85" s="150"/>
      <c r="BA85" s="150"/>
      <c r="BB85" s="150"/>
      <c r="BC85" s="150"/>
      <c r="BD85" s="150"/>
      <c r="BE85" s="150"/>
      <c r="BF85" s="150"/>
      <c r="BG85" s="150"/>
      <c r="BH85" s="150"/>
      <c r="BI85" s="150"/>
      <c r="BJ85" s="150"/>
      <c r="BK85" s="150"/>
      <c r="BL85" s="150"/>
      <c r="BM85" s="150"/>
      <c r="BN85" s="150"/>
      <c r="BO85" s="150"/>
    </row>
    <row r="86" spans="1:67">
      <c r="A86" s="150"/>
      <c r="B86" s="150"/>
      <c r="C86" s="150"/>
      <c r="D86" s="150"/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/>
      <c r="S86" s="150"/>
      <c r="T86" s="150"/>
      <c r="U86" s="150"/>
      <c r="V86" s="150"/>
      <c r="W86" s="150"/>
      <c r="X86" s="150"/>
      <c r="Y86" s="150"/>
      <c r="Z86" s="150"/>
      <c r="AA86" s="150"/>
      <c r="AB86" s="150"/>
      <c r="AC86" s="150"/>
      <c r="AD86" s="150"/>
      <c r="AE86" s="150"/>
      <c r="AF86" s="150"/>
      <c r="AG86" s="150"/>
      <c r="AH86" s="150"/>
      <c r="AI86" s="150"/>
      <c r="AJ86" s="150"/>
      <c r="AK86" s="150"/>
      <c r="AL86" s="150"/>
      <c r="AM86" s="150"/>
      <c r="AN86" s="150"/>
      <c r="AO86" s="150"/>
      <c r="AP86" s="150"/>
      <c r="AQ86" s="150"/>
      <c r="AR86" s="150"/>
      <c r="AS86" s="150"/>
      <c r="AT86" s="150"/>
      <c r="AU86" s="150"/>
      <c r="AV86" s="150"/>
      <c r="AW86" s="150"/>
      <c r="AX86" s="150"/>
      <c r="AY86" s="150"/>
      <c r="AZ86" s="150"/>
      <c r="BA86" s="150"/>
      <c r="BB86" s="150"/>
      <c r="BC86" s="150"/>
      <c r="BD86" s="150"/>
      <c r="BE86" s="150"/>
      <c r="BF86" s="150"/>
      <c r="BG86" s="150"/>
      <c r="BH86" s="150"/>
      <c r="BI86" s="150"/>
      <c r="BJ86" s="150"/>
      <c r="BK86" s="150"/>
      <c r="BL86" s="150"/>
      <c r="BM86" s="150"/>
      <c r="BN86" s="150"/>
      <c r="BO86" s="150"/>
    </row>
    <row r="87" spans="1:67">
      <c r="A87" s="150"/>
      <c r="B87" s="150"/>
      <c r="C87" s="150"/>
      <c r="D87" s="150"/>
      <c r="E87" s="150"/>
      <c r="F87" s="150"/>
      <c r="G87" s="150"/>
      <c r="H87" s="150"/>
      <c r="I87" s="150"/>
      <c r="J87" s="150"/>
      <c r="K87" s="150"/>
      <c r="L87" s="150"/>
      <c r="M87" s="150"/>
      <c r="N87" s="150"/>
      <c r="O87" s="150"/>
      <c r="P87" s="150"/>
      <c r="Q87" s="150"/>
      <c r="R87" s="150"/>
      <c r="S87" s="150"/>
      <c r="T87" s="150"/>
      <c r="U87" s="150"/>
      <c r="V87" s="150"/>
      <c r="W87" s="150"/>
      <c r="X87" s="150"/>
      <c r="Y87" s="150"/>
      <c r="Z87" s="150"/>
      <c r="AA87" s="150"/>
      <c r="AB87" s="150"/>
      <c r="AC87" s="150"/>
      <c r="AD87" s="150"/>
      <c r="AE87" s="150"/>
      <c r="AF87" s="150"/>
      <c r="AG87" s="150"/>
      <c r="AH87" s="150"/>
      <c r="AI87" s="150"/>
      <c r="AJ87" s="150"/>
      <c r="AK87" s="150"/>
      <c r="AL87" s="150"/>
      <c r="AM87" s="150"/>
      <c r="AN87" s="150"/>
      <c r="AO87" s="150"/>
      <c r="AP87" s="150"/>
      <c r="AQ87" s="150"/>
      <c r="AR87" s="150"/>
      <c r="AS87" s="150"/>
      <c r="AT87" s="150"/>
      <c r="AU87" s="150"/>
      <c r="AV87" s="150"/>
      <c r="AW87" s="150"/>
      <c r="AX87" s="150"/>
      <c r="AY87" s="150"/>
      <c r="AZ87" s="150"/>
      <c r="BA87" s="150"/>
      <c r="BB87" s="150"/>
      <c r="BC87" s="150"/>
      <c r="BD87" s="150"/>
      <c r="BE87" s="150"/>
      <c r="BF87" s="150"/>
      <c r="BG87" s="150"/>
      <c r="BH87" s="150"/>
      <c r="BI87" s="150"/>
      <c r="BJ87" s="150"/>
      <c r="BK87" s="150"/>
      <c r="BL87" s="150"/>
      <c r="BM87" s="150"/>
      <c r="BN87" s="150"/>
      <c r="BO87" s="150"/>
    </row>
    <row r="88" spans="1:67">
      <c r="A88" s="150"/>
      <c r="B88" s="150"/>
      <c r="C88" s="150"/>
      <c r="D88" s="150"/>
      <c r="E88" s="150"/>
      <c r="F88" s="150"/>
      <c r="G88" s="150"/>
      <c r="H88" s="150"/>
      <c r="I88" s="150"/>
      <c r="J88" s="150"/>
      <c r="K88" s="150"/>
      <c r="L88" s="150"/>
      <c r="M88" s="150"/>
      <c r="N88" s="150"/>
      <c r="O88" s="150"/>
      <c r="P88" s="150"/>
      <c r="Q88" s="150"/>
      <c r="R88" s="150"/>
      <c r="S88" s="150"/>
      <c r="T88" s="150"/>
      <c r="U88" s="150"/>
      <c r="V88" s="150"/>
      <c r="W88" s="150"/>
      <c r="X88" s="150"/>
      <c r="Y88" s="150"/>
      <c r="Z88" s="150"/>
      <c r="AA88" s="150"/>
      <c r="AB88" s="150"/>
      <c r="AC88" s="150"/>
      <c r="AD88" s="150"/>
      <c r="AE88" s="150"/>
      <c r="AF88" s="150"/>
      <c r="AG88" s="150"/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0"/>
      <c r="BD88" s="150"/>
      <c r="BE88" s="150"/>
      <c r="BF88" s="150"/>
      <c r="BG88" s="150"/>
      <c r="BH88" s="150"/>
      <c r="BI88" s="150"/>
      <c r="BJ88" s="150"/>
      <c r="BK88" s="150"/>
      <c r="BL88" s="150"/>
      <c r="BM88" s="150"/>
      <c r="BN88" s="150"/>
      <c r="BO88" s="150"/>
    </row>
    <row r="89" spans="1:67">
      <c r="A89" s="150"/>
      <c r="B89" s="150"/>
      <c r="C89" s="150"/>
      <c r="D89" s="150"/>
      <c r="E89" s="150"/>
      <c r="F89" s="150"/>
      <c r="G89" s="150"/>
      <c r="H89" s="150"/>
      <c r="I89" s="150"/>
      <c r="J89" s="150"/>
      <c r="K89" s="150"/>
      <c r="L89" s="150"/>
      <c r="M89" s="150"/>
      <c r="N89" s="150"/>
      <c r="O89" s="150"/>
      <c r="P89" s="150"/>
      <c r="Q89" s="150"/>
      <c r="R89" s="150"/>
      <c r="S89" s="150"/>
      <c r="T89" s="150"/>
      <c r="U89" s="150"/>
      <c r="V89" s="150"/>
      <c r="W89" s="150"/>
      <c r="X89" s="150"/>
      <c r="Y89" s="150"/>
      <c r="Z89" s="150"/>
      <c r="AA89" s="150"/>
      <c r="AB89" s="150"/>
      <c r="AC89" s="150"/>
      <c r="AD89" s="150"/>
      <c r="AE89" s="150"/>
      <c r="AF89" s="150"/>
      <c r="AG89" s="150"/>
      <c r="AH89" s="150"/>
      <c r="AI89" s="150"/>
      <c r="AJ89" s="150"/>
      <c r="AK89" s="150"/>
      <c r="AL89" s="150"/>
      <c r="AM89" s="150"/>
      <c r="AN89" s="150"/>
      <c r="AO89" s="150"/>
      <c r="AP89" s="150"/>
      <c r="AQ89" s="150"/>
      <c r="AR89" s="150"/>
      <c r="AS89" s="150"/>
      <c r="AT89" s="150"/>
      <c r="AU89" s="150"/>
      <c r="AV89" s="150"/>
      <c r="AW89" s="150"/>
      <c r="AX89" s="150"/>
      <c r="AY89" s="150"/>
      <c r="AZ89" s="150"/>
      <c r="BA89" s="150"/>
      <c r="BB89" s="150"/>
      <c r="BC89" s="150"/>
      <c r="BD89" s="150"/>
      <c r="BE89" s="150"/>
      <c r="BF89" s="150"/>
      <c r="BG89" s="150"/>
      <c r="BH89" s="150"/>
      <c r="BI89" s="150"/>
      <c r="BJ89" s="150"/>
      <c r="BK89" s="150"/>
      <c r="BL89" s="150"/>
      <c r="BM89" s="150"/>
      <c r="BN89" s="150"/>
      <c r="BO89" s="150"/>
    </row>
    <row r="90" spans="1:67">
      <c r="A90" s="150"/>
      <c r="B90" s="150"/>
      <c r="C90" s="150"/>
      <c r="D90" s="150"/>
      <c r="E90" s="150"/>
      <c r="F90" s="150"/>
      <c r="G90" s="150"/>
      <c r="H90" s="150"/>
      <c r="I90" s="150"/>
      <c r="J90" s="150"/>
      <c r="K90" s="150"/>
      <c r="L90" s="150"/>
      <c r="M90" s="150"/>
      <c r="N90" s="150"/>
      <c r="O90" s="150"/>
      <c r="P90" s="150"/>
      <c r="Q90" s="150"/>
      <c r="R90" s="150"/>
      <c r="S90" s="150"/>
      <c r="T90" s="150"/>
      <c r="U90" s="150"/>
      <c r="V90" s="150"/>
      <c r="W90" s="150"/>
      <c r="X90" s="150"/>
      <c r="Y90" s="150"/>
      <c r="Z90" s="150"/>
      <c r="AA90" s="150"/>
      <c r="AB90" s="150"/>
      <c r="AC90" s="150"/>
      <c r="AD90" s="150"/>
      <c r="AE90" s="150"/>
      <c r="AF90" s="150"/>
      <c r="AG90" s="150"/>
      <c r="AH90" s="150"/>
      <c r="AI90" s="150"/>
      <c r="AJ90" s="150"/>
      <c r="AK90" s="150"/>
      <c r="AL90" s="150"/>
      <c r="AM90" s="150"/>
      <c r="AN90" s="150"/>
      <c r="AO90" s="150"/>
      <c r="AP90" s="150"/>
      <c r="AQ90" s="150"/>
      <c r="AR90" s="150"/>
      <c r="AS90" s="150"/>
      <c r="AT90" s="150"/>
      <c r="AU90" s="150"/>
      <c r="AV90" s="150"/>
      <c r="AW90" s="150"/>
      <c r="AX90" s="150"/>
      <c r="AY90" s="150"/>
      <c r="AZ90" s="150"/>
      <c r="BA90" s="150"/>
      <c r="BB90" s="150"/>
      <c r="BC90" s="150"/>
      <c r="BD90" s="150"/>
      <c r="BE90" s="150"/>
      <c r="BF90" s="150"/>
      <c r="BG90" s="150"/>
      <c r="BH90" s="150"/>
      <c r="BI90" s="150"/>
      <c r="BJ90" s="150"/>
      <c r="BK90" s="150"/>
      <c r="BL90" s="150"/>
      <c r="BM90" s="150"/>
      <c r="BN90" s="150"/>
      <c r="BO90" s="150"/>
    </row>
    <row r="91" spans="1:67">
      <c r="A91" s="150"/>
      <c r="B91" s="150"/>
      <c r="C91" s="150"/>
      <c r="D91" s="150"/>
      <c r="E91" s="150"/>
      <c r="F91" s="150"/>
      <c r="G91" s="150"/>
      <c r="H91" s="150"/>
      <c r="I91" s="150"/>
      <c r="J91" s="150"/>
      <c r="K91" s="150"/>
      <c r="L91" s="150"/>
      <c r="M91" s="150"/>
      <c r="N91" s="150"/>
      <c r="O91" s="150"/>
      <c r="P91" s="150"/>
      <c r="Q91" s="150"/>
      <c r="R91" s="150"/>
      <c r="S91" s="150"/>
      <c r="T91" s="150"/>
      <c r="U91" s="150"/>
      <c r="V91" s="150"/>
      <c r="W91" s="150"/>
      <c r="X91" s="150"/>
      <c r="Y91" s="150"/>
      <c r="Z91" s="150"/>
      <c r="AA91" s="150"/>
      <c r="AB91" s="150"/>
      <c r="AC91" s="150"/>
      <c r="AD91" s="150"/>
      <c r="AE91" s="150"/>
      <c r="AF91" s="150"/>
      <c r="AG91" s="150"/>
      <c r="AH91" s="150"/>
      <c r="AI91" s="150"/>
      <c r="AJ91" s="150"/>
      <c r="AK91" s="150"/>
      <c r="AL91" s="150"/>
      <c r="AM91" s="150"/>
      <c r="AN91" s="150"/>
      <c r="AO91" s="150"/>
      <c r="AP91" s="150"/>
      <c r="AQ91" s="150"/>
      <c r="AR91" s="150"/>
      <c r="AS91" s="150"/>
      <c r="AT91" s="150"/>
      <c r="AU91" s="150"/>
      <c r="AV91" s="150"/>
      <c r="AW91" s="150"/>
      <c r="AX91" s="150"/>
      <c r="AY91" s="150"/>
      <c r="AZ91" s="150"/>
      <c r="BA91" s="150"/>
      <c r="BB91" s="150"/>
      <c r="BC91" s="150"/>
      <c r="BD91" s="150"/>
      <c r="BE91" s="150"/>
      <c r="BF91" s="150"/>
      <c r="BG91" s="150"/>
      <c r="BH91" s="150"/>
      <c r="BI91" s="150"/>
      <c r="BJ91" s="150"/>
      <c r="BK91" s="150"/>
      <c r="BL91" s="150"/>
      <c r="BM91" s="150"/>
      <c r="BN91" s="150"/>
      <c r="BO91" s="150"/>
    </row>
    <row r="92" spans="1:67">
      <c r="A92" s="150"/>
      <c r="B92" s="150"/>
      <c r="C92" s="150"/>
      <c r="D92" s="150"/>
      <c r="E92" s="150"/>
      <c r="F92" s="150"/>
      <c r="G92" s="150"/>
      <c r="H92" s="150"/>
      <c r="I92" s="150"/>
      <c r="J92" s="150"/>
      <c r="K92" s="150"/>
      <c r="L92" s="150"/>
      <c r="M92" s="150"/>
      <c r="N92" s="150"/>
      <c r="O92" s="150"/>
      <c r="P92" s="150"/>
      <c r="Q92" s="150"/>
      <c r="R92" s="150"/>
      <c r="S92" s="150"/>
      <c r="T92" s="150"/>
      <c r="U92" s="150"/>
      <c r="V92" s="150"/>
      <c r="W92" s="150"/>
      <c r="X92" s="150"/>
      <c r="Y92" s="150"/>
      <c r="Z92" s="150"/>
      <c r="AA92" s="150"/>
      <c r="AB92" s="150"/>
      <c r="AC92" s="150"/>
      <c r="AD92" s="150"/>
      <c r="AE92" s="150"/>
      <c r="AF92" s="150"/>
      <c r="AG92" s="150"/>
      <c r="AH92" s="150"/>
      <c r="AI92" s="150"/>
      <c r="AJ92" s="150"/>
      <c r="AK92" s="150"/>
      <c r="AL92" s="150"/>
      <c r="AM92" s="150"/>
      <c r="AN92" s="150"/>
      <c r="AO92" s="150"/>
      <c r="AP92" s="150"/>
      <c r="AQ92" s="150"/>
      <c r="AR92" s="150"/>
      <c r="AS92" s="150"/>
      <c r="AT92" s="150"/>
      <c r="AU92" s="150"/>
      <c r="AV92" s="150"/>
      <c r="AW92" s="150"/>
      <c r="AX92" s="150"/>
      <c r="AY92" s="150"/>
      <c r="AZ92" s="150"/>
      <c r="BA92" s="150"/>
      <c r="BB92" s="150"/>
      <c r="BC92" s="150"/>
      <c r="BD92" s="150"/>
      <c r="BE92" s="150"/>
      <c r="BF92" s="150"/>
      <c r="BG92" s="150"/>
      <c r="BH92" s="150"/>
      <c r="BI92" s="150"/>
      <c r="BJ92" s="150"/>
      <c r="BK92" s="150"/>
      <c r="BL92" s="150"/>
      <c r="BM92" s="150"/>
      <c r="BN92" s="150"/>
      <c r="BO92" s="150"/>
    </row>
    <row r="93" spans="1:67">
      <c r="A93" s="150"/>
      <c r="B93" s="150"/>
      <c r="C93" s="150"/>
      <c r="D93" s="150"/>
      <c r="E93" s="150"/>
      <c r="F93" s="150"/>
      <c r="G93" s="150"/>
      <c r="H93" s="150"/>
      <c r="I93" s="150"/>
      <c r="J93" s="150"/>
      <c r="K93" s="150"/>
      <c r="L93" s="150"/>
      <c r="M93" s="150"/>
      <c r="N93" s="150"/>
      <c r="O93" s="150"/>
      <c r="P93" s="150"/>
      <c r="Q93" s="150"/>
      <c r="R93" s="150"/>
      <c r="S93" s="150"/>
      <c r="T93" s="150"/>
      <c r="U93" s="150"/>
      <c r="V93" s="150"/>
      <c r="W93" s="150"/>
      <c r="X93" s="150"/>
      <c r="Y93" s="150"/>
      <c r="Z93" s="150"/>
      <c r="AA93" s="150"/>
      <c r="AB93" s="150"/>
      <c r="AC93" s="150"/>
      <c r="AD93" s="150"/>
      <c r="AE93" s="150"/>
      <c r="AF93" s="150"/>
      <c r="AG93" s="150"/>
      <c r="AH93" s="150"/>
      <c r="AI93" s="150"/>
      <c r="AJ93" s="150"/>
      <c r="AK93" s="150"/>
      <c r="AL93" s="150"/>
      <c r="AM93" s="150"/>
      <c r="AN93" s="150"/>
      <c r="AO93" s="150"/>
      <c r="AP93" s="150"/>
      <c r="AQ93" s="150"/>
      <c r="AR93" s="150"/>
      <c r="AS93" s="150"/>
      <c r="AT93" s="150"/>
      <c r="AU93" s="150"/>
      <c r="AV93" s="150"/>
      <c r="AW93" s="150"/>
      <c r="AX93" s="150"/>
      <c r="AY93" s="150"/>
      <c r="AZ93" s="150"/>
      <c r="BA93" s="150"/>
      <c r="BB93" s="150"/>
      <c r="BC93" s="150"/>
      <c r="BD93" s="150"/>
      <c r="BE93" s="150"/>
      <c r="BF93" s="150"/>
      <c r="BG93" s="150"/>
      <c r="BH93" s="150"/>
      <c r="BI93" s="150"/>
      <c r="BJ93" s="150"/>
      <c r="BK93" s="150"/>
      <c r="BL93" s="150"/>
      <c r="BM93" s="150"/>
      <c r="BN93" s="150"/>
      <c r="BO93" s="150"/>
    </row>
    <row r="94" spans="1:67">
      <c r="A94" s="150"/>
      <c r="B94" s="150"/>
      <c r="C94" s="150"/>
      <c r="D94" s="150"/>
      <c r="E94" s="150"/>
      <c r="F94" s="150"/>
      <c r="G94" s="150"/>
      <c r="H94" s="150"/>
      <c r="I94" s="150"/>
      <c r="J94" s="150"/>
      <c r="K94" s="150"/>
      <c r="L94" s="150"/>
      <c r="M94" s="150"/>
      <c r="N94" s="150"/>
      <c r="O94" s="150"/>
      <c r="P94" s="150"/>
      <c r="Q94" s="150"/>
      <c r="R94" s="150"/>
      <c r="S94" s="150"/>
      <c r="T94" s="150"/>
      <c r="U94" s="150"/>
      <c r="V94" s="150"/>
      <c r="W94" s="150"/>
      <c r="X94" s="150"/>
      <c r="Y94" s="150"/>
      <c r="Z94" s="150"/>
      <c r="AA94" s="150"/>
      <c r="AB94" s="150"/>
      <c r="AC94" s="150"/>
      <c r="AD94" s="150"/>
      <c r="AE94" s="150"/>
      <c r="AF94" s="150"/>
      <c r="AG94" s="150"/>
      <c r="AH94" s="150"/>
      <c r="AI94" s="150"/>
      <c r="AJ94" s="150"/>
      <c r="AK94" s="150"/>
      <c r="AL94" s="150"/>
      <c r="AM94" s="150"/>
      <c r="AN94" s="150"/>
      <c r="AO94" s="150"/>
      <c r="AP94" s="150"/>
      <c r="AQ94" s="150"/>
      <c r="AR94" s="150"/>
      <c r="AS94" s="150"/>
      <c r="AT94" s="150"/>
      <c r="AU94" s="150"/>
      <c r="AV94" s="150"/>
      <c r="AW94" s="150"/>
      <c r="AX94" s="150"/>
      <c r="AY94" s="150"/>
      <c r="AZ94" s="150"/>
      <c r="BA94" s="150"/>
      <c r="BB94" s="150"/>
      <c r="BC94" s="150"/>
      <c r="BD94" s="150"/>
      <c r="BE94" s="150"/>
      <c r="BF94" s="150"/>
      <c r="BG94" s="150"/>
      <c r="BH94" s="150"/>
      <c r="BI94" s="150"/>
      <c r="BJ94" s="150"/>
      <c r="BK94" s="150"/>
      <c r="BL94" s="150"/>
      <c r="BM94" s="150"/>
      <c r="BN94" s="150"/>
      <c r="BO94" s="150"/>
    </row>
    <row r="95" spans="1:67">
      <c r="A95" s="150"/>
      <c r="B95" s="150"/>
      <c r="C95" s="150"/>
      <c r="D95" s="150"/>
      <c r="E95" s="150"/>
      <c r="F95" s="150"/>
      <c r="G95" s="150"/>
      <c r="H95" s="150"/>
      <c r="I95" s="150"/>
      <c r="J95" s="150"/>
      <c r="K95" s="150"/>
      <c r="L95" s="150"/>
      <c r="M95" s="150"/>
      <c r="N95" s="150"/>
      <c r="O95" s="150"/>
      <c r="P95" s="150"/>
      <c r="Q95" s="150"/>
      <c r="R95" s="150"/>
      <c r="S95" s="150"/>
      <c r="T95" s="150"/>
      <c r="U95" s="150"/>
      <c r="V95" s="150"/>
      <c r="W95" s="150"/>
      <c r="X95" s="150"/>
      <c r="Y95" s="150"/>
      <c r="Z95" s="150"/>
      <c r="AA95" s="150"/>
      <c r="AB95" s="150"/>
      <c r="AC95" s="150"/>
      <c r="AD95" s="150"/>
      <c r="AE95" s="150"/>
      <c r="AF95" s="150"/>
      <c r="AG95" s="150"/>
      <c r="AH95" s="150"/>
      <c r="AI95" s="150"/>
      <c r="AJ95" s="150"/>
      <c r="AK95" s="150"/>
      <c r="AL95" s="150"/>
      <c r="AM95" s="150"/>
      <c r="AN95" s="150"/>
      <c r="AO95" s="150"/>
      <c r="AP95" s="150"/>
      <c r="AQ95" s="150"/>
      <c r="AR95" s="150"/>
      <c r="AS95" s="150"/>
      <c r="AT95" s="150"/>
      <c r="AU95" s="150"/>
      <c r="AV95" s="150"/>
      <c r="AW95" s="150"/>
      <c r="AX95" s="150"/>
      <c r="AY95" s="150"/>
      <c r="AZ95" s="150"/>
      <c r="BA95" s="150"/>
      <c r="BB95" s="150"/>
      <c r="BC95" s="150"/>
      <c r="BD95" s="150"/>
      <c r="BE95" s="150"/>
      <c r="BF95" s="150"/>
      <c r="BG95" s="150"/>
      <c r="BH95" s="150"/>
      <c r="BI95" s="150"/>
      <c r="BJ95" s="150"/>
      <c r="BK95" s="150"/>
      <c r="BL95" s="150"/>
      <c r="BM95" s="150"/>
      <c r="BN95" s="150"/>
      <c r="BO95" s="150"/>
    </row>
    <row r="96" spans="1:67">
      <c r="A96" s="150"/>
      <c r="B96" s="150"/>
      <c r="C96" s="150"/>
      <c r="D96" s="150"/>
      <c r="E96" s="150"/>
      <c r="F96" s="150"/>
      <c r="G96" s="150"/>
      <c r="H96" s="150"/>
      <c r="I96" s="150"/>
      <c r="J96" s="150"/>
      <c r="K96" s="150"/>
      <c r="L96" s="150"/>
      <c r="M96" s="150"/>
      <c r="N96" s="150"/>
      <c r="O96" s="150"/>
      <c r="P96" s="150"/>
      <c r="Q96" s="150"/>
      <c r="R96" s="150"/>
      <c r="S96" s="150"/>
      <c r="T96" s="150"/>
      <c r="U96" s="150"/>
      <c r="V96" s="150"/>
      <c r="W96" s="150"/>
      <c r="X96" s="150"/>
      <c r="Y96" s="150"/>
      <c r="Z96" s="150"/>
      <c r="AA96" s="150"/>
      <c r="AB96" s="150"/>
      <c r="AC96" s="150"/>
      <c r="AD96" s="150"/>
      <c r="AE96" s="150"/>
      <c r="AF96" s="150"/>
      <c r="AG96" s="150"/>
      <c r="AH96" s="150"/>
      <c r="AI96" s="150"/>
      <c r="AJ96" s="150"/>
      <c r="AK96" s="150"/>
      <c r="AL96" s="150"/>
      <c r="AM96" s="150"/>
      <c r="AN96" s="150"/>
      <c r="AO96" s="150"/>
      <c r="AP96" s="150"/>
      <c r="AQ96" s="150"/>
      <c r="AR96" s="150"/>
      <c r="AS96" s="150"/>
      <c r="AT96" s="150"/>
      <c r="AU96" s="150"/>
      <c r="AV96" s="150"/>
      <c r="AW96" s="150"/>
      <c r="AX96" s="150"/>
      <c r="AY96" s="150"/>
      <c r="AZ96" s="150"/>
      <c r="BA96" s="150"/>
      <c r="BB96" s="150"/>
      <c r="BC96" s="150"/>
      <c r="BD96" s="150"/>
      <c r="BE96" s="150"/>
      <c r="BF96" s="150"/>
      <c r="BG96" s="150"/>
      <c r="BH96" s="150"/>
      <c r="BI96" s="150"/>
      <c r="BJ96" s="150"/>
      <c r="BK96" s="150"/>
      <c r="BL96" s="150"/>
      <c r="BM96" s="150"/>
      <c r="BN96" s="150"/>
      <c r="BO96" s="150"/>
    </row>
    <row r="97" spans="1:67">
      <c r="A97" s="150"/>
      <c r="B97" s="150"/>
      <c r="C97" s="150"/>
      <c r="D97" s="150"/>
      <c r="E97" s="150"/>
      <c r="F97" s="150"/>
      <c r="G97" s="150"/>
      <c r="H97" s="150"/>
      <c r="I97" s="150"/>
      <c r="J97" s="150"/>
      <c r="K97" s="150"/>
      <c r="L97" s="150"/>
      <c r="M97" s="150"/>
      <c r="N97" s="150"/>
      <c r="O97" s="150"/>
      <c r="P97" s="150"/>
      <c r="Q97" s="150"/>
      <c r="R97" s="150"/>
      <c r="S97" s="150"/>
      <c r="T97" s="150"/>
      <c r="U97" s="150"/>
      <c r="V97" s="150"/>
      <c r="W97" s="150"/>
      <c r="X97" s="150"/>
      <c r="Y97" s="150"/>
      <c r="Z97" s="150"/>
      <c r="AA97" s="150"/>
      <c r="AB97" s="150"/>
      <c r="AC97" s="150"/>
      <c r="AD97" s="150"/>
      <c r="AE97" s="150"/>
      <c r="AF97" s="150"/>
      <c r="AG97" s="150"/>
      <c r="AH97" s="150"/>
      <c r="AI97" s="150"/>
      <c r="AJ97" s="150"/>
      <c r="AK97" s="150"/>
      <c r="AL97" s="150"/>
      <c r="AM97" s="150"/>
      <c r="AN97" s="150"/>
      <c r="AO97" s="150"/>
      <c r="AP97" s="150"/>
      <c r="AQ97" s="150"/>
      <c r="AR97" s="150"/>
      <c r="AS97" s="150"/>
      <c r="AT97" s="150"/>
      <c r="AU97" s="150"/>
      <c r="AV97" s="150"/>
      <c r="AW97" s="150"/>
      <c r="AX97" s="150"/>
      <c r="AY97" s="150"/>
      <c r="AZ97" s="150"/>
      <c r="BA97" s="150"/>
      <c r="BB97" s="150"/>
      <c r="BC97" s="150"/>
      <c r="BD97" s="150"/>
      <c r="BE97" s="150"/>
      <c r="BF97" s="150"/>
      <c r="BG97" s="150"/>
      <c r="BH97" s="150"/>
      <c r="BI97" s="150"/>
      <c r="BJ97" s="150"/>
      <c r="BK97" s="150"/>
      <c r="BL97" s="150"/>
      <c r="BM97" s="150"/>
      <c r="BN97" s="150"/>
      <c r="BO97" s="150"/>
    </row>
    <row r="98" spans="1:67">
      <c r="A98" s="150"/>
      <c r="B98" s="150"/>
      <c r="C98" s="150"/>
      <c r="D98" s="150"/>
      <c r="E98" s="150"/>
      <c r="F98" s="150"/>
      <c r="G98" s="150"/>
      <c r="H98" s="150"/>
      <c r="I98" s="150"/>
      <c r="J98" s="150"/>
      <c r="K98" s="150"/>
      <c r="L98" s="150"/>
      <c r="M98" s="150"/>
      <c r="N98" s="150"/>
      <c r="O98" s="150"/>
      <c r="P98" s="150"/>
      <c r="Q98" s="150"/>
      <c r="R98" s="150"/>
      <c r="S98" s="150"/>
      <c r="T98" s="150"/>
      <c r="U98" s="150"/>
      <c r="V98" s="150"/>
      <c r="W98" s="150"/>
      <c r="X98" s="150"/>
      <c r="Y98" s="150"/>
      <c r="Z98" s="150"/>
      <c r="AA98" s="150"/>
      <c r="AB98" s="150"/>
      <c r="AC98" s="150"/>
      <c r="AD98" s="150"/>
      <c r="AE98" s="150"/>
      <c r="AF98" s="150"/>
      <c r="AG98" s="150"/>
      <c r="AH98" s="150"/>
      <c r="AI98" s="150"/>
      <c r="AJ98" s="150"/>
      <c r="AK98" s="150"/>
      <c r="AL98" s="150"/>
      <c r="AM98" s="150"/>
      <c r="AN98" s="150"/>
      <c r="AO98" s="150"/>
      <c r="AP98" s="150"/>
      <c r="AQ98" s="150"/>
      <c r="AR98" s="150"/>
      <c r="AS98" s="150"/>
      <c r="AT98" s="150"/>
      <c r="AU98" s="150"/>
      <c r="AV98" s="150"/>
      <c r="AW98" s="150"/>
      <c r="AX98" s="150"/>
      <c r="AY98" s="150"/>
      <c r="AZ98" s="150"/>
      <c r="BA98" s="150"/>
      <c r="BB98" s="150"/>
      <c r="BC98" s="150"/>
      <c r="BD98" s="150"/>
      <c r="BE98" s="150"/>
      <c r="BF98" s="150"/>
      <c r="BG98" s="150"/>
      <c r="BH98" s="150"/>
      <c r="BI98" s="150"/>
      <c r="BJ98" s="150"/>
      <c r="BK98" s="150"/>
      <c r="BL98" s="150"/>
      <c r="BM98" s="150"/>
      <c r="BN98" s="150"/>
      <c r="BO98" s="150"/>
    </row>
    <row r="99" spans="1:67">
      <c r="A99" s="150"/>
      <c r="B99" s="150"/>
      <c r="C99" s="150"/>
      <c r="D99" s="150"/>
      <c r="E99" s="150"/>
      <c r="F99" s="150"/>
      <c r="G99" s="150"/>
      <c r="H99" s="150"/>
      <c r="I99" s="150"/>
      <c r="J99" s="150"/>
      <c r="K99" s="150"/>
      <c r="L99" s="150"/>
      <c r="M99" s="150"/>
      <c r="N99" s="150"/>
      <c r="O99" s="150"/>
      <c r="P99" s="150"/>
      <c r="Q99" s="150"/>
      <c r="R99" s="150"/>
      <c r="S99" s="150"/>
      <c r="T99" s="150"/>
      <c r="U99" s="150"/>
      <c r="V99" s="150"/>
      <c r="W99" s="150"/>
      <c r="X99" s="150"/>
      <c r="Y99" s="150"/>
      <c r="Z99" s="150"/>
      <c r="AA99" s="150"/>
      <c r="AB99" s="150"/>
      <c r="AC99" s="150"/>
      <c r="AD99" s="150"/>
      <c r="AE99" s="150"/>
      <c r="AF99" s="150"/>
      <c r="AG99" s="150"/>
      <c r="AH99" s="150"/>
      <c r="AI99" s="150"/>
      <c r="AJ99" s="150"/>
      <c r="AK99" s="150"/>
      <c r="AL99" s="150"/>
      <c r="AM99" s="150"/>
      <c r="AN99" s="150"/>
      <c r="AO99" s="150"/>
      <c r="AP99" s="150"/>
      <c r="AQ99" s="150"/>
      <c r="AR99" s="150"/>
      <c r="AS99" s="150"/>
      <c r="AT99" s="150"/>
      <c r="AU99" s="150"/>
      <c r="AV99" s="150"/>
      <c r="AW99" s="150"/>
      <c r="AX99" s="150"/>
      <c r="AY99" s="150"/>
      <c r="AZ99" s="150"/>
      <c r="BA99" s="150"/>
      <c r="BB99" s="150"/>
      <c r="BC99" s="150"/>
      <c r="BD99" s="150"/>
      <c r="BE99" s="150"/>
      <c r="BF99" s="150"/>
      <c r="BG99" s="150"/>
      <c r="BH99" s="150"/>
      <c r="BI99" s="150"/>
      <c r="BJ99" s="150"/>
      <c r="BK99" s="150"/>
      <c r="BL99" s="150"/>
      <c r="BM99" s="150"/>
      <c r="BN99" s="150"/>
      <c r="BO99" s="150"/>
    </row>
    <row r="100" spans="1:67">
      <c r="A100" s="150"/>
      <c r="B100" s="150"/>
      <c r="C100" s="150"/>
      <c r="D100" s="150"/>
      <c r="E100" s="150"/>
      <c r="F100" s="150"/>
      <c r="G100" s="150"/>
      <c r="H100" s="150"/>
      <c r="I100" s="150"/>
      <c r="J100" s="150"/>
      <c r="K100" s="150"/>
      <c r="L100" s="150"/>
      <c r="M100" s="150"/>
      <c r="N100" s="150"/>
      <c r="O100" s="150"/>
      <c r="P100" s="150"/>
      <c r="Q100" s="150"/>
      <c r="R100" s="150"/>
      <c r="S100" s="150"/>
      <c r="T100" s="150"/>
      <c r="U100" s="150"/>
      <c r="V100" s="150"/>
      <c r="W100" s="150"/>
      <c r="X100" s="150"/>
      <c r="Y100" s="150"/>
      <c r="Z100" s="150"/>
      <c r="AA100" s="150"/>
      <c r="AB100" s="150"/>
      <c r="AC100" s="150"/>
      <c r="AD100" s="150"/>
      <c r="AE100" s="150"/>
      <c r="AF100" s="150"/>
      <c r="AG100" s="150"/>
      <c r="AH100" s="150"/>
      <c r="AI100" s="150"/>
      <c r="AJ100" s="150"/>
      <c r="AK100" s="150"/>
      <c r="AL100" s="150"/>
      <c r="AM100" s="150"/>
      <c r="AN100" s="150"/>
      <c r="AO100" s="150"/>
      <c r="AP100" s="150"/>
      <c r="AQ100" s="150"/>
      <c r="AR100" s="150"/>
      <c r="AS100" s="150"/>
      <c r="AT100" s="150"/>
      <c r="AU100" s="150"/>
      <c r="AV100" s="150"/>
      <c r="AW100" s="150"/>
      <c r="AX100" s="150"/>
      <c r="AY100" s="150"/>
      <c r="AZ100" s="150"/>
      <c r="BA100" s="150"/>
      <c r="BB100" s="150"/>
      <c r="BC100" s="150"/>
      <c r="BD100" s="150"/>
      <c r="BE100" s="150"/>
      <c r="BF100" s="150"/>
      <c r="BG100" s="150"/>
      <c r="BH100" s="150"/>
      <c r="BI100" s="150"/>
      <c r="BJ100" s="150"/>
      <c r="BK100" s="150"/>
      <c r="BL100" s="150"/>
      <c r="BM100" s="150"/>
      <c r="BN100" s="150"/>
      <c r="BO100" s="150"/>
    </row>
    <row r="101" spans="1:67">
      <c r="A101" s="150"/>
      <c r="B101" s="150"/>
      <c r="C101" s="150"/>
      <c r="D101" s="150"/>
      <c r="E101" s="150"/>
      <c r="F101" s="150"/>
      <c r="G101" s="150"/>
      <c r="H101" s="150"/>
      <c r="I101" s="150"/>
      <c r="J101" s="150"/>
      <c r="K101" s="150"/>
      <c r="L101" s="150"/>
      <c r="M101" s="150"/>
      <c r="N101" s="150"/>
      <c r="O101" s="150"/>
      <c r="P101" s="150"/>
      <c r="Q101" s="150"/>
      <c r="R101" s="150"/>
      <c r="S101" s="150"/>
      <c r="T101" s="150"/>
      <c r="U101" s="150"/>
      <c r="V101" s="150"/>
      <c r="W101" s="150"/>
      <c r="X101" s="150"/>
      <c r="Y101" s="150"/>
      <c r="Z101" s="150"/>
      <c r="AA101" s="150"/>
      <c r="AB101" s="150"/>
      <c r="AC101" s="150"/>
      <c r="AD101" s="150"/>
      <c r="AE101" s="150"/>
      <c r="AF101" s="150"/>
      <c r="AG101" s="150"/>
      <c r="AH101" s="150"/>
      <c r="AI101" s="150"/>
      <c r="AJ101" s="150"/>
      <c r="AK101" s="150"/>
      <c r="AL101" s="150"/>
      <c r="AM101" s="150"/>
      <c r="AN101" s="150"/>
      <c r="AO101" s="150"/>
      <c r="AP101" s="150"/>
      <c r="AQ101" s="150"/>
      <c r="AR101" s="150"/>
      <c r="AS101" s="150"/>
      <c r="AT101" s="150"/>
      <c r="AU101" s="150"/>
      <c r="AV101" s="150"/>
      <c r="AW101" s="150"/>
      <c r="AX101" s="150"/>
      <c r="AY101" s="150"/>
      <c r="AZ101" s="150"/>
      <c r="BA101" s="150"/>
      <c r="BB101" s="150"/>
      <c r="BC101" s="150"/>
      <c r="BD101" s="150"/>
      <c r="BE101" s="150"/>
      <c r="BF101" s="150"/>
      <c r="BG101" s="150"/>
      <c r="BH101" s="150"/>
      <c r="BI101" s="150"/>
      <c r="BJ101" s="150"/>
      <c r="BK101" s="150"/>
      <c r="BL101" s="150"/>
      <c r="BM101" s="150"/>
      <c r="BN101" s="150"/>
      <c r="BO101" s="150"/>
    </row>
    <row r="102" spans="1:67">
      <c r="A102" s="150"/>
      <c r="B102" s="150"/>
      <c r="C102" s="150"/>
      <c r="D102" s="150"/>
      <c r="E102" s="150"/>
      <c r="F102" s="150"/>
      <c r="G102" s="150"/>
      <c r="H102" s="150"/>
      <c r="I102" s="150"/>
      <c r="J102" s="150"/>
      <c r="K102" s="150"/>
      <c r="L102" s="150"/>
      <c r="M102" s="150"/>
      <c r="N102" s="150"/>
      <c r="O102" s="150"/>
      <c r="P102" s="150"/>
      <c r="Q102" s="150"/>
      <c r="R102" s="150"/>
      <c r="S102" s="150"/>
      <c r="T102" s="150"/>
      <c r="U102" s="150"/>
      <c r="V102" s="150"/>
      <c r="W102" s="150"/>
      <c r="X102" s="150"/>
      <c r="Y102" s="150"/>
      <c r="Z102" s="150"/>
      <c r="AA102" s="150"/>
      <c r="AB102" s="150"/>
      <c r="AC102" s="150"/>
      <c r="AD102" s="150"/>
      <c r="AE102" s="150"/>
      <c r="AF102" s="150"/>
      <c r="AG102" s="150"/>
      <c r="AH102" s="150"/>
      <c r="AI102" s="150"/>
      <c r="AJ102" s="150"/>
      <c r="AK102" s="150"/>
      <c r="AL102" s="150"/>
      <c r="AM102" s="150"/>
      <c r="AN102" s="150"/>
      <c r="AO102" s="150"/>
      <c r="AP102" s="150"/>
      <c r="AQ102" s="150"/>
      <c r="AR102" s="150"/>
      <c r="AS102" s="150"/>
      <c r="AT102" s="150"/>
      <c r="AU102" s="150"/>
      <c r="AV102" s="150"/>
      <c r="AW102" s="150"/>
      <c r="AX102" s="150"/>
      <c r="AY102" s="150"/>
      <c r="AZ102" s="150"/>
      <c r="BA102" s="150"/>
      <c r="BB102" s="150"/>
      <c r="BC102" s="150"/>
      <c r="BD102" s="150"/>
      <c r="BE102" s="150"/>
      <c r="BF102" s="150"/>
      <c r="BG102" s="150"/>
      <c r="BH102" s="150"/>
      <c r="BI102" s="150"/>
      <c r="BJ102" s="150"/>
      <c r="BK102" s="150"/>
      <c r="BL102" s="150"/>
      <c r="BM102" s="150"/>
      <c r="BN102" s="150"/>
      <c r="BO102" s="150"/>
    </row>
    <row r="103" spans="1:67">
      <c r="A103" s="150"/>
      <c r="B103" s="150"/>
      <c r="C103" s="150"/>
      <c r="D103" s="150"/>
      <c r="E103" s="150"/>
      <c r="F103" s="150"/>
      <c r="G103" s="150"/>
      <c r="H103" s="150"/>
      <c r="I103" s="150"/>
      <c r="J103" s="150"/>
      <c r="K103" s="150"/>
      <c r="L103" s="150"/>
      <c r="M103" s="150"/>
      <c r="N103" s="150"/>
      <c r="O103" s="150"/>
      <c r="P103" s="150"/>
      <c r="Q103" s="150"/>
      <c r="R103" s="150"/>
      <c r="S103" s="150"/>
      <c r="T103" s="150"/>
      <c r="U103" s="150"/>
      <c r="V103" s="150"/>
      <c r="W103" s="150"/>
      <c r="X103" s="150"/>
      <c r="Y103" s="150"/>
      <c r="Z103" s="150"/>
      <c r="AA103" s="150"/>
      <c r="AB103" s="150"/>
      <c r="AC103" s="150"/>
      <c r="AD103" s="150"/>
      <c r="AE103" s="150"/>
      <c r="AF103" s="150"/>
      <c r="AG103" s="150"/>
      <c r="AH103" s="150"/>
      <c r="AI103" s="150"/>
      <c r="AJ103" s="150"/>
      <c r="AK103" s="150"/>
      <c r="AL103" s="150"/>
      <c r="AM103" s="150"/>
      <c r="AN103" s="150"/>
      <c r="AO103" s="150"/>
      <c r="AP103" s="150"/>
      <c r="AQ103" s="150"/>
      <c r="AR103" s="150"/>
      <c r="AS103" s="150"/>
      <c r="AT103" s="150"/>
      <c r="AU103" s="150"/>
      <c r="AV103" s="150"/>
      <c r="AW103" s="150"/>
      <c r="AX103" s="150"/>
      <c r="AY103" s="150"/>
      <c r="AZ103" s="150"/>
      <c r="BA103" s="150"/>
      <c r="BB103" s="150"/>
      <c r="BC103" s="150"/>
      <c r="BD103" s="150"/>
      <c r="BE103" s="150"/>
      <c r="BF103" s="150"/>
      <c r="BG103" s="150"/>
      <c r="BH103" s="150"/>
      <c r="BI103" s="150"/>
      <c r="BJ103" s="150"/>
      <c r="BK103" s="150"/>
      <c r="BL103" s="150"/>
      <c r="BM103" s="150"/>
      <c r="BN103" s="150"/>
      <c r="BO103" s="150"/>
    </row>
    <row r="104" spans="1:67">
      <c r="A104" s="150"/>
      <c r="B104" s="150"/>
      <c r="C104" s="150"/>
      <c r="D104" s="150"/>
      <c r="E104" s="150"/>
      <c r="F104" s="150"/>
      <c r="G104" s="150"/>
      <c r="H104" s="150"/>
      <c r="I104" s="150"/>
      <c r="J104" s="150"/>
      <c r="K104" s="150"/>
      <c r="L104" s="150"/>
      <c r="M104" s="150"/>
      <c r="N104" s="150"/>
      <c r="O104" s="150"/>
      <c r="P104" s="150"/>
      <c r="Q104" s="150"/>
      <c r="R104" s="150"/>
      <c r="S104" s="150"/>
      <c r="T104" s="150"/>
      <c r="U104" s="150"/>
      <c r="V104" s="150"/>
      <c r="W104" s="150"/>
      <c r="X104" s="150"/>
      <c r="Y104" s="150"/>
      <c r="Z104" s="150"/>
      <c r="AA104" s="150"/>
      <c r="AB104" s="150"/>
      <c r="AC104" s="150"/>
      <c r="AD104" s="150"/>
      <c r="AE104" s="150"/>
      <c r="AF104" s="150"/>
      <c r="AG104" s="150"/>
      <c r="AH104" s="150"/>
      <c r="AI104" s="150"/>
      <c r="AJ104" s="150"/>
      <c r="AK104" s="150"/>
      <c r="AL104" s="150"/>
      <c r="AM104" s="150"/>
      <c r="AN104" s="150"/>
      <c r="AO104" s="150"/>
      <c r="AP104" s="150"/>
      <c r="AQ104" s="150"/>
      <c r="AR104" s="150"/>
      <c r="AS104" s="150"/>
      <c r="AT104" s="150"/>
      <c r="AU104" s="150"/>
      <c r="AV104" s="150"/>
      <c r="AW104" s="150"/>
      <c r="AX104" s="150"/>
      <c r="AY104" s="150"/>
      <c r="AZ104" s="150"/>
      <c r="BA104" s="150"/>
      <c r="BB104" s="150"/>
      <c r="BC104" s="150"/>
      <c r="BD104" s="150"/>
      <c r="BE104" s="150"/>
      <c r="BF104" s="150"/>
      <c r="BG104" s="150"/>
      <c r="BH104" s="150"/>
      <c r="BI104" s="150"/>
      <c r="BJ104" s="150"/>
      <c r="BK104" s="150"/>
      <c r="BL104" s="150"/>
      <c r="BM104" s="150"/>
      <c r="BN104" s="150"/>
      <c r="BO104" s="150"/>
    </row>
    <row r="105" spans="1:67">
      <c r="A105" s="150"/>
      <c r="B105" s="150"/>
      <c r="C105" s="150"/>
      <c r="D105" s="150"/>
      <c r="E105" s="150"/>
      <c r="F105" s="150"/>
      <c r="G105" s="150"/>
      <c r="H105" s="150"/>
      <c r="I105" s="150"/>
      <c r="J105" s="150"/>
      <c r="K105" s="150"/>
      <c r="L105" s="150"/>
      <c r="M105" s="150"/>
      <c r="N105" s="150"/>
      <c r="O105" s="150"/>
      <c r="P105" s="150"/>
      <c r="Q105" s="150"/>
      <c r="R105" s="150"/>
      <c r="S105" s="150"/>
      <c r="T105" s="150"/>
      <c r="U105" s="150"/>
      <c r="V105" s="150"/>
      <c r="W105" s="150"/>
      <c r="X105" s="150"/>
      <c r="Y105" s="150"/>
      <c r="Z105" s="150"/>
      <c r="AA105" s="150"/>
      <c r="AB105" s="150"/>
      <c r="AC105" s="150"/>
      <c r="AD105" s="150"/>
      <c r="AE105" s="150"/>
      <c r="AF105" s="150"/>
      <c r="AG105" s="150"/>
      <c r="AH105" s="150"/>
      <c r="AI105" s="150"/>
      <c r="AJ105" s="150"/>
      <c r="AK105" s="150"/>
      <c r="AL105" s="150"/>
      <c r="AM105" s="150"/>
      <c r="AN105" s="150"/>
      <c r="AO105" s="150"/>
      <c r="AP105" s="150"/>
      <c r="AQ105" s="150"/>
      <c r="AR105" s="150"/>
      <c r="AS105" s="150"/>
      <c r="AT105" s="150"/>
      <c r="AU105" s="150"/>
      <c r="AV105" s="150"/>
      <c r="AW105" s="150"/>
      <c r="AX105" s="150"/>
      <c r="AY105" s="150"/>
      <c r="AZ105" s="150"/>
      <c r="BA105" s="150"/>
      <c r="BB105" s="150"/>
      <c r="BC105" s="150"/>
      <c r="BD105" s="150"/>
      <c r="BE105" s="150"/>
      <c r="BF105" s="150"/>
      <c r="BG105" s="150"/>
      <c r="BH105" s="150"/>
      <c r="BI105" s="150"/>
      <c r="BJ105" s="150"/>
      <c r="BK105" s="150"/>
      <c r="BL105" s="150"/>
      <c r="BM105" s="150"/>
      <c r="BN105" s="150"/>
      <c r="BO105" s="150"/>
    </row>
    <row r="106" spans="1:67">
      <c r="A106" s="150"/>
      <c r="B106" s="150"/>
      <c r="C106" s="150"/>
      <c r="D106" s="150"/>
      <c r="E106" s="150"/>
      <c r="F106" s="150"/>
      <c r="G106" s="150"/>
      <c r="H106" s="150"/>
      <c r="I106" s="150"/>
      <c r="J106" s="150"/>
      <c r="K106" s="150"/>
      <c r="L106" s="150"/>
      <c r="M106" s="150"/>
      <c r="N106" s="150"/>
      <c r="O106" s="150"/>
      <c r="P106" s="150"/>
      <c r="Q106" s="150"/>
      <c r="R106" s="150"/>
      <c r="S106" s="150"/>
      <c r="T106" s="150"/>
      <c r="U106" s="150"/>
      <c r="V106" s="150"/>
      <c r="W106" s="150"/>
      <c r="X106" s="150"/>
      <c r="Y106" s="150"/>
      <c r="Z106" s="150"/>
      <c r="AA106" s="150"/>
      <c r="AB106" s="150"/>
      <c r="AC106" s="150"/>
      <c r="AD106" s="150"/>
      <c r="AE106" s="150"/>
      <c r="AF106" s="150"/>
      <c r="AG106" s="150"/>
      <c r="AH106" s="150"/>
      <c r="AI106" s="150"/>
      <c r="AJ106" s="150"/>
      <c r="AK106" s="150"/>
      <c r="AL106" s="150"/>
      <c r="AM106" s="150"/>
      <c r="AN106" s="150"/>
      <c r="AO106" s="150"/>
      <c r="AP106" s="150"/>
      <c r="AQ106" s="150"/>
      <c r="AR106" s="150"/>
      <c r="AS106" s="150"/>
      <c r="AT106" s="150"/>
      <c r="AU106" s="150"/>
      <c r="AV106" s="150"/>
      <c r="AW106" s="150"/>
      <c r="AX106" s="150"/>
      <c r="AY106" s="150"/>
      <c r="AZ106" s="150"/>
      <c r="BA106" s="150"/>
      <c r="BB106" s="150"/>
      <c r="BC106" s="150"/>
      <c r="BD106" s="150"/>
      <c r="BE106" s="150"/>
      <c r="BF106" s="150"/>
      <c r="BG106" s="150"/>
      <c r="BH106" s="150"/>
      <c r="BI106" s="150"/>
      <c r="BJ106" s="150"/>
      <c r="BK106" s="150"/>
      <c r="BL106" s="150"/>
      <c r="BM106" s="150"/>
      <c r="BN106" s="150"/>
      <c r="BO106" s="150"/>
    </row>
    <row r="107" spans="1:67">
      <c r="A107" s="150"/>
      <c r="B107" s="150"/>
      <c r="C107" s="150"/>
      <c r="D107" s="150"/>
      <c r="E107" s="150"/>
      <c r="F107" s="150"/>
      <c r="G107" s="150"/>
      <c r="H107" s="150"/>
      <c r="I107" s="150"/>
      <c r="J107" s="150"/>
      <c r="K107" s="150"/>
      <c r="L107" s="150"/>
      <c r="M107" s="150"/>
      <c r="N107" s="150"/>
      <c r="O107" s="150"/>
      <c r="P107" s="150"/>
      <c r="Q107" s="150"/>
      <c r="R107" s="150"/>
      <c r="S107" s="150"/>
      <c r="T107" s="150"/>
      <c r="U107" s="150"/>
      <c r="V107" s="150"/>
      <c r="W107" s="150"/>
      <c r="X107" s="150"/>
      <c r="Y107" s="150"/>
      <c r="Z107" s="150"/>
      <c r="AA107" s="150"/>
      <c r="AB107" s="150"/>
      <c r="AC107" s="150"/>
      <c r="AD107" s="150"/>
      <c r="AE107" s="150"/>
      <c r="AF107" s="150"/>
      <c r="AG107" s="150"/>
      <c r="AH107" s="150"/>
      <c r="AI107" s="150"/>
      <c r="AJ107" s="150"/>
      <c r="AK107" s="150"/>
      <c r="AL107" s="150"/>
      <c r="AM107" s="150"/>
      <c r="AN107" s="150"/>
      <c r="AO107" s="150"/>
      <c r="AP107" s="150"/>
      <c r="AQ107" s="150"/>
      <c r="AR107" s="150"/>
      <c r="AS107" s="150"/>
      <c r="AT107" s="150"/>
      <c r="AU107" s="150"/>
      <c r="AV107" s="150"/>
      <c r="AW107" s="150"/>
      <c r="AX107" s="150"/>
      <c r="AY107" s="150"/>
      <c r="AZ107" s="150"/>
      <c r="BA107" s="150"/>
      <c r="BB107" s="150"/>
      <c r="BC107" s="150"/>
      <c r="BD107" s="150"/>
      <c r="BE107" s="150"/>
      <c r="BF107" s="150"/>
      <c r="BG107" s="150"/>
      <c r="BH107" s="150"/>
      <c r="BI107" s="150"/>
      <c r="BJ107" s="150"/>
      <c r="BK107" s="150"/>
      <c r="BL107" s="150"/>
      <c r="BM107" s="150"/>
      <c r="BN107" s="150"/>
      <c r="BO107" s="150"/>
    </row>
    <row r="108" spans="1:67">
      <c r="A108" s="150"/>
      <c r="B108" s="150"/>
      <c r="C108" s="150"/>
      <c r="D108" s="150"/>
      <c r="E108" s="150"/>
      <c r="F108" s="150"/>
      <c r="G108" s="150"/>
      <c r="H108" s="150"/>
      <c r="I108" s="150"/>
      <c r="J108" s="150"/>
      <c r="K108" s="150"/>
      <c r="L108" s="150"/>
      <c r="M108" s="150"/>
      <c r="N108" s="150"/>
      <c r="O108" s="150"/>
      <c r="P108" s="150"/>
      <c r="Q108" s="150"/>
      <c r="R108" s="150"/>
      <c r="S108" s="150"/>
      <c r="T108" s="150"/>
      <c r="U108" s="150"/>
      <c r="V108" s="150"/>
      <c r="W108" s="150"/>
      <c r="X108" s="150"/>
      <c r="Y108" s="150"/>
      <c r="Z108" s="150"/>
      <c r="AA108" s="150"/>
      <c r="AB108" s="150"/>
      <c r="AC108" s="150"/>
      <c r="AD108" s="150"/>
      <c r="AE108" s="150"/>
      <c r="AF108" s="150"/>
      <c r="AG108" s="150"/>
      <c r="AH108" s="150"/>
      <c r="AI108" s="150"/>
      <c r="AJ108" s="150"/>
      <c r="AK108" s="150"/>
      <c r="AL108" s="150"/>
      <c r="AM108" s="150"/>
      <c r="AN108" s="150"/>
      <c r="AO108" s="150"/>
      <c r="AP108" s="150"/>
      <c r="AQ108" s="150"/>
      <c r="AR108" s="150"/>
      <c r="AS108" s="150"/>
      <c r="AT108" s="150"/>
      <c r="AU108" s="150"/>
      <c r="AV108" s="150"/>
      <c r="AW108" s="150"/>
      <c r="AX108" s="150"/>
      <c r="AY108" s="150"/>
      <c r="AZ108" s="150"/>
      <c r="BA108" s="150"/>
      <c r="BB108" s="150"/>
      <c r="BC108" s="150"/>
      <c r="BD108" s="150"/>
      <c r="BE108" s="150"/>
      <c r="BF108" s="150"/>
      <c r="BG108" s="150"/>
      <c r="BH108" s="150"/>
      <c r="BI108" s="150"/>
      <c r="BJ108" s="150"/>
      <c r="BK108" s="150"/>
      <c r="BL108" s="150"/>
      <c r="BM108" s="150"/>
      <c r="BN108" s="150"/>
      <c r="BO108" s="150"/>
    </row>
    <row r="109" spans="1:67">
      <c r="A109" s="150"/>
      <c r="B109" s="150"/>
      <c r="C109" s="150"/>
      <c r="D109" s="150"/>
      <c r="E109" s="150"/>
      <c r="F109" s="150"/>
      <c r="G109" s="150"/>
      <c r="H109" s="150"/>
      <c r="I109" s="150"/>
      <c r="J109" s="150"/>
      <c r="K109" s="150"/>
      <c r="L109" s="150"/>
      <c r="M109" s="150"/>
      <c r="N109" s="150"/>
      <c r="O109" s="150"/>
      <c r="P109" s="150"/>
      <c r="Q109" s="150"/>
      <c r="R109" s="150"/>
      <c r="S109" s="150"/>
      <c r="T109" s="150"/>
      <c r="U109" s="150"/>
      <c r="V109" s="150"/>
      <c r="W109" s="150"/>
      <c r="X109" s="150"/>
      <c r="Y109" s="150"/>
      <c r="Z109" s="150"/>
      <c r="AA109" s="150"/>
      <c r="AB109" s="150"/>
      <c r="AC109" s="150"/>
      <c r="AD109" s="150"/>
      <c r="AE109" s="150"/>
      <c r="AF109" s="150"/>
      <c r="AG109" s="150"/>
      <c r="AH109" s="150"/>
      <c r="AI109" s="150"/>
      <c r="AJ109" s="150"/>
      <c r="AK109" s="150"/>
      <c r="AL109" s="150"/>
      <c r="AM109" s="150"/>
      <c r="AN109" s="150"/>
      <c r="AO109" s="150"/>
      <c r="AP109" s="150"/>
      <c r="AQ109" s="150"/>
      <c r="AR109" s="150"/>
      <c r="AS109" s="150"/>
      <c r="AT109" s="150"/>
      <c r="AU109" s="150"/>
      <c r="AV109" s="150"/>
      <c r="AW109" s="150"/>
      <c r="AX109" s="150"/>
      <c r="AY109" s="150"/>
      <c r="AZ109" s="150"/>
      <c r="BA109" s="150"/>
      <c r="BB109" s="150"/>
      <c r="BC109" s="150"/>
      <c r="BD109" s="150"/>
      <c r="BE109" s="150"/>
      <c r="BF109" s="150"/>
      <c r="BG109" s="150"/>
      <c r="BH109" s="150"/>
      <c r="BI109" s="150"/>
      <c r="BJ109" s="150"/>
      <c r="BK109" s="150"/>
      <c r="BL109" s="150"/>
      <c r="BM109" s="150"/>
      <c r="BN109" s="150"/>
      <c r="BO109" s="150"/>
    </row>
    <row r="110" spans="1:67">
      <c r="A110" s="150"/>
      <c r="B110" s="150"/>
      <c r="C110" s="150"/>
      <c r="D110" s="150"/>
      <c r="E110" s="150"/>
      <c r="F110" s="150"/>
      <c r="G110" s="150"/>
      <c r="H110" s="150"/>
      <c r="I110" s="150"/>
      <c r="J110" s="150"/>
      <c r="K110" s="150"/>
      <c r="L110" s="150"/>
      <c r="M110" s="150"/>
      <c r="N110" s="150"/>
      <c r="O110" s="150"/>
      <c r="P110" s="150"/>
      <c r="Q110" s="150"/>
      <c r="R110" s="150"/>
      <c r="S110" s="150"/>
      <c r="T110" s="150"/>
      <c r="U110" s="150"/>
      <c r="V110" s="150"/>
      <c r="W110" s="150"/>
      <c r="X110" s="150"/>
      <c r="Y110" s="150"/>
      <c r="Z110" s="150"/>
      <c r="AA110" s="150"/>
      <c r="AB110" s="150"/>
      <c r="AC110" s="150"/>
      <c r="AD110" s="150"/>
      <c r="AE110" s="150"/>
      <c r="AF110" s="150"/>
      <c r="AG110" s="150"/>
      <c r="AH110" s="150"/>
      <c r="AI110" s="150"/>
      <c r="AJ110" s="150"/>
      <c r="AK110" s="150"/>
      <c r="AL110" s="150"/>
      <c r="AM110" s="150"/>
      <c r="AN110" s="150"/>
      <c r="AO110" s="150"/>
      <c r="AP110" s="150"/>
      <c r="AQ110" s="150"/>
      <c r="AR110" s="150"/>
      <c r="AS110" s="150"/>
      <c r="AT110" s="150"/>
      <c r="AU110" s="150"/>
      <c r="AV110" s="150"/>
      <c r="AW110" s="150"/>
      <c r="AX110" s="150"/>
      <c r="AY110" s="150"/>
      <c r="AZ110" s="150"/>
      <c r="BA110" s="150"/>
      <c r="BB110" s="150"/>
      <c r="BC110" s="150"/>
      <c r="BD110" s="150"/>
      <c r="BE110" s="150"/>
      <c r="BF110" s="150"/>
      <c r="BG110" s="150"/>
      <c r="BH110" s="150"/>
      <c r="BI110" s="150"/>
      <c r="BJ110" s="150"/>
      <c r="BK110" s="150"/>
      <c r="BL110" s="150"/>
      <c r="BM110" s="150"/>
      <c r="BN110" s="150"/>
      <c r="BO110" s="150"/>
    </row>
    <row r="111" spans="1:67">
      <c r="A111" s="150"/>
      <c r="B111" s="150"/>
      <c r="C111" s="150"/>
      <c r="D111" s="150"/>
      <c r="E111" s="150"/>
      <c r="F111" s="150"/>
      <c r="G111" s="150"/>
      <c r="H111" s="150"/>
      <c r="I111" s="150"/>
      <c r="J111" s="150"/>
      <c r="K111" s="150"/>
      <c r="L111" s="150"/>
      <c r="M111" s="150"/>
      <c r="N111" s="150"/>
      <c r="O111" s="150"/>
      <c r="P111" s="150"/>
      <c r="Q111" s="150"/>
      <c r="R111" s="150"/>
      <c r="S111" s="150"/>
      <c r="T111" s="150"/>
      <c r="U111" s="150"/>
      <c r="V111" s="150"/>
      <c r="W111" s="150"/>
      <c r="X111" s="150"/>
      <c r="Y111" s="150"/>
      <c r="Z111" s="150"/>
      <c r="AA111" s="150"/>
      <c r="AB111" s="150"/>
      <c r="AC111" s="150"/>
      <c r="AD111" s="150"/>
      <c r="AE111" s="150"/>
      <c r="AF111" s="150"/>
      <c r="AG111" s="150"/>
      <c r="AH111" s="150"/>
      <c r="AI111" s="150"/>
      <c r="AJ111" s="150"/>
      <c r="AK111" s="150"/>
      <c r="AL111" s="150"/>
      <c r="AM111" s="150"/>
      <c r="AN111" s="150"/>
      <c r="AO111" s="150"/>
      <c r="AP111" s="150"/>
      <c r="AQ111" s="150"/>
      <c r="AR111" s="150"/>
      <c r="AS111" s="150"/>
      <c r="AT111" s="150"/>
      <c r="AU111" s="150"/>
      <c r="AV111" s="150"/>
      <c r="AW111" s="150"/>
      <c r="AX111" s="150"/>
      <c r="AY111" s="150"/>
      <c r="AZ111" s="150"/>
      <c r="BA111" s="150"/>
      <c r="BB111" s="150"/>
      <c r="BC111" s="150"/>
      <c r="BD111" s="150"/>
      <c r="BE111" s="150"/>
      <c r="BF111" s="150"/>
      <c r="BG111" s="150"/>
      <c r="BH111" s="150"/>
      <c r="BI111" s="150"/>
      <c r="BJ111" s="150"/>
      <c r="BK111" s="150"/>
      <c r="BL111" s="150"/>
      <c r="BM111" s="150"/>
      <c r="BN111" s="150"/>
      <c r="BO111" s="150"/>
    </row>
    <row r="112" spans="1:67">
      <c r="A112" s="150"/>
      <c r="B112" s="150"/>
      <c r="C112" s="150"/>
      <c r="D112" s="150"/>
      <c r="E112" s="150"/>
      <c r="F112" s="150"/>
      <c r="G112" s="150"/>
      <c r="H112" s="150"/>
      <c r="I112" s="150"/>
      <c r="J112" s="150"/>
      <c r="K112" s="150"/>
      <c r="L112" s="150"/>
      <c r="M112" s="150"/>
      <c r="N112" s="150"/>
      <c r="O112" s="150"/>
      <c r="P112" s="150"/>
      <c r="Q112" s="150"/>
      <c r="R112" s="150"/>
      <c r="S112" s="150"/>
      <c r="T112" s="150"/>
      <c r="U112" s="150"/>
      <c r="V112" s="150"/>
      <c r="W112" s="150"/>
      <c r="X112" s="150"/>
      <c r="Y112" s="150"/>
      <c r="Z112" s="150"/>
      <c r="AA112" s="150"/>
      <c r="AB112" s="150"/>
      <c r="AC112" s="150"/>
      <c r="AD112" s="150"/>
      <c r="AE112" s="150"/>
      <c r="AF112" s="150"/>
      <c r="AG112" s="150"/>
      <c r="AH112" s="150"/>
      <c r="AI112" s="150"/>
      <c r="AJ112" s="150"/>
      <c r="AK112" s="150"/>
      <c r="AL112" s="150"/>
      <c r="AM112" s="150"/>
      <c r="AN112" s="150"/>
      <c r="AO112" s="150"/>
      <c r="AP112" s="150"/>
      <c r="AQ112" s="150"/>
      <c r="AR112" s="150"/>
      <c r="AS112" s="150"/>
      <c r="AT112" s="150"/>
      <c r="AU112" s="150"/>
      <c r="AV112" s="150"/>
      <c r="AW112" s="150"/>
      <c r="AX112" s="150"/>
      <c r="AY112" s="150"/>
      <c r="AZ112" s="150"/>
      <c r="BA112" s="150"/>
      <c r="BB112" s="150"/>
      <c r="BC112" s="150"/>
      <c r="BD112" s="150"/>
      <c r="BE112" s="150"/>
      <c r="BF112" s="150"/>
      <c r="BG112" s="150"/>
      <c r="BH112" s="150"/>
      <c r="BI112" s="150"/>
      <c r="BJ112" s="150"/>
      <c r="BK112" s="150"/>
      <c r="BL112" s="150"/>
      <c r="BM112" s="150"/>
      <c r="BN112" s="150"/>
      <c r="BO112" s="150"/>
    </row>
    <row r="113" spans="1:67">
      <c r="A113" s="150"/>
      <c r="B113" s="150"/>
      <c r="C113" s="150"/>
      <c r="D113" s="150"/>
      <c r="E113" s="150"/>
      <c r="F113" s="150"/>
      <c r="G113" s="150"/>
      <c r="H113" s="150"/>
      <c r="I113" s="150"/>
      <c r="J113" s="150"/>
      <c r="K113" s="150"/>
      <c r="L113" s="150"/>
      <c r="M113" s="150"/>
      <c r="N113" s="150"/>
      <c r="O113" s="150"/>
      <c r="P113" s="150"/>
      <c r="Q113" s="150"/>
      <c r="R113" s="150"/>
      <c r="S113" s="150"/>
      <c r="T113" s="150"/>
      <c r="U113" s="150"/>
      <c r="V113" s="150"/>
      <c r="W113" s="150"/>
      <c r="X113" s="150"/>
      <c r="Y113" s="150"/>
      <c r="Z113" s="150"/>
      <c r="AA113" s="150"/>
      <c r="AB113" s="150"/>
      <c r="AC113" s="150"/>
      <c r="AD113" s="150"/>
      <c r="AE113" s="150"/>
      <c r="AF113" s="150"/>
      <c r="AG113" s="150"/>
      <c r="AH113" s="150"/>
      <c r="AI113" s="150"/>
      <c r="AJ113" s="150"/>
      <c r="AK113" s="150"/>
      <c r="AL113" s="150"/>
      <c r="AM113" s="150"/>
      <c r="AN113" s="150"/>
      <c r="AO113" s="150"/>
      <c r="AP113" s="150"/>
      <c r="AQ113" s="150"/>
      <c r="AR113" s="150"/>
      <c r="AS113" s="150"/>
      <c r="AT113" s="150"/>
      <c r="AU113" s="150"/>
      <c r="AV113" s="150"/>
      <c r="AW113" s="150"/>
      <c r="AX113" s="150"/>
      <c r="AY113" s="150"/>
      <c r="AZ113" s="150"/>
      <c r="BA113" s="150"/>
      <c r="BB113" s="150"/>
      <c r="BC113" s="150"/>
      <c r="BD113" s="150"/>
      <c r="BE113" s="150"/>
      <c r="BF113" s="150"/>
      <c r="BG113" s="150"/>
      <c r="BH113" s="150"/>
      <c r="BI113" s="150"/>
      <c r="BJ113" s="150"/>
      <c r="BK113" s="150"/>
      <c r="BL113" s="150"/>
      <c r="BM113" s="150"/>
      <c r="BN113" s="150"/>
      <c r="BO113" s="150"/>
    </row>
    <row r="114" spans="1:67">
      <c r="A114" s="150"/>
      <c r="B114" s="150"/>
      <c r="C114" s="150"/>
      <c r="D114" s="150"/>
      <c r="E114" s="150"/>
      <c r="F114" s="150"/>
      <c r="G114" s="150"/>
      <c r="H114" s="150"/>
      <c r="I114" s="150"/>
      <c r="J114" s="150"/>
      <c r="K114" s="150"/>
      <c r="L114" s="150"/>
      <c r="M114" s="150"/>
      <c r="N114" s="150"/>
      <c r="O114" s="150"/>
      <c r="P114" s="150"/>
      <c r="Q114" s="150"/>
      <c r="R114" s="150"/>
      <c r="S114" s="150"/>
      <c r="T114" s="150"/>
      <c r="U114" s="150"/>
      <c r="V114" s="150"/>
      <c r="W114" s="150"/>
      <c r="X114" s="150"/>
      <c r="Y114" s="150"/>
      <c r="Z114" s="150"/>
      <c r="AA114" s="150"/>
      <c r="AB114" s="150"/>
      <c r="AC114" s="150"/>
      <c r="AD114" s="150"/>
      <c r="AE114" s="150"/>
      <c r="AF114" s="150"/>
      <c r="AG114" s="150"/>
      <c r="AH114" s="150"/>
      <c r="AI114" s="150"/>
      <c r="AJ114" s="150"/>
      <c r="AK114" s="150"/>
      <c r="AL114" s="150"/>
      <c r="AM114" s="150"/>
      <c r="AN114" s="150"/>
      <c r="AO114" s="150"/>
      <c r="AP114" s="150"/>
      <c r="AQ114" s="150"/>
      <c r="AR114" s="150"/>
      <c r="AS114" s="150"/>
      <c r="AT114" s="150"/>
      <c r="AU114" s="150"/>
      <c r="AV114" s="150"/>
      <c r="AW114" s="150"/>
      <c r="AX114" s="150"/>
      <c r="AY114" s="150"/>
      <c r="AZ114" s="150"/>
      <c r="BA114" s="150"/>
      <c r="BB114" s="150"/>
      <c r="BC114" s="150"/>
      <c r="BD114" s="150"/>
      <c r="BE114" s="150"/>
      <c r="BF114" s="150"/>
      <c r="BG114" s="150"/>
      <c r="BH114" s="150"/>
      <c r="BI114" s="150"/>
      <c r="BJ114" s="150"/>
      <c r="BK114" s="150"/>
      <c r="BL114" s="150"/>
      <c r="BM114" s="150"/>
      <c r="BN114" s="150"/>
      <c r="BO114" s="150"/>
    </row>
    <row r="115" spans="1:67" ht="15" customHeight="1">
      <c r="A115" s="150"/>
      <c r="B115" s="150"/>
      <c r="C115" s="150"/>
      <c r="D115" s="150"/>
      <c r="E115" s="150"/>
      <c r="F115" s="150"/>
      <c r="G115" s="150"/>
      <c r="H115" s="150"/>
      <c r="I115" s="150"/>
      <c r="J115" s="150"/>
      <c r="K115" s="150"/>
      <c r="L115" s="150"/>
      <c r="M115" s="150"/>
      <c r="N115" s="150"/>
      <c r="O115" s="150"/>
      <c r="P115" s="150"/>
      <c r="Q115" s="150"/>
      <c r="R115" s="150"/>
      <c r="S115" s="150"/>
      <c r="T115" s="150"/>
      <c r="U115" s="150"/>
      <c r="V115" s="150"/>
      <c r="W115" s="150"/>
      <c r="X115" s="150"/>
      <c r="Y115" s="150"/>
      <c r="Z115" s="150"/>
      <c r="AA115" s="150"/>
      <c r="AB115" s="150"/>
      <c r="AC115" s="150"/>
      <c r="AD115" s="150"/>
      <c r="AE115" s="150"/>
      <c r="AF115" s="150"/>
      <c r="AG115" s="150"/>
      <c r="AH115" s="150"/>
      <c r="AI115" s="150"/>
      <c r="AJ115" s="150"/>
      <c r="AK115" s="150"/>
      <c r="AL115" s="150"/>
      <c r="AM115" s="150"/>
      <c r="AN115" s="150"/>
      <c r="AO115" s="150"/>
      <c r="AP115" s="150"/>
      <c r="AQ115" s="150"/>
      <c r="AR115" s="150"/>
      <c r="AS115" s="150"/>
      <c r="AT115" s="150"/>
      <c r="AU115" s="150"/>
      <c r="AV115" s="150"/>
      <c r="AW115" s="150"/>
      <c r="AX115" s="150"/>
      <c r="AY115" s="150"/>
      <c r="AZ115" s="150"/>
      <c r="BA115" s="150"/>
      <c r="BB115" s="150"/>
      <c r="BC115" s="150"/>
      <c r="BD115" s="150"/>
      <c r="BE115" s="150"/>
      <c r="BF115" s="150"/>
      <c r="BG115" s="150"/>
      <c r="BH115" s="150"/>
      <c r="BI115" s="150"/>
      <c r="BJ115" s="150"/>
      <c r="BK115" s="150"/>
      <c r="BL115" s="150"/>
      <c r="BM115" s="150"/>
      <c r="BN115" s="150"/>
      <c r="BO115" s="150"/>
    </row>
    <row r="116" spans="1:67" ht="12.75" customHeight="1">
      <c r="A116" s="150"/>
      <c r="B116" s="150"/>
      <c r="C116" s="150"/>
      <c r="D116" s="150"/>
      <c r="E116" s="150"/>
      <c r="F116" s="150"/>
      <c r="G116" s="150"/>
      <c r="H116" s="150"/>
      <c r="I116" s="150"/>
      <c r="J116" s="150"/>
      <c r="K116" s="150"/>
      <c r="L116" s="150"/>
      <c r="M116" s="150"/>
      <c r="N116" s="150"/>
      <c r="O116" s="150"/>
      <c r="P116" s="150"/>
      <c r="Q116" s="150"/>
      <c r="R116" s="150"/>
      <c r="S116" s="150"/>
      <c r="T116" s="150"/>
      <c r="U116" s="150"/>
      <c r="V116" s="150"/>
      <c r="W116" s="150"/>
      <c r="X116" s="150"/>
      <c r="Y116" s="150"/>
      <c r="Z116" s="150"/>
      <c r="AA116" s="150"/>
      <c r="AB116" s="150"/>
      <c r="AC116" s="150"/>
      <c r="AD116" s="150"/>
      <c r="AE116" s="150"/>
      <c r="AF116" s="150"/>
      <c r="AG116" s="150"/>
      <c r="AH116" s="150"/>
      <c r="AI116" s="150"/>
      <c r="AJ116" s="150"/>
      <c r="AK116" s="150"/>
      <c r="AL116" s="150"/>
      <c r="AM116" s="150"/>
      <c r="AN116" s="150"/>
      <c r="AO116" s="150"/>
      <c r="AP116" s="150"/>
      <c r="AQ116" s="150"/>
      <c r="AR116" s="150"/>
      <c r="AS116" s="150"/>
      <c r="AT116" s="150"/>
      <c r="AU116" s="150"/>
      <c r="AV116" s="150"/>
      <c r="AW116" s="150"/>
      <c r="AX116" s="150"/>
      <c r="AY116" s="150"/>
      <c r="AZ116" s="150"/>
      <c r="BA116" s="150"/>
      <c r="BB116" s="150"/>
      <c r="BC116" s="150"/>
      <c r="BD116" s="150"/>
      <c r="BE116" s="150"/>
      <c r="BF116" s="150"/>
      <c r="BG116" s="150"/>
      <c r="BH116" s="150"/>
      <c r="BI116" s="150"/>
      <c r="BJ116" s="150"/>
      <c r="BK116" s="150"/>
      <c r="BL116" s="150"/>
      <c r="BM116" s="150"/>
      <c r="BN116" s="150"/>
      <c r="BO116" s="150"/>
    </row>
    <row r="117" spans="1:67">
      <c r="A117" s="150"/>
      <c r="B117" s="150"/>
      <c r="C117" s="150"/>
      <c r="D117" s="150"/>
      <c r="E117" s="150"/>
      <c r="F117" s="150"/>
      <c r="G117" s="150"/>
      <c r="H117" s="150"/>
      <c r="I117" s="150"/>
      <c r="J117" s="150"/>
      <c r="K117" s="150"/>
      <c r="L117" s="150"/>
      <c r="M117" s="150"/>
      <c r="N117" s="150"/>
      <c r="O117" s="150"/>
      <c r="P117" s="150"/>
      <c r="Q117" s="150"/>
      <c r="R117" s="150"/>
      <c r="S117" s="150"/>
      <c r="T117" s="150"/>
      <c r="U117" s="150"/>
      <c r="V117" s="150"/>
      <c r="W117" s="150"/>
      <c r="X117" s="150"/>
      <c r="Y117" s="150"/>
      <c r="Z117" s="150"/>
      <c r="AA117" s="150"/>
      <c r="AB117" s="150"/>
      <c r="AC117" s="150"/>
      <c r="AD117" s="150"/>
      <c r="AE117" s="150"/>
      <c r="AF117" s="150"/>
      <c r="AG117" s="150"/>
      <c r="AH117" s="150"/>
      <c r="AI117" s="150"/>
      <c r="AJ117" s="150"/>
      <c r="AK117" s="150"/>
      <c r="AL117" s="150"/>
      <c r="AM117" s="150"/>
      <c r="AN117" s="150"/>
      <c r="AO117" s="150"/>
      <c r="AP117" s="150"/>
      <c r="AQ117" s="150"/>
      <c r="AR117" s="150"/>
      <c r="AS117" s="150"/>
      <c r="AT117" s="150"/>
      <c r="AU117" s="150"/>
      <c r="AV117" s="150"/>
      <c r="AW117" s="150"/>
      <c r="AX117" s="150"/>
      <c r="AY117" s="150"/>
      <c r="AZ117" s="150"/>
      <c r="BA117" s="150"/>
      <c r="BB117" s="150"/>
      <c r="BC117" s="150"/>
      <c r="BD117" s="150"/>
      <c r="BE117" s="150"/>
      <c r="BF117" s="150"/>
      <c r="BG117" s="150"/>
      <c r="BH117" s="150"/>
      <c r="BI117" s="150"/>
      <c r="BJ117" s="150"/>
      <c r="BK117" s="150"/>
      <c r="BL117" s="150"/>
      <c r="BM117" s="150"/>
      <c r="BN117" s="150"/>
      <c r="BO117" s="150"/>
    </row>
    <row r="118" spans="1:67" ht="12.75" customHeight="1">
      <c r="A118" s="150"/>
      <c r="B118" s="150"/>
      <c r="C118" s="150"/>
      <c r="D118" s="150"/>
      <c r="E118" s="150"/>
      <c r="F118" s="150"/>
      <c r="G118" s="150"/>
      <c r="H118" s="150"/>
      <c r="I118" s="150"/>
      <c r="J118" s="150"/>
      <c r="K118" s="150"/>
      <c r="L118" s="150"/>
      <c r="M118" s="150"/>
      <c r="N118" s="150"/>
      <c r="O118" s="150"/>
      <c r="P118" s="150"/>
      <c r="Q118" s="150"/>
      <c r="R118" s="150"/>
      <c r="S118" s="150"/>
      <c r="T118" s="150"/>
      <c r="U118" s="150"/>
      <c r="V118" s="150"/>
      <c r="W118" s="150"/>
      <c r="X118" s="150"/>
      <c r="Y118" s="150"/>
      <c r="Z118" s="150"/>
      <c r="AA118" s="150"/>
      <c r="AB118" s="150"/>
      <c r="AC118" s="150"/>
      <c r="AD118" s="150"/>
      <c r="AE118" s="150"/>
      <c r="AF118" s="150"/>
      <c r="AG118" s="150"/>
      <c r="AH118" s="150"/>
      <c r="AI118" s="150"/>
      <c r="AJ118" s="150"/>
      <c r="AK118" s="150"/>
      <c r="AL118" s="150"/>
      <c r="AM118" s="150"/>
      <c r="AN118" s="150"/>
      <c r="AO118" s="150"/>
      <c r="AP118" s="150"/>
      <c r="AQ118" s="150"/>
      <c r="AR118" s="150"/>
      <c r="AS118" s="150"/>
      <c r="AT118" s="150"/>
      <c r="AU118" s="150"/>
      <c r="AV118" s="150"/>
      <c r="AW118" s="150"/>
      <c r="AX118" s="150"/>
      <c r="AY118" s="150"/>
      <c r="AZ118" s="150"/>
      <c r="BA118" s="150"/>
      <c r="BB118" s="150"/>
      <c r="BC118" s="150"/>
      <c r="BD118" s="150"/>
      <c r="BE118" s="150"/>
      <c r="BF118" s="150"/>
      <c r="BG118" s="150"/>
      <c r="BH118" s="150"/>
      <c r="BI118" s="150"/>
      <c r="BJ118" s="150"/>
      <c r="BK118" s="150"/>
      <c r="BL118" s="150"/>
      <c r="BM118" s="150"/>
      <c r="BN118" s="150"/>
      <c r="BO118" s="150"/>
    </row>
    <row r="119" spans="1:67">
      <c r="A119" s="150"/>
      <c r="B119" s="150"/>
      <c r="C119" s="150"/>
      <c r="D119" s="150"/>
      <c r="E119" s="150"/>
      <c r="F119" s="150"/>
      <c r="G119" s="150"/>
      <c r="H119" s="150"/>
      <c r="I119" s="150"/>
      <c r="J119" s="150"/>
      <c r="K119" s="150"/>
      <c r="L119" s="150"/>
      <c r="M119" s="150"/>
      <c r="N119" s="150"/>
      <c r="O119" s="150"/>
      <c r="P119" s="150"/>
      <c r="Q119" s="150"/>
      <c r="R119" s="150"/>
      <c r="S119" s="150"/>
      <c r="T119" s="150"/>
      <c r="U119" s="150"/>
      <c r="V119" s="150"/>
      <c r="W119" s="150"/>
      <c r="X119" s="150"/>
      <c r="Y119" s="150"/>
      <c r="Z119" s="150"/>
      <c r="AA119" s="150"/>
      <c r="AB119" s="150"/>
      <c r="AC119" s="150"/>
      <c r="AD119" s="150"/>
      <c r="AE119" s="150"/>
      <c r="AF119" s="150"/>
      <c r="AG119" s="150"/>
      <c r="AH119" s="150"/>
      <c r="AI119" s="150"/>
      <c r="AJ119" s="150"/>
      <c r="AK119" s="150"/>
      <c r="AL119" s="150"/>
      <c r="AM119" s="150"/>
      <c r="AN119" s="150"/>
      <c r="AO119" s="150"/>
      <c r="AP119" s="150"/>
      <c r="AQ119" s="150"/>
      <c r="AR119" s="150"/>
      <c r="AS119" s="150"/>
      <c r="AT119" s="150"/>
      <c r="AU119" s="150"/>
      <c r="AV119" s="150"/>
      <c r="AW119" s="150"/>
      <c r="AX119" s="150"/>
      <c r="AY119" s="150"/>
      <c r="AZ119" s="150"/>
      <c r="BA119" s="150"/>
      <c r="BB119" s="150"/>
      <c r="BC119" s="150"/>
      <c r="BD119" s="150"/>
      <c r="BE119" s="150"/>
      <c r="BF119" s="150"/>
      <c r="BG119" s="150"/>
      <c r="BH119" s="150"/>
      <c r="BI119" s="150"/>
      <c r="BJ119" s="150"/>
      <c r="BK119" s="150"/>
      <c r="BL119" s="150"/>
      <c r="BM119" s="150"/>
      <c r="BN119" s="150"/>
      <c r="BO119" s="150"/>
    </row>
    <row r="120" spans="1:67" ht="12.75" customHeight="1">
      <c r="A120" s="150"/>
      <c r="B120" s="150"/>
      <c r="C120" s="150"/>
      <c r="D120" s="150"/>
      <c r="E120" s="150"/>
      <c r="F120" s="150"/>
      <c r="G120" s="150"/>
      <c r="H120" s="150"/>
      <c r="I120" s="150"/>
      <c r="J120" s="150"/>
      <c r="K120" s="150"/>
      <c r="L120" s="150"/>
      <c r="M120" s="150"/>
      <c r="N120" s="150"/>
      <c r="O120" s="150"/>
      <c r="P120" s="150"/>
      <c r="Q120" s="150"/>
      <c r="R120" s="150"/>
      <c r="S120" s="150"/>
      <c r="T120" s="150"/>
      <c r="U120" s="150"/>
      <c r="V120" s="150"/>
      <c r="W120" s="150"/>
      <c r="X120" s="150"/>
      <c r="Y120" s="150"/>
      <c r="Z120" s="150"/>
      <c r="AA120" s="150"/>
      <c r="AB120" s="150"/>
      <c r="AC120" s="150"/>
      <c r="AD120" s="150"/>
      <c r="AE120" s="150"/>
      <c r="AF120" s="150"/>
      <c r="AG120" s="150"/>
      <c r="AH120" s="150"/>
      <c r="AI120" s="150"/>
      <c r="AJ120" s="150"/>
      <c r="AK120" s="150"/>
      <c r="AL120" s="150"/>
      <c r="AM120" s="150"/>
      <c r="AN120" s="150"/>
      <c r="AO120" s="150"/>
      <c r="AP120" s="150"/>
      <c r="AQ120" s="150"/>
      <c r="AR120" s="150"/>
      <c r="AS120" s="150"/>
      <c r="AT120" s="150"/>
      <c r="AU120" s="150"/>
      <c r="AV120" s="150"/>
      <c r="AW120" s="150"/>
      <c r="AX120" s="150"/>
      <c r="AY120" s="150"/>
      <c r="AZ120" s="150"/>
      <c r="BA120" s="150"/>
      <c r="BB120" s="150"/>
      <c r="BC120" s="150"/>
      <c r="BD120" s="150"/>
      <c r="BE120" s="150"/>
      <c r="BF120" s="150"/>
      <c r="BG120" s="150"/>
      <c r="BH120" s="150"/>
      <c r="BI120" s="150"/>
      <c r="BJ120" s="150"/>
      <c r="BK120" s="150"/>
      <c r="BL120" s="150"/>
      <c r="BM120" s="150"/>
      <c r="BN120" s="150"/>
      <c r="BO120" s="150"/>
    </row>
    <row r="121" spans="1:67">
      <c r="A121" s="150"/>
      <c r="B121" s="150"/>
      <c r="C121" s="150"/>
      <c r="D121" s="150"/>
      <c r="E121" s="150"/>
      <c r="F121" s="150"/>
      <c r="G121" s="150"/>
      <c r="H121" s="150"/>
      <c r="I121" s="150"/>
      <c r="J121" s="150"/>
      <c r="K121" s="150"/>
      <c r="L121" s="150"/>
      <c r="M121" s="150"/>
      <c r="N121" s="150"/>
      <c r="O121" s="150"/>
      <c r="P121" s="150"/>
      <c r="Q121" s="150"/>
      <c r="R121" s="150"/>
      <c r="S121" s="150"/>
      <c r="T121" s="150"/>
      <c r="U121" s="150"/>
      <c r="V121" s="150"/>
      <c r="W121" s="150"/>
      <c r="X121" s="150"/>
      <c r="Y121" s="150"/>
      <c r="Z121" s="150"/>
      <c r="AA121" s="150"/>
      <c r="AB121" s="150"/>
      <c r="AC121" s="150"/>
      <c r="AD121" s="150"/>
      <c r="AE121" s="150"/>
      <c r="AF121" s="150"/>
      <c r="AG121" s="150"/>
      <c r="AH121" s="150"/>
      <c r="AI121" s="150"/>
      <c r="AJ121" s="150"/>
      <c r="AK121" s="150"/>
      <c r="AL121" s="150"/>
      <c r="AM121" s="150"/>
      <c r="AN121" s="150"/>
      <c r="AO121" s="150"/>
      <c r="AP121" s="150"/>
      <c r="AQ121" s="150"/>
      <c r="AR121" s="150"/>
      <c r="AS121" s="150"/>
      <c r="AT121" s="150"/>
      <c r="AU121" s="150"/>
      <c r="AV121" s="150"/>
      <c r="AW121" s="150"/>
      <c r="AX121" s="150"/>
      <c r="AY121" s="150"/>
      <c r="AZ121" s="150"/>
      <c r="BA121" s="150"/>
      <c r="BB121" s="150"/>
      <c r="BC121" s="150"/>
      <c r="BD121" s="150"/>
      <c r="BE121" s="150"/>
      <c r="BF121" s="150"/>
      <c r="BG121" s="150"/>
      <c r="BH121" s="150"/>
      <c r="BI121" s="150"/>
      <c r="BJ121" s="150"/>
      <c r="BK121" s="150"/>
      <c r="BL121" s="150"/>
      <c r="BM121" s="150"/>
      <c r="BN121" s="150"/>
      <c r="BO121" s="150"/>
    </row>
    <row r="122" spans="1:67" ht="12.75" customHeight="1">
      <c r="A122" s="150"/>
      <c r="B122" s="150"/>
      <c r="C122" s="150"/>
      <c r="D122" s="150"/>
      <c r="E122" s="150"/>
      <c r="F122" s="150"/>
      <c r="G122" s="150"/>
      <c r="H122" s="150"/>
      <c r="I122" s="150"/>
      <c r="J122" s="150"/>
      <c r="K122" s="150"/>
      <c r="L122" s="150"/>
      <c r="M122" s="150"/>
      <c r="N122" s="150"/>
      <c r="O122" s="150"/>
      <c r="P122" s="150"/>
      <c r="Q122" s="150"/>
      <c r="R122" s="150"/>
      <c r="S122" s="150"/>
      <c r="T122" s="150"/>
      <c r="U122" s="150"/>
      <c r="V122" s="150"/>
      <c r="W122" s="150"/>
      <c r="X122" s="150"/>
      <c r="Y122" s="150"/>
      <c r="Z122" s="150"/>
      <c r="AA122" s="150"/>
      <c r="AB122" s="150"/>
      <c r="AC122" s="150"/>
      <c r="AD122" s="150"/>
      <c r="AE122" s="150"/>
      <c r="AF122" s="150"/>
      <c r="AG122" s="150"/>
      <c r="AH122" s="150"/>
      <c r="AI122" s="150"/>
      <c r="AJ122" s="150"/>
      <c r="AK122" s="150"/>
      <c r="AL122" s="150"/>
      <c r="AM122" s="150"/>
      <c r="AN122" s="150"/>
      <c r="AO122" s="150"/>
      <c r="AP122" s="150"/>
      <c r="AQ122" s="150"/>
      <c r="AR122" s="150"/>
      <c r="AS122" s="150"/>
      <c r="AT122" s="150"/>
      <c r="AU122" s="150"/>
      <c r="AV122" s="150"/>
      <c r="AW122" s="150"/>
      <c r="AX122" s="150"/>
      <c r="AY122" s="150"/>
      <c r="AZ122" s="150"/>
      <c r="BA122" s="150"/>
      <c r="BB122" s="150"/>
      <c r="BC122" s="150"/>
      <c r="BD122" s="150"/>
      <c r="BE122" s="150"/>
      <c r="BF122" s="150"/>
      <c r="BG122" s="150"/>
      <c r="BH122" s="150"/>
      <c r="BI122" s="150"/>
      <c r="BJ122" s="150"/>
      <c r="BK122" s="150"/>
      <c r="BL122" s="150"/>
      <c r="BM122" s="150"/>
      <c r="BN122" s="150"/>
      <c r="BO122" s="150"/>
    </row>
    <row r="123" spans="1:67">
      <c r="A123" s="150"/>
      <c r="B123" s="150"/>
      <c r="C123" s="150"/>
      <c r="D123" s="150"/>
      <c r="E123" s="150"/>
      <c r="F123" s="150"/>
      <c r="G123" s="150"/>
      <c r="H123" s="150"/>
      <c r="I123" s="150"/>
      <c r="J123" s="150"/>
      <c r="K123" s="150"/>
      <c r="L123" s="150"/>
      <c r="M123" s="150"/>
      <c r="N123" s="150"/>
      <c r="O123" s="150"/>
      <c r="P123" s="150"/>
      <c r="Q123" s="150"/>
      <c r="R123" s="150"/>
      <c r="S123" s="150"/>
      <c r="T123" s="150"/>
      <c r="U123" s="150"/>
      <c r="V123" s="150"/>
      <c r="W123" s="150"/>
      <c r="X123" s="150"/>
      <c r="Y123" s="150"/>
      <c r="Z123" s="150"/>
      <c r="AA123" s="150"/>
      <c r="AB123" s="150"/>
      <c r="AC123" s="150"/>
      <c r="AD123" s="150"/>
      <c r="AE123" s="150"/>
      <c r="AF123" s="150"/>
      <c r="AG123" s="150"/>
      <c r="AH123" s="150"/>
      <c r="AI123" s="150"/>
      <c r="AJ123" s="150"/>
      <c r="AK123" s="150"/>
      <c r="AL123" s="150"/>
      <c r="AM123" s="150"/>
      <c r="AN123" s="150"/>
      <c r="AO123" s="150"/>
      <c r="AP123" s="150"/>
      <c r="AQ123" s="150"/>
      <c r="AR123" s="150"/>
      <c r="AS123" s="150"/>
      <c r="AT123" s="150"/>
      <c r="AU123" s="150"/>
      <c r="AV123" s="150"/>
      <c r="AW123" s="150"/>
      <c r="AX123" s="150"/>
      <c r="AY123" s="150"/>
      <c r="AZ123" s="150"/>
      <c r="BA123" s="150"/>
      <c r="BB123" s="150"/>
      <c r="BC123" s="150"/>
      <c r="BD123" s="150"/>
      <c r="BE123" s="150"/>
      <c r="BF123" s="150"/>
      <c r="BG123" s="150"/>
      <c r="BH123" s="150"/>
      <c r="BI123" s="150"/>
      <c r="BJ123" s="150"/>
      <c r="BK123" s="150"/>
      <c r="BL123" s="150"/>
      <c r="BM123" s="150"/>
      <c r="BN123" s="150"/>
      <c r="BO123" s="150"/>
    </row>
    <row r="124" spans="1:67" ht="12.75" customHeight="1">
      <c r="A124" s="150"/>
      <c r="B124" s="150"/>
      <c r="C124" s="150"/>
      <c r="D124" s="150"/>
      <c r="E124" s="150"/>
      <c r="F124" s="150"/>
      <c r="G124" s="150"/>
      <c r="H124" s="150"/>
      <c r="I124" s="150"/>
      <c r="J124" s="150"/>
      <c r="K124" s="150"/>
      <c r="L124" s="150"/>
      <c r="M124" s="150"/>
      <c r="N124" s="150"/>
      <c r="O124" s="150"/>
      <c r="P124" s="150"/>
      <c r="Q124" s="150"/>
      <c r="R124" s="150"/>
      <c r="S124" s="150"/>
      <c r="T124" s="150"/>
      <c r="U124" s="150"/>
      <c r="V124" s="150"/>
      <c r="W124" s="150"/>
      <c r="X124" s="150"/>
      <c r="Y124" s="150"/>
      <c r="Z124" s="150"/>
      <c r="AA124" s="150"/>
      <c r="AB124" s="150"/>
      <c r="AC124" s="150"/>
      <c r="AD124" s="150"/>
      <c r="AE124" s="150"/>
      <c r="AF124" s="150"/>
      <c r="AG124" s="150"/>
      <c r="AH124" s="150"/>
      <c r="AI124" s="150"/>
      <c r="AJ124" s="150"/>
      <c r="AK124" s="150"/>
      <c r="AL124" s="150"/>
      <c r="AM124" s="150"/>
      <c r="AN124" s="150"/>
      <c r="AO124" s="150"/>
      <c r="AP124" s="150"/>
      <c r="AQ124" s="150"/>
      <c r="AR124" s="150"/>
      <c r="AS124" s="150"/>
      <c r="AT124" s="150"/>
      <c r="AU124" s="150"/>
      <c r="AV124" s="150"/>
      <c r="AW124" s="150"/>
      <c r="AX124" s="150"/>
      <c r="AY124" s="150"/>
      <c r="AZ124" s="150"/>
      <c r="BA124" s="150"/>
      <c r="BB124" s="150"/>
      <c r="BC124" s="150"/>
      <c r="BD124" s="150"/>
      <c r="BE124" s="150"/>
      <c r="BF124" s="150"/>
      <c r="BG124" s="150"/>
      <c r="BH124" s="150"/>
      <c r="BI124" s="150"/>
      <c r="BJ124" s="150"/>
      <c r="BK124" s="150"/>
      <c r="BL124" s="150"/>
      <c r="BM124" s="150"/>
      <c r="BN124" s="150"/>
      <c r="BO124" s="150"/>
    </row>
    <row r="125" spans="1:67">
      <c r="A125" s="150"/>
      <c r="B125" s="150"/>
      <c r="C125" s="150"/>
      <c r="D125" s="150"/>
      <c r="E125" s="150"/>
      <c r="F125" s="150"/>
      <c r="G125" s="150"/>
      <c r="H125" s="150"/>
      <c r="I125" s="150"/>
      <c r="J125" s="150"/>
      <c r="K125" s="150"/>
      <c r="L125" s="150"/>
      <c r="M125" s="150"/>
      <c r="N125" s="150"/>
      <c r="O125" s="150"/>
      <c r="P125" s="150"/>
      <c r="Q125" s="150"/>
      <c r="R125" s="150"/>
      <c r="S125" s="150"/>
      <c r="T125" s="150"/>
      <c r="U125" s="150"/>
      <c r="V125" s="150"/>
      <c r="W125" s="150"/>
      <c r="X125" s="150"/>
      <c r="Y125" s="150"/>
      <c r="Z125" s="150"/>
      <c r="AA125" s="150"/>
      <c r="AB125" s="150"/>
      <c r="AC125" s="150"/>
      <c r="AD125" s="150"/>
      <c r="AE125" s="150"/>
      <c r="AF125" s="150"/>
      <c r="AG125" s="150"/>
      <c r="AH125" s="150"/>
      <c r="AI125" s="150"/>
      <c r="AJ125" s="150"/>
      <c r="AK125" s="150"/>
      <c r="AL125" s="150"/>
      <c r="AM125" s="150"/>
      <c r="AN125" s="150"/>
      <c r="AO125" s="150"/>
      <c r="AP125" s="150"/>
      <c r="AQ125" s="150"/>
      <c r="AR125" s="150"/>
      <c r="AS125" s="150"/>
      <c r="AT125" s="150"/>
      <c r="AU125" s="150"/>
      <c r="AV125" s="150"/>
      <c r="AW125" s="150"/>
      <c r="AX125" s="150"/>
      <c r="AY125" s="150"/>
      <c r="AZ125" s="150"/>
      <c r="BA125" s="150"/>
      <c r="BB125" s="150"/>
      <c r="BC125" s="150"/>
      <c r="BD125" s="150"/>
      <c r="BE125" s="150"/>
      <c r="BF125" s="150"/>
      <c r="BG125" s="150"/>
      <c r="BH125" s="150"/>
      <c r="BI125" s="150"/>
      <c r="BJ125" s="150"/>
      <c r="BK125" s="150"/>
      <c r="BL125" s="150"/>
      <c r="BM125" s="150"/>
      <c r="BN125" s="150"/>
      <c r="BO125" s="150"/>
    </row>
    <row r="126" spans="1:67" ht="12.75" customHeight="1">
      <c r="A126" s="150"/>
      <c r="B126" s="150"/>
      <c r="C126" s="150"/>
      <c r="D126" s="150"/>
      <c r="E126" s="150"/>
      <c r="F126" s="150"/>
      <c r="G126" s="150"/>
      <c r="H126" s="150"/>
      <c r="I126" s="150"/>
      <c r="J126" s="150"/>
      <c r="K126" s="150"/>
      <c r="L126" s="150"/>
      <c r="M126" s="150"/>
      <c r="N126" s="150"/>
      <c r="O126" s="150"/>
      <c r="P126" s="150"/>
      <c r="Q126" s="150"/>
      <c r="R126" s="150"/>
      <c r="S126" s="150"/>
      <c r="T126" s="150"/>
      <c r="U126" s="150"/>
      <c r="V126" s="150"/>
      <c r="W126" s="150"/>
      <c r="X126" s="150"/>
      <c r="Y126" s="150"/>
      <c r="Z126" s="150"/>
      <c r="AA126" s="150"/>
      <c r="AB126" s="150"/>
      <c r="AC126" s="150"/>
      <c r="AD126" s="150"/>
      <c r="AE126" s="150"/>
      <c r="AF126" s="150"/>
      <c r="AG126" s="150"/>
      <c r="AH126" s="150"/>
      <c r="AI126" s="150"/>
      <c r="AJ126" s="150"/>
      <c r="AK126" s="150"/>
      <c r="AL126" s="150"/>
      <c r="AM126" s="150"/>
      <c r="AN126" s="150"/>
      <c r="AO126" s="150"/>
      <c r="AP126" s="150"/>
      <c r="AQ126" s="150"/>
      <c r="AR126" s="150"/>
      <c r="AS126" s="150"/>
      <c r="AT126" s="150"/>
      <c r="AU126" s="150"/>
      <c r="AV126" s="150"/>
      <c r="AW126" s="150"/>
      <c r="AX126" s="150"/>
      <c r="AY126" s="150"/>
      <c r="AZ126" s="150"/>
      <c r="BA126" s="150"/>
      <c r="BB126" s="150"/>
      <c r="BC126" s="150"/>
      <c r="BD126" s="150"/>
      <c r="BE126" s="150"/>
      <c r="BF126" s="150"/>
      <c r="BG126" s="150"/>
      <c r="BH126" s="150"/>
      <c r="BI126" s="150"/>
      <c r="BJ126" s="150"/>
      <c r="BK126" s="150"/>
      <c r="BL126" s="150"/>
      <c r="BM126" s="150"/>
      <c r="BN126" s="150"/>
      <c r="BO126" s="150"/>
    </row>
    <row r="127" spans="1:67">
      <c r="A127" s="150"/>
      <c r="B127" s="150"/>
      <c r="C127" s="150"/>
      <c r="D127" s="150"/>
      <c r="E127" s="150"/>
      <c r="F127" s="150"/>
      <c r="G127" s="150"/>
      <c r="H127" s="150"/>
      <c r="I127" s="150"/>
      <c r="J127" s="150"/>
      <c r="K127" s="150"/>
      <c r="L127" s="150"/>
      <c r="M127" s="150"/>
      <c r="N127" s="150"/>
      <c r="O127" s="150"/>
      <c r="P127" s="150"/>
      <c r="Q127" s="150"/>
      <c r="R127" s="150"/>
      <c r="S127" s="150"/>
      <c r="T127" s="150"/>
      <c r="U127" s="150"/>
      <c r="V127" s="150"/>
      <c r="W127" s="150"/>
      <c r="X127" s="150"/>
      <c r="Y127" s="150"/>
      <c r="Z127" s="150"/>
      <c r="AA127" s="150"/>
      <c r="AB127" s="150"/>
      <c r="AC127" s="150"/>
      <c r="AD127" s="150"/>
      <c r="AE127" s="150"/>
      <c r="AF127" s="150"/>
      <c r="AG127" s="150"/>
      <c r="AH127" s="150"/>
      <c r="AI127" s="150"/>
      <c r="AJ127" s="150"/>
      <c r="AK127" s="150"/>
      <c r="AL127" s="150"/>
      <c r="AM127" s="150"/>
      <c r="AN127" s="150"/>
      <c r="AO127" s="150"/>
      <c r="AP127" s="150"/>
      <c r="AQ127" s="150"/>
      <c r="AR127" s="150"/>
      <c r="AS127" s="150"/>
      <c r="AT127" s="150"/>
      <c r="AU127" s="150"/>
      <c r="AV127" s="150"/>
      <c r="AW127" s="150"/>
      <c r="AX127" s="150"/>
      <c r="AY127" s="150"/>
      <c r="AZ127" s="150"/>
      <c r="BA127" s="150"/>
      <c r="BB127" s="150"/>
      <c r="BC127" s="150"/>
      <c r="BD127" s="150"/>
      <c r="BE127" s="150"/>
      <c r="BF127" s="150"/>
      <c r="BG127" s="150"/>
      <c r="BH127" s="150"/>
      <c r="BI127" s="150"/>
      <c r="BJ127" s="150"/>
      <c r="BK127" s="150"/>
      <c r="BL127" s="150"/>
      <c r="BM127" s="150"/>
      <c r="BN127" s="150"/>
      <c r="BO127" s="150"/>
    </row>
    <row r="128" spans="1:67" ht="12.75" customHeight="1">
      <c r="A128" s="150"/>
      <c r="B128" s="150"/>
      <c r="C128" s="150"/>
      <c r="D128" s="150"/>
      <c r="E128" s="150"/>
      <c r="F128" s="150"/>
      <c r="G128" s="150"/>
      <c r="H128" s="150"/>
      <c r="I128" s="150"/>
      <c r="J128" s="150"/>
      <c r="K128" s="150"/>
      <c r="L128" s="150"/>
      <c r="M128" s="150"/>
      <c r="N128" s="150"/>
      <c r="O128" s="150"/>
      <c r="P128" s="150"/>
      <c r="Q128" s="150"/>
      <c r="R128" s="150"/>
      <c r="S128" s="150"/>
      <c r="T128" s="150"/>
      <c r="U128" s="150"/>
      <c r="V128" s="150"/>
      <c r="W128" s="150"/>
      <c r="X128" s="150"/>
      <c r="Y128" s="150"/>
      <c r="Z128" s="150"/>
      <c r="AA128" s="150"/>
      <c r="AB128" s="150"/>
      <c r="AC128" s="150"/>
      <c r="AD128" s="150"/>
      <c r="AE128" s="150"/>
      <c r="AF128" s="150"/>
      <c r="AG128" s="150"/>
      <c r="AH128" s="150"/>
      <c r="AI128" s="150"/>
      <c r="AJ128" s="150"/>
      <c r="AK128" s="150"/>
      <c r="AL128" s="150"/>
      <c r="AM128" s="150"/>
      <c r="AN128" s="150"/>
      <c r="AO128" s="150"/>
      <c r="AP128" s="150"/>
      <c r="AQ128" s="150"/>
      <c r="AR128" s="150"/>
      <c r="AS128" s="150"/>
      <c r="AT128" s="150"/>
      <c r="AU128" s="150"/>
      <c r="AV128" s="150"/>
      <c r="AW128" s="150"/>
      <c r="AX128" s="150"/>
      <c r="AY128" s="150"/>
      <c r="AZ128" s="150"/>
      <c r="BA128" s="150"/>
      <c r="BB128" s="150"/>
      <c r="BC128" s="150"/>
      <c r="BD128" s="150"/>
      <c r="BE128" s="150"/>
      <c r="BF128" s="150"/>
      <c r="BG128" s="150"/>
      <c r="BH128" s="150"/>
      <c r="BI128" s="150"/>
      <c r="BJ128" s="150"/>
      <c r="BK128" s="150"/>
      <c r="BL128" s="150"/>
      <c r="BM128" s="150"/>
      <c r="BN128" s="150"/>
      <c r="BO128" s="150"/>
    </row>
    <row r="129" spans="1:67">
      <c r="A129" s="150"/>
      <c r="B129" s="150"/>
      <c r="C129" s="150"/>
      <c r="D129" s="150"/>
      <c r="E129" s="150"/>
      <c r="F129" s="150"/>
      <c r="G129" s="150"/>
      <c r="H129" s="150"/>
      <c r="I129" s="150"/>
      <c r="J129" s="150"/>
      <c r="K129" s="150"/>
      <c r="L129" s="150"/>
      <c r="M129" s="150"/>
      <c r="N129" s="150"/>
      <c r="O129" s="150"/>
      <c r="P129" s="150"/>
      <c r="Q129" s="150"/>
      <c r="R129" s="150"/>
      <c r="S129" s="150"/>
      <c r="T129" s="150"/>
      <c r="U129" s="150"/>
      <c r="V129" s="150"/>
      <c r="W129" s="150"/>
      <c r="X129" s="150"/>
      <c r="Y129" s="150"/>
      <c r="Z129" s="150"/>
      <c r="AA129" s="150"/>
      <c r="AB129" s="150"/>
      <c r="AC129" s="150"/>
      <c r="AD129" s="150"/>
      <c r="AE129" s="150"/>
      <c r="AF129" s="150"/>
      <c r="AG129" s="150"/>
      <c r="AH129" s="150"/>
      <c r="AI129" s="150"/>
      <c r="AJ129" s="150"/>
      <c r="AK129" s="150"/>
      <c r="AL129" s="150"/>
      <c r="AM129" s="150"/>
      <c r="AN129" s="150"/>
      <c r="AO129" s="150"/>
      <c r="AP129" s="150"/>
      <c r="AQ129" s="150"/>
      <c r="AR129" s="150"/>
      <c r="AS129" s="150"/>
      <c r="AT129" s="150"/>
      <c r="AU129" s="150"/>
      <c r="AV129" s="150"/>
      <c r="AW129" s="150"/>
      <c r="AX129" s="150"/>
      <c r="AY129" s="150"/>
      <c r="AZ129" s="150"/>
      <c r="BA129" s="150"/>
      <c r="BB129" s="150"/>
      <c r="BC129" s="150"/>
      <c r="BD129" s="150"/>
      <c r="BE129" s="150"/>
      <c r="BF129" s="150"/>
      <c r="BG129" s="150"/>
      <c r="BH129" s="150"/>
      <c r="BI129" s="150"/>
      <c r="BJ129" s="150"/>
      <c r="BK129" s="150"/>
      <c r="BL129" s="150"/>
      <c r="BM129" s="150"/>
      <c r="BN129" s="150"/>
      <c r="BO129" s="150"/>
    </row>
    <row r="130" spans="1:67" ht="12.75" customHeight="1">
      <c r="A130" s="150"/>
      <c r="B130" s="150"/>
      <c r="C130" s="150"/>
      <c r="D130" s="150"/>
      <c r="E130" s="150"/>
      <c r="F130" s="150"/>
      <c r="G130" s="150"/>
      <c r="H130" s="150"/>
      <c r="I130" s="150"/>
      <c r="J130" s="150"/>
      <c r="K130" s="150"/>
      <c r="L130" s="150"/>
      <c r="M130" s="150"/>
      <c r="N130" s="150"/>
      <c r="O130" s="150"/>
      <c r="P130" s="150"/>
      <c r="Q130" s="150"/>
      <c r="R130" s="150"/>
      <c r="S130" s="150"/>
      <c r="T130" s="150"/>
      <c r="U130" s="150"/>
      <c r="V130" s="150"/>
      <c r="W130" s="150"/>
      <c r="X130" s="150"/>
      <c r="Y130" s="150"/>
      <c r="Z130" s="150"/>
      <c r="AA130" s="150"/>
      <c r="AB130" s="150"/>
      <c r="AC130" s="150"/>
      <c r="AD130" s="150"/>
      <c r="AE130" s="150"/>
      <c r="AF130" s="150"/>
      <c r="AG130" s="150"/>
      <c r="AH130" s="150"/>
      <c r="AI130" s="150"/>
      <c r="AJ130" s="150"/>
      <c r="AK130" s="150"/>
      <c r="AL130" s="150"/>
      <c r="AM130" s="150"/>
      <c r="AN130" s="150"/>
      <c r="AO130" s="150"/>
      <c r="AP130" s="150"/>
      <c r="AQ130" s="150"/>
      <c r="AR130" s="150"/>
      <c r="AS130" s="150"/>
      <c r="AT130" s="150"/>
      <c r="AU130" s="150"/>
      <c r="AV130" s="150"/>
      <c r="AW130" s="150"/>
      <c r="AX130" s="150"/>
      <c r="AY130" s="150"/>
      <c r="AZ130" s="150"/>
      <c r="BA130" s="150"/>
      <c r="BB130" s="150"/>
      <c r="BC130" s="150"/>
      <c r="BD130" s="150"/>
      <c r="BE130" s="150"/>
      <c r="BF130" s="150"/>
      <c r="BG130" s="150"/>
      <c r="BH130" s="150"/>
      <c r="BI130" s="150"/>
      <c r="BJ130" s="150"/>
      <c r="BK130" s="150"/>
      <c r="BL130" s="150"/>
      <c r="BM130" s="150"/>
      <c r="BN130" s="150"/>
      <c r="BO130" s="150"/>
    </row>
    <row r="131" spans="1:67">
      <c r="A131" s="150"/>
      <c r="B131" s="150"/>
      <c r="C131" s="150"/>
      <c r="D131" s="150"/>
      <c r="E131" s="150"/>
      <c r="F131" s="150"/>
      <c r="G131" s="150"/>
      <c r="H131" s="150"/>
      <c r="I131" s="150"/>
      <c r="J131" s="150"/>
      <c r="K131" s="150"/>
      <c r="L131" s="150"/>
      <c r="M131" s="150"/>
      <c r="N131" s="150"/>
      <c r="O131" s="150"/>
      <c r="P131" s="150"/>
      <c r="Q131" s="150"/>
      <c r="R131" s="150"/>
      <c r="S131" s="150"/>
      <c r="T131" s="150"/>
      <c r="U131" s="150"/>
      <c r="V131" s="150"/>
      <c r="W131" s="150"/>
      <c r="X131" s="150"/>
      <c r="Y131" s="150"/>
      <c r="Z131" s="150"/>
      <c r="AA131" s="150"/>
      <c r="AB131" s="150"/>
      <c r="AC131" s="150"/>
      <c r="AD131" s="150"/>
      <c r="AE131" s="150"/>
      <c r="AF131" s="150"/>
      <c r="AG131" s="150"/>
      <c r="AH131" s="150"/>
      <c r="AI131" s="150"/>
      <c r="AJ131" s="150"/>
      <c r="AK131" s="150"/>
      <c r="AL131" s="150"/>
      <c r="AM131" s="150"/>
      <c r="AN131" s="150"/>
      <c r="AO131" s="150"/>
      <c r="AP131" s="150"/>
      <c r="AQ131" s="150"/>
      <c r="AR131" s="150"/>
      <c r="AS131" s="150"/>
      <c r="AT131" s="150"/>
      <c r="AU131" s="150"/>
      <c r="AV131" s="150"/>
      <c r="AW131" s="150"/>
      <c r="AX131" s="150"/>
      <c r="AY131" s="150"/>
      <c r="AZ131" s="150"/>
      <c r="BA131" s="150"/>
      <c r="BB131" s="150"/>
      <c r="BC131" s="150"/>
      <c r="BD131" s="150"/>
      <c r="BE131" s="150"/>
      <c r="BF131" s="150"/>
      <c r="BG131" s="150"/>
      <c r="BH131" s="150"/>
      <c r="BI131" s="150"/>
      <c r="BJ131" s="150"/>
      <c r="BK131" s="150"/>
      <c r="BL131" s="150"/>
      <c r="BM131" s="150"/>
      <c r="BN131" s="150"/>
      <c r="BO131" s="150"/>
    </row>
    <row r="132" spans="1:67" ht="12.75" customHeight="1">
      <c r="A132" s="150"/>
      <c r="B132" s="150"/>
      <c r="C132" s="150"/>
      <c r="D132" s="150"/>
      <c r="E132" s="150"/>
      <c r="F132" s="150"/>
      <c r="G132" s="150"/>
      <c r="H132" s="150"/>
      <c r="I132" s="150"/>
      <c r="J132" s="150"/>
      <c r="K132" s="150"/>
      <c r="L132" s="150"/>
      <c r="M132" s="150"/>
      <c r="N132" s="150"/>
      <c r="O132" s="150"/>
      <c r="P132" s="150"/>
      <c r="Q132" s="150"/>
      <c r="R132" s="150"/>
      <c r="S132" s="150"/>
      <c r="T132" s="150"/>
      <c r="U132" s="150"/>
      <c r="V132" s="150"/>
      <c r="W132" s="150"/>
      <c r="X132" s="150"/>
      <c r="Y132" s="150"/>
      <c r="Z132" s="150"/>
      <c r="AA132" s="150"/>
      <c r="AB132" s="150"/>
      <c r="AC132" s="150"/>
      <c r="AD132" s="150"/>
      <c r="AE132" s="150"/>
      <c r="AF132" s="150"/>
      <c r="AG132" s="150"/>
      <c r="AH132" s="150"/>
      <c r="AI132" s="150"/>
      <c r="AJ132" s="150"/>
      <c r="AK132" s="150"/>
      <c r="AL132" s="150"/>
      <c r="AM132" s="150"/>
      <c r="AN132" s="150"/>
      <c r="AO132" s="150"/>
      <c r="AP132" s="150"/>
      <c r="AQ132" s="150"/>
      <c r="AR132" s="150"/>
      <c r="AS132" s="150"/>
      <c r="AT132" s="150"/>
      <c r="AU132" s="150"/>
      <c r="AV132" s="150"/>
      <c r="AW132" s="150"/>
      <c r="AX132" s="150"/>
      <c r="AY132" s="150"/>
      <c r="AZ132" s="150"/>
      <c r="BA132" s="150"/>
      <c r="BB132" s="150"/>
      <c r="BC132" s="150"/>
      <c r="BD132" s="150"/>
      <c r="BE132" s="150"/>
      <c r="BF132" s="150"/>
      <c r="BG132" s="150"/>
      <c r="BH132" s="150"/>
      <c r="BI132" s="150"/>
      <c r="BJ132" s="150"/>
      <c r="BK132" s="150"/>
      <c r="BL132" s="150"/>
      <c r="BM132" s="150"/>
      <c r="BN132" s="150"/>
      <c r="BO132" s="150"/>
    </row>
    <row r="133" spans="1:67">
      <c r="A133" s="150"/>
      <c r="B133" s="150"/>
      <c r="C133" s="150"/>
      <c r="D133" s="150"/>
      <c r="E133" s="150"/>
      <c r="F133" s="150"/>
      <c r="G133" s="150"/>
      <c r="H133" s="150"/>
      <c r="I133" s="150"/>
      <c r="J133" s="150"/>
      <c r="K133" s="150"/>
      <c r="L133" s="150"/>
      <c r="M133" s="150"/>
      <c r="N133" s="150"/>
      <c r="O133" s="150"/>
      <c r="P133" s="150"/>
      <c r="Q133" s="150"/>
      <c r="R133" s="150"/>
      <c r="S133" s="150"/>
      <c r="T133" s="150"/>
      <c r="U133" s="150"/>
      <c r="V133" s="150"/>
      <c r="W133" s="150"/>
      <c r="X133" s="150"/>
      <c r="Y133" s="150"/>
      <c r="Z133" s="150"/>
      <c r="AA133" s="150"/>
      <c r="AB133" s="150"/>
      <c r="AC133" s="150"/>
      <c r="AD133" s="150"/>
      <c r="AE133" s="150"/>
      <c r="AF133" s="150"/>
      <c r="AG133" s="150"/>
      <c r="AH133" s="150"/>
      <c r="AI133" s="150"/>
      <c r="AJ133" s="150"/>
      <c r="AK133" s="150"/>
      <c r="AL133" s="150"/>
      <c r="AM133" s="150"/>
      <c r="AN133" s="150"/>
      <c r="AO133" s="150"/>
      <c r="AP133" s="150"/>
      <c r="AQ133" s="150"/>
      <c r="AR133" s="150"/>
      <c r="AS133" s="150"/>
      <c r="AT133" s="150"/>
      <c r="AU133" s="150"/>
      <c r="AV133" s="150"/>
      <c r="AW133" s="150"/>
      <c r="AX133" s="150"/>
      <c r="AY133" s="150"/>
      <c r="AZ133" s="150"/>
      <c r="BA133" s="150"/>
      <c r="BB133" s="150"/>
      <c r="BC133" s="150"/>
      <c r="BD133" s="150"/>
      <c r="BE133" s="150"/>
      <c r="BF133" s="150"/>
      <c r="BG133" s="150"/>
      <c r="BH133" s="150"/>
      <c r="BI133" s="150"/>
      <c r="BJ133" s="150"/>
      <c r="BK133" s="150"/>
      <c r="BL133" s="150"/>
      <c r="BM133" s="150"/>
      <c r="BN133" s="150"/>
      <c r="BO133" s="150"/>
    </row>
    <row r="134" spans="1:67" ht="12.75" customHeight="1">
      <c r="A134" s="150"/>
      <c r="B134" s="150"/>
      <c r="C134" s="150"/>
      <c r="D134" s="150"/>
      <c r="E134" s="150"/>
      <c r="F134" s="150"/>
      <c r="G134" s="150"/>
      <c r="H134" s="150"/>
      <c r="I134" s="150"/>
      <c r="J134" s="150"/>
      <c r="K134" s="150"/>
      <c r="L134" s="150"/>
      <c r="M134" s="150"/>
      <c r="N134" s="150"/>
      <c r="O134" s="150"/>
      <c r="P134" s="150"/>
      <c r="Q134" s="150"/>
      <c r="R134" s="150"/>
      <c r="S134" s="150"/>
      <c r="T134" s="150"/>
      <c r="U134" s="150"/>
      <c r="V134" s="150"/>
      <c r="W134" s="150"/>
      <c r="X134" s="150"/>
      <c r="Y134" s="150"/>
      <c r="Z134" s="150"/>
      <c r="AA134" s="150"/>
      <c r="AB134" s="150"/>
      <c r="AC134" s="150"/>
      <c r="AD134" s="150"/>
      <c r="AE134" s="150"/>
      <c r="AF134" s="150"/>
      <c r="AG134" s="150"/>
      <c r="AH134" s="150"/>
      <c r="AI134" s="150"/>
      <c r="AJ134" s="150"/>
      <c r="AK134" s="150"/>
      <c r="AL134" s="150"/>
      <c r="AM134" s="150"/>
      <c r="AN134" s="150"/>
      <c r="AO134" s="150"/>
      <c r="AP134" s="150"/>
      <c r="AQ134" s="150"/>
      <c r="AR134" s="150"/>
      <c r="AS134" s="150"/>
      <c r="AT134" s="150"/>
      <c r="AU134" s="150"/>
      <c r="AV134" s="150"/>
      <c r="AW134" s="150"/>
      <c r="AX134" s="150"/>
      <c r="AY134" s="150"/>
      <c r="AZ134" s="150"/>
      <c r="BA134" s="150"/>
      <c r="BB134" s="150"/>
      <c r="BC134" s="150"/>
      <c r="BD134" s="150"/>
      <c r="BE134" s="150"/>
      <c r="BF134" s="150"/>
      <c r="BG134" s="150"/>
      <c r="BH134" s="150"/>
      <c r="BI134" s="150"/>
      <c r="BJ134" s="150"/>
      <c r="BK134" s="150"/>
      <c r="BL134" s="150"/>
      <c r="BM134" s="150"/>
      <c r="BN134" s="150"/>
      <c r="BO134" s="150"/>
    </row>
    <row r="135" spans="1:67">
      <c r="A135" s="150"/>
      <c r="B135" s="150"/>
      <c r="C135" s="150"/>
      <c r="D135" s="150"/>
      <c r="E135" s="150"/>
      <c r="F135" s="150"/>
      <c r="G135" s="150"/>
      <c r="H135" s="150"/>
      <c r="I135" s="150"/>
      <c r="J135" s="150"/>
      <c r="K135" s="150"/>
      <c r="L135" s="150"/>
      <c r="M135" s="150"/>
      <c r="N135" s="150"/>
      <c r="O135" s="150"/>
      <c r="P135" s="150"/>
      <c r="Q135" s="150"/>
      <c r="R135" s="150"/>
      <c r="S135" s="150"/>
      <c r="T135" s="150"/>
      <c r="U135" s="150"/>
      <c r="V135" s="150"/>
      <c r="W135" s="150"/>
      <c r="X135" s="150"/>
      <c r="Y135" s="150"/>
      <c r="Z135" s="150"/>
      <c r="AA135" s="150"/>
      <c r="AB135" s="150"/>
      <c r="AC135" s="150"/>
      <c r="AD135" s="150"/>
      <c r="AE135" s="150"/>
      <c r="AF135" s="150"/>
      <c r="AG135" s="150"/>
      <c r="AH135" s="150"/>
      <c r="AI135" s="150"/>
      <c r="AJ135" s="150"/>
      <c r="AK135" s="150"/>
      <c r="AL135" s="150"/>
      <c r="AM135" s="150"/>
      <c r="AN135" s="150"/>
      <c r="AO135" s="150"/>
      <c r="AP135" s="150"/>
      <c r="AQ135" s="150"/>
      <c r="AR135" s="150"/>
      <c r="AS135" s="150"/>
      <c r="AT135" s="150"/>
      <c r="AU135" s="150"/>
      <c r="AV135" s="150"/>
      <c r="AW135" s="150"/>
      <c r="AX135" s="150"/>
      <c r="AY135" s="150"/>
      <c r="AZ135" s="150"/>
      <c r="BA135" s="150"/>
      <c r="BB135" s="150"/>
      <c r="BC135" s="150"/>
      <c r="BD135" s="150"/>
      <c r="BE135" s="150"/>
      <c r="BF135" s="150"/>
      <c r="BG135" s="150"/>
      <c r="BH135" s="150"/>
      <c r="BI135" s="150"/>
      <c r="BJ135" s="150"/>
      <c r="BK135" s="150"/>
      <c r="BL135" s="150"/>
      <c r="BM135" s="150"/>
      <c r="BN135" s="150"/>
      <c r="BO135" s="150"/>
    </row>
    <row r="136" spans="1:67" ht="12.75" customHeight="1">
      <c r="A136" s="150"/>
      <c r="B136" s="150"/>
      <c r="C136" s="150"/>
      <c r="D136" s="150"/>
      <c r="E136" s="150"/>
      <c r="F136" s="150"/>
      <c r="G136" s="150"/>
      <c r="H136" s="150"/>
      <c r="I136" s="150"/>
      <c r="J136" s="150"/>
      <c r="K136" s="150"/>
      <c r="L136" s="150"/>
      <c r="M136" s="150"/>
      <c r="N136" s="150"/>
      <c r="O136" s="150"/>
      <c r="P136" s="150"/>
      <c r="Q136" s="150"/>
      <c r="R136" s="150"/>
      <c r="S136" s="150"/>
      <c r="T136" s="150"/>
      <c r="U136" s="150"/>
      <c r="V136" s="150"/>
      <c r="W136" s="150"/>
      <c r="X136" s="150"/>
      <c r="Y136" s="150"/>
      <c r="Z136" s="150"/>
      <c r="AA136" s="150"/>
      <c r="AB136" s="150"/>
      <c r="AC136" s="150"/>
      <c r="AD136" s="150"/>
      <c r="AE136" s="150"/>
      <c r="AF136" s="150"/>
      <c r="AG136" s="150"/>
      <c r="AH136" s="150"/>
      <c r="AI136" s="150"/>
      <c r="AJ136" s="150"/>
      <c r="AK136" s="150"/>
      <c r="AL136" s="150"/>
      <c r="AM136" s="150"/>
      <c r="AN136" s="150"/>
      <c r="AO136" s="150"/>
      <c r="AP136" s="150"/>
      <c r="AQ136" s="150"/>
      <c r="AR136" s="150"/>
      <c r="AS136" s="150"/>
      <c r="AT136" s="150"/>
      <c r="AU136" s="150"/>
      <c r="AV136" s="150"/>
      <c r="AW136" s="150"/>
      <c r="AX136" s="150"/>
      <c r="AY136" s="150"/>
      <c r="AZ136" s="150"/>
      <c r="BA136" s="150"/>
      <c r="BB136" s="150"/>
      <c r="BC136" s="150"/>
      <c r="BD136" s="150"/>
      <c r="BE136" s="150"/>
      <c r="BF136" s="150"/>
      <c r="BG136" s="150"/>
      <c r="BH136" s="150"/>
      <c r="BI136" s="150"/>
      <c r="BJ136" s="150"/>
      <c r="BK136" s="150"/>
      <c r="BL136" s="150"/>
      <c r="BM136" s="150"/>
      <c r="BN136" s="150"/>
      <c r="BO136" s="150"/>
    </row>
    <row r="137" spans="1:67">
      <c r="A137" s="150"/>
      <c r="B137" s="150"/>
      <c r="C137" s="150"/>
      <c r="D137" s="150"/>
      <c r="E137" s="150"/>
      <c r="F137" s="150"/>
      <c r="G137" s="150"/>
      <c r="H137" s="150"/>
      <c r="I137" s="150"/>
      <c r="J137" s="150"/>
      <c r="K137" s="150"/>
      <c r="L137" s="150"/>
      <c r="M137" s="150"/>
      <c r="N137" s="150"/>
      <c r="O137" s="150"/>
      <c r="P137" s="150"/>
      <c r="Q137" s="150"/>
      <c r="R137" s="150"/>
      <c r="S137" s="150"/>
      <c r="T137" s="150"/>
      <c r="U137" s="150"/>
      <c r="V137" s="150"/>
      <c r="W137" s="150"/>
      <c r="X137" s="150"/>
      <c r="Y137" s="150"/>
      <c r="Z137" s="150"/>
      <c r="AA137" s="150"/>
      <c r="AB137" s="150"/>
      <c r="AC137" s="150"/>
      <c r="AD137" s="150"/>
      <c r="AE137" s="150"/>
      <c r="AF137" s="150"/>
      <c r="AG137" s="150"/>
      <c r="AH137" s="150"/>
      <c r="AI137" s="150"/>
      <c r="AJ137" s="150"/>
      <c r="AK137" s="150"/>
      <c r="AL137" s="150"/>
      <c r="AM137" s="150"/>
      <c r="AN137" s="150"/>
      <c r="AO137" s="150"/>
      <c r="AP137" s="150"/>
      <c r="AQ137" s="150"/>
      <c r="AR137" s="150"/>
      <c r="AS137" s="150"/>
      <c r="AT137" s="150"/>
      <c r="AU137" s="150"/>
      <c r="AV137" s="150"/>
      <c r="AW137" s="150"/>
      <c r="AX137" s="150"/>
      <c r="AY137" s="150"/>
      <c r="AZ137" s="150"/>
      <c r="BA137" s="150"/>
      <c r="BB137" s="150"/>
      <c r="BC137" s="150"/>
      <c r="BD137" s="150"/>
      <c r="BE137" s="150"/>
      <c r="BF137" s="150"/>
      <c r="BG137" s="150"/>
      <c r="BH137" s="150"/>
      <c r="BI137" s="150"/>
      <c r="BJ137" s="150"/>
      <c r="BK137" s="150"/>
      <c r="BL137" s="150"/>
      <c r="BM137" s="150"/>
      <c r="BN137" s="150"/>
      <c r="BO137" s="150"/>
    </row>
    <row r="138" spans="1:67">
      <c r="A138" s="150"/>
      <c r="B138" s="150"/>
      <c r="C138" s="150"/>
      <c r="D138" s="150"/>
      <c r="E138" s="150"/>
      <c r="F138" s="150"/>
      <c r="G138" s="150"/>
      <c r="H138" s="150"/>
      <c r="I138" s="150"/>
      <c r="J138" s="150"/>
      <c r="K138" s="150"/>
      <c r="L138" s="150"/>
      <c r="M138" s="150"/>
      <c r="N138" s="150"/>
      <c r="O138" s="150"/>
      <c r="P138" s="150"/>
      <c r="Q138" s="150"/>
      <c r="R138" s="150"/>
      <c r="S138" s="150"/>
      <c r="T138" s="150"/>
      <c r="U138" s="150"/>
      <c r="V138" s="150"/>
      <c r="W138" s="150"/>
      <c r="X138" s="150"/>
      <c r="Y138" s="150"/>
      <c r="Z138" s="150"/>
      <c r="AA138" s="150"/>
      <c r="AB138" s="150"/>
      <c r="AC138" s="150"/>
      <c r="AD138" s="150"/>
      <c r="AE138" s="150"/>
      <c r="AF138" s="150"/>
      <c r="AG138" s="150"/>
      <c r="AH138" s="150"/>
      <c r="AI138" s="150"/>
      <c r="AJ138" s="150"/>
      <c r="AK138" s="150"/>
      <c r="AL138" s="150"/>
      <c r="AM138" s="150"/>
      <c r="AN138" s="150"/>
      <c r="AO138" s="150"/>
      <c r="AP138" s="150"/>
      <c r="AQ138" s="150"/>
      <c r="AR138" s="150"/>
      <c r="AS138" s="150"/>
      <c r="AT138" s="150"/>
      <c r="AU138" s="150"/>
      <c r="AV138" s="150"/>
      <c r="AW138" s="150"/>
      <c r="AX138" s="150"/>
      <c r="AY138" s="150"/>
      <c r="AZ138" s="150"/>
      <c r="BA138" s="150"/>
      <c r="BB138" s="150"/>
      <c r="BC138" s="150"/>
      <c r="BD138" s="150"/>
      <c r="BE138" s="150"/>
      <c r="BF138" s="150"/>
      <c r="BG138" s="150"/>
      <c r="BH138" s="150"/>
      <c r="BI138" s="150"/>
      <c r="BJ138" s="150"/>
      <c r="BK138" s="150"/>
      <c r="BL138" s="150"/>
      <c r="BM138" s="150"/>
      <c r="BN138" s="150"/>
      <c r="BO138" s="150"/>
    </row>
    <row r="139" spans="1:67">
      <c r="A139" s="150"/>
      <c r="B139" s="150"/>
      <c r="C139" s="150"/>
      <c r="D139" s="150"/>
      <c r="E139" s="150"/>
      <c r="F139" s="150"/>
      <c r="G139" s="150"/>
      <c r="H139" s="150"/>
      <c r="I139" s="150"/>
      <c r="J139" s="150"/>
      <c r="K139" s="150"/>
      <c r="L139" s="150"/>
      <c r="M139" s="150"/>
      <c r="N139" s="150"/>
      <c r="O139" s="150"/>
      <c r="P139" s="150"/>
      <c r="Q139" s="150"/>
      <c r="R139" s="150"/>
      <c r="S139" s="150"/>
      <c r="T139" s="150"/>
      <c r="U139" s="150"/>
      <c r="V139" s="150"/>
      <c r="W139" s="150"/>
      <c r="X139" s="150"/>
      <c r="Y139" s="150"/>
      <c r="Z139" s="150"/>
      <c r="AA139" s="150"/>
      <c r="AB139" s="150"/>
      <c r="AC139" s="150"/>
      <c r="AD139" s="150"/>
      <c r="AE139" s="150"/>
      <c r="AF139" s="150"/>
      <c r="AG139" s="150"/>
      <c r="AH139" s="150"/>
      <c r="AI139" s="150"/>
      <c r="AJ139" s="150"/>
      <c r="AK139" s="150"/>
      <c r="AL139" s="150"/>
      <c r="AM139" s="150"/>
      <c r="AN139" s="150"/>
      <c r="AO139" s="150"/>
      <c r="AP139" s="150"/>
      <c r="AQ139" s="150"/>
      <c r="AR139" s="150"/>
      <c r="AS139" s="150"/>
      <c r="AT139" s="150"/>
      <c r="AU139" s="150"/>
      <c r="AV139" s="150"/>
      <c r="AW139" s="150"/>
      <c r="AX139" s="150"/>
      <c r="AY139" s="150"/>
      <c r="AZ139" s="150"/>
      <c r="BA139" s="150"/>
      <c r="BB139" s="150"/>
      <c r="BC139" s="150"/>
      <c r="BD139" s="150"/>
      <c r="BE139" s="150"/>
      <c r="BF139" s="150"/>
      <c r="BG139" s="150"/>
      <c r="BH139" s="150"/>
      <c r="BI139" s="150"/>
      <c r="BJ139" s="150"/>
      <c r="BK139" s="150"/>
      <c r="BL139" s="150"/>
      <c r="BM139" s="150"/>
      <c r="BN139" s="150"/>
      <c r="BO139" s="150"/>
    </row>
    <row r="140" spans="1:67" ht="12.75" customHeight="1">
      <c r="A140" s="150"/>
      <c r="B140" s="150"/>
      <c r="C140" s="150"/>
      <c r="D140" s="150"/>
      <c r="E140" s="150"/>
      <c r="F140" s="150"/>
      <c r="G140" s="150"/>
      <c r="H140" s="150"/>
      <c r="I140" s="150"/>
      <c r="J140" s="150"/>
      <c r="K140" s="150"/>
      <c r="L140" s="150"/>
      <c r="M140" s="150"/>
      <c r="N140" s="150"/>
      <c r="O140" s="150"/>
      <c r="P140" s="150"/>
      <c r="Q140" s="150"/>
      <c r="R140" s="150"/>
      <c r="S140" s="150"/>
      <c r="T140" s="150"/>
      <c r="U140" s="150"/>
      <c r="V140" s="150"/>
      <c r="W140" s="150"/>
      <c r="X140" s="150"/>
      <c r="Y140" s="150"/>
      <c r="Z140" s="150"/>
      <c r="AA140" s="150"/>
      <c r="AB140" s="150"/>
      <c r="AC140" s="150"/>
      <c r="AD140" s="150"/>
      <c r="AE140" s="150"/>
      <c r="AF140" s="150"/>
      <c r="AG140" s="150"/>
      <c r="AH140" s="150"/>
      <c r="AI140" s="150"/>
      <c r="AJ140" s="150"/>
      <c r="AK140" s="150"/>
      <c r="AL140" s="150"/>
      <c r="AM140" s="150"/>
      <c r="AN140" s="150"/>
      <c r="AO140" s="150"/>
      <c r="AP140" s="150"/>
      <c r="AQ140" s="150"/>
      <c r="AR140" s="150"/>
      <c r="AS140" s="150"/>
      <c r="AT140" s="150"/>
      <c r="AU140" s="150"/>
      <c r="AV140" s="150"/>
      <c r="AW140" s="150"/>
      <c r="AX140" s="150"/>
      <c r="AY140" s="150"/>
      <c r="AZ140" s="150"/>
      <c r="BA140" s="150"/>
      <c r="BB140" s="150"/>
      <c r="BC140" s="150"/>
      <c r="BD140" s="150"/>
      <c r="BE140" s="150"/>
      <c r="BF140" s="150"/>
      <c r="BG140" s="150"/>
      <c r="BH140" s="150"/>
      <c r="BI140" s="150"/>
      <c r="BJ140" s="150"/>
      <c r="BK140" s="150"/>
      <c r="BL140" s="150"/>
      <c r="BM140" s="150"/>
      <c r="BN140" s="150"/>
      <c r="BO140" s="150"/>
    </row>
    <row r="141" spans="1:67">
      <c r="A141" s="150"/>
      <c r="B141" s="150"/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  <c r="P141" s="150"/>
      <c r="Q141" s="150"/>
      <c r="R141" s="150"/>
      <c r="S141" s="150"/>
      <c r="T141" s="150"/>
      <c r="U141" s="150"/>
      <c r="V141" s="150"/>
      <c r="W141" s="150"/>
      <c r="X141" s="150"/>
      <c r="Y141" s="150"/>
      <c r="Z141" s="150"/>
      <c r="AA141" s="150"/>
      <c r="AB141" s="150"/>
      <c r="AC141" s="150"/>
      <c r="AD141" s="150"/>
      <c r="AE141" s="150"/>
      <c r="AF141" s="150"/>
      <c r="AG141" s="150"/>
      <c r="AH141" s="150"/>
      <c r="AI141" s="150"/>
      <c r="AJ141" s="150"/>
      <c r="AK141" s="150"/>
      <c r="AL141" s="150"/>
      <c r="AM141" s="150"/>
      <c r="AN141" s="150"/>
      <c r="AO141" s="150"/>
      <c r="AP141" s="150"/>
      <c r="AQ141" s="150"/>
      <c r="AR141" s="150"/>
      <c r="AS141" s="150"/>
      <c r="AT141" s="150"/>
      <c r="AU141" s="150"/>
      <c r="AV141" s="150"/>
      <c r="AW141" s="150"/>
      <c r="AX141" s="150"/>
      <c r="AY141" s="150"/>
      <c r="AZ141" s="150"/>
      <c r="BA141" s="150"/>
      <c r="BB141" s="150"/>
      <c r="BC141" s="150"/>
      <c r="BD141" s="150"/>
      <c r="BE141" s="150"/>
      <c r="BF141" s="150"/>
      <c r="BG141" s="150"/>
      <c r="BH141" s="150"/>
      <c r="BI141" s="150"/>
      <c r="BJ141" s="150"/>
      <c r="BK141" s="150"/>
      <c r="BL141" s="150"/>
      <c r="BM141" s="150"/>
      <c r="BN141" s="150"/>
      <c r="BO141" s="150"/>
    </row>
    <row r="142" spans="1:67" ht="12.75" customHeight="1">
      <c r="A142" s="150"/>
      <c r="B142" s="150"/>
      <c r="C142" s="150"/>
      <c r="D142" s="150"/>
      <c r="E142" s="150"/>
      <c r="F142" s="150"/>
      <c r="G142" s="150"/>
      <c r="H142" s="150"/>
      <c r="I142" s="150"/>
      <c r="J142" s="150"/>
      <c r="K142" s="150"/>
      <c r="L142" s="150"/>
      <c r="M142" s="150"/>
      <c r="N142" s="150"/>
      <c r="O142" s="150"/>
      <c r="P142" s="150"/>
      <c r="Q142" s="150"/>
      <c r="R142" s="150"/>
      <c r="S142" s="150"/>
      <c r="T142" s="150"/>
      <c r="U142" s="150"/>
      <c r="V142" s="150"/>
      <c r="W142" s="150"/>
      <c r="X142" s="150"/>
      <c r="Y142" s="150"/>
      <c r="Z142" s="150"/>
      <c r="AA142" s="150"/>
      <c r="AB142" s="150"/>
      <c r="AC142" s="150"/>
      <c r="AD142" s="150"/>
      <c r="AE142" s="150"/>
      <c r="AF142" s="150"/>
      <c r="AG142" s="150"/>
      <c r="AH142" s="150"/>
      <c r="AI142" s="150"/>
      <c r="AJ142" s="150"/>
      <c r="AK142" s="150"/>
      <c r="AL142" s="150"/>
      <c r="AM142" s="150"/>
      <c r="AN142" s="150"/>
      <c r="AO142" s="150"/>
      <c r="AP142" s="150"/>
      <c r="AQ142" s="150"/>
      <c r="AR142" s="150"/>
      <c r="AS142" s="150"/>
      <c r="AT142" s="150"/>
      <c r="AU142" s="150"/>
      <c r="AV142" s="150"/>
      <c r="AW142" s="150"/>
      <c r="AX142" s="150"/>
      <c r="AY142" s="150"/>
      <c r="AZ142" s="150"/>
      <c r="BA142" s="150"/>
      <c r="BB142" s="150"/>
      <c r="BC142" s="150"/>
      <c r="BD142" s="150"/>
      <c r="BE142" s="150"/>
      <c r="BF142" s="150"/>
      <c r="BG142" s="150"/>
      <c r="BH142" s="150"/>
      <c r="BI142" s="150"/>
      <c r="BJ142" s="150"/>
      <c r="BK142" s="150"/>
      <c r="BL142" s="150"/>
      <c r="BM142" s="150"/>
      <c r="BN142" s="150"/>
      <c r="BO142" s="150"/>
    </row>
    <row r="143" spans="1:67">
      <c r="A143" s="150"/>
      <c r="B143" s="150"/>
      <c r="C143" s="150"/>
      <c r="D143" s="150"/>
      <c r="E143" s="150"/>
      <c r="F143" s="150"/>
      <c r="G143" s="150"/>
      <c r="H143" s="150"/>
      <c r="I143" s="150"/>
      <c r="J143" s="150"/>
      <c r="K143" s="150"/>
      <c r="L143" s="150"/>
      <c r="M143" s="150"/>
      <c r="N143" s="150"/>
      <c r="O143" s="150"/>
      <c r="P143" s="150"/>
      <c r="Q143" s="150"/>
      <c r="R143" s="150"/>
      <c r="S143" s="150"/>
      <c r="T143" s="150"/>
      <c r="U143" s="150"/>
      <c r="V143" s="150"/>
      <c r="W143" s="150"/>
      <c r="X143" s="150"/>
      <c r="Y143" s="150"/>
      <c r="Z143" s="150"/>
      <c r="AA143" s="150"/>
      <c r="AB143" s="150"/>
      <c r="AC143" s="150"/>
      <c r="AD143" s="150"/>
      <c r="AE143" s="150"/>
      <c r="AF143" s="150"/>
      <c r="AG143" s="150"/>
      <c r="AH143" s="150"/>
      <c r="AI143" s="150"/>
      <c r="AJ143" s="150"/>
      <c r="AK143" s="150"/>
      <c r="AL143" s="150"/>
      <c r="AM143" s="150"/>
      <c r="AN143" s="150"/>
      <c r="AO143" s="150"/>
      <c r="AP143" s="150"/>
      <c r="AQ143" s="150"/>
      <c r="AR143" s="150"/>
      <c r="AS143" s="150"/>
      <c r="AT143" s="150"/>
      <c r="AU143" s="150"/>
      <c r="AV143" s="150"/>
      <c r="AW143" s="150"/>
      <c r="AX143" s="150"/>
      <c r="AY143" s="150"/>
      <c r="AZ143" s="150"/>
      <c r="BA143" s="150"/>
      <c r="BB143" s="150"/>
      <c r="BC143" s="150"/>
      <c r="BD143" s="150"/>
      <c r="BE143" s="150"/>
      <c r="BF143" s="150"/>
      <c r="BG143" s="150"/>
      <c r="BH143" s="150"/>
      <c r="BI143" s="150"/>
      <c r="BJ143" s="150"/>
      <c r="BK143" s="150"/>
      <c r="BL143" s="150"/>
      <c r="BM143" s="150"/>
      <c r="BN143" s="150"/>
      <c r="BO143" s="150"/>
    </row>
    <row r="144" spans="1:67" ht="12.75" customHeight="1">
      <c r="A144" s="150"/>
      <c r="B144" s="150"/>
      <c r="C144" s="150"/>
      <c r="D144" s="150"/>
      <c r="E144" s="150"/>
      <c r="F144" s="150"/>
      <c r="G144" s="150"/>
      <c r="H144" s="150"/>
      <c r="I144" s="150"/>
      <c r="J144" s="150"/>
      <c r="K144" s="150"/>
      <c r="L144" s="150"/>
      <c r="M144" s="150"/>
      <c r="N144" s="150"/>
      <c r="O144" s="150"/>
      <c r="P144" s="150"/>
      <c r="Q144" s="150"/>
      <c r="R144" s="150"/>
      <c r="S144" s="150"/>
      <c r="T144" s="150"/>
      <c r="U144" s="150"/>
      <c r="V144" s="150"/>
      <c r="W144" s="150"/>
      <c r="X144" s="150"/>
      <c r="Y144" s="150"/>
      <c r="Z144" s="150"/>
      <c r="AA144" s="150"/>
      <c r="AB144" s="150"/>
      <c r="AC144" s="150"/>
      <c r="AD144" s="150"/>
      <c r="AE144" s="150"/>
      <c r="AF144" s="150"/>
      <c r="AG144" s="150"/>
      <c r="AH144" s="150"/>
      <c r="AI144" s="150"/>
      <c r="AJ144" s="150"/>
      <c r="AK144" s="150"/>
      <c r="AL144" s="150"/>
      <c r="AM144" s="150"/>
      <c r="AN144" s="150"/>
      <c r="AO144" s="150"/>
      <c r="AP144" s="150"/>
      <c r="AQ144" s="150"/>
      <c r="AR144" s="150"/>
      <c r="AS144" s="150"/>
      <c r="AT144" s="150"/>
      <c r="AU144" s="150"/>
      <c r="AV144" s="150"/>
      <c r="AW144" s="150"/>
      <c r="AX144" s="150"/>
      <c r="AY144" s="150"/>
      <c r="AZ144" s="150"/>
      <c r="BA144" s="150"/>
      <c r="BB144" s="150"/>
      <c r="BC144" s="150"/>
      <c r="BD144" s="150"/>
      <c r="BE144" s="150"/>
      <c r="BF144" s="150"/>
      <c r="BG144" s="150"/>
      <c r="BH144" s="150"/>
      <c r="BI144" s="150"/>
      <c r="BJ144" s="150"/>
      <c r="BK144" s="150"/>
      <c r="BL144" s="150"/>
      <c r="BM144" s="150"/>
      <c r="BN144" s="150"/>
      <c r="BO144" s="150"/>
    </row>
    <row r="145" spans="1:67">
      <c r="A145" s="150"/>
      <c r="B145" s="150"/>
      <c r="C145" s="150"/>
      <c r="D145" s="150"/>
      <c r="E145" s="150"/>
      <c r="F145" s="150"/>
      <c r="G145" s="150"/>
      <c r="H145" s="150"/>
      <c r="I145" s="150"/>
      <c r="J145" s="150"/>
      <c r="K145" s="150"/>
      <c r="L145" s="150"/>
      <c r="M145" s="150"/>
      <c r="N145" s="150"/>
      <c r="O145" s="150"/>
      <c r="P145" s="150"/>
      <c r="Q145" s="150"/>
      <c r="R145" s="150"/>
      <c r="S145" s="150"/>
      <c r="T145" s="150"/>
      <c r="U145" s="150"/>
      <c r="V145" s="150"/>
      <c r="W145" s="150"/>
      <c r="X145" s="150"/>
      <c r="Y145" s="150"/>
      <c r="Z145" s="150"/>
      <c r="AA145" s="150"/>
      <c r="AB145" s="150"/>
      <c r="AC145" s="150"/>
      <c r="AD145" s="150"/>
      <c r="AE145" s="150"/>
      <c r="AF145" s="150"/>
      <c r="AG145" s="150"/>
      <c r="AH145" s="150"/>
      <c r="AI145" s="150"/>
      <c r="AJ145" s="150"/>
      <c r="AK145" s="150"/>
      <c r="AL145" s="150"/>
      <c r="AM145" s="150"/>
      <c r="AN145" s="150"/>
      <c r="AO145" s="150"/>
      <c r="AP145" s="150"/>
      <c r="AQ145" s="150"/>
      <c r="AR145" s="150"/>
      <c r="AS145" s="150"/>
      <c r="AT145" s="150"/>
      <c r="AU145" s="150"/>
      <c r="AV145" s="150"/>
      <c r="AW145" s="150"/>
      <c r="AX145" s="150"/>
      <c r="AY145" s="150"/>
      <c r="AZ145" s="150"/>
      <c r="BA145" s="150"/>
      <c r="BB145" s="150"/>
      <c r="BC145" s="150"/>
      <c r="BD145" s="150"/>
      <c r="BE145" s="150"/>
      <c r="BF145" s="150"/>
      <c r="BG145" s="150"/>
      <c r="BH145" s="150"/>
      <c r="BI145" s="150"/>
      <c r="BJ145" s="150"/>
      <c r="BK145" s="150"/>
      <c r="BL145" s="150"/>
      <c r="BM145" s="150"/>
      <c r="BN145" s="150"/>
      <c r="BO145" s="150"/>
    </row>
    <row r="146" spans="1:67" ht="12.75" customHeight="1">
      <c r="A146" s="150"/>
      <c r="B146" s="150"/>
      <c r="C146" s="150"/>
      <c r="D146" s="150"/>
      <c r="E146" s="150"/>
      <c r="F146" s="150"/>
      <c r="G146" s="150"/>
      <c r="H146" s="150"/>
      <c r="I146" s="150"/>
      <c r="J146" s="150"/>
      <c r="K146" s="150"/>
      <c r="L146" s="150"/>
      <c r="M146" s="150"/>
      <c r="N146" s="150"/>
      <c r="O146" s="150"/>
      <c r="P146" s="150"/>
      <c r="Q146" s="150"/>
      <c r="R146" s="150"/>
      <c r="S146" s="150"/>
      <c r="T146" s="150"/>
      <c r="U146" s="150"/>
      <c r="V146" s="150"/>
      <c r="W146" s="150"/>
      <c r="X146" s="150"/>
      <c r="Y146" s="150"/>
      <c r="Z146" s="150"/>
      <c r="AA146" s="150"/>
      <c r="AB146" s="150"/>
      <c r="AC146" s="150"/>
      <c r="AD146" s="150"/>
      <c r="AE146" s="150"/>
      <c r="AF146" s="150"/>
      <c r="AG146" s="150"/>
      <c r="AH146" s="150"/>
      <c r="AI146" s="150"/>
      <c r="AJ146" s="150"/>
      <c r="AK146" s="150"/>
      <c r="AL146" s="150"/>
      <c r="AM146" s="150"/>
      <c r="AN146" s="150"/>
      <c r="AO146" s="150"/>
      <c r="AP146" s="150"/>
      <c r="AQ146" s="150"/>
      <c r="AR146" s="150"/>
      <c r="AS146" s="150"/>
      <c r="AT146" s="150"/>
      <c r="AU146" s="150"/>
      <c r="AV146" s="150"/>
      <c r="AW146" s="150"/>
      <c r="AX146" s="150"/>
      <c r="AY146" s="150"/>
      <c r="AZ146" s="150"/>
      <c r="BA146" s="150"/>
      <c r="BB146" s="150"/>
      <c r="BC146" s="150"/>
      <c r="BD146" s="150"/>
      <c r="BE146" s="150"/>
      <c r="BF146" s="150"/>
      <c r="BG146" s="150"/>
      <c r="BH146" s="150"/>
      <c r="BI146" s="150"/>
      <c r="BJ146" s="150"/>
      <c r="BK146" s="150"/>
      <c r="BL146" s="150"/>
      <c r="BM146" s="150"/>
      <c r="BN146" s="150"/>
      <c r="BO146" s="150"/>
    </row>
    <row r="147" spans="1:67">
      <c r="A147" s="150"/>
      <c r="B147" s="150"/>
      <c r="C147" s="150"/>
      <c r="D147" s="150"/>
      <c r="E147" s="150"/>
      <c r="F147" s="150"/>
      <c r="G147" s="150"/>
      <c r="H147" s="150"/>
      <c r="I147" s="150"/>
      <c r="J147" s="150"/>
      <c r="K147" s="150"/>
      <c r="L147" s="150"/>
      <c r="M147" s="150"/>
      <c r="N147" s="150"/>
      <c r="O147" s="150"/>
      <c r="P147" s="150"/>
      <c r="Q147" s="150"/>
      <c r="R147" s="150"/>
      <c r="S147" s="150"/>
      <c r="T147" s="150"/>
      <c r="U147" s="150"/>
      <c r="V147" s="150"/>
      <c r="W147" s="150"/>
      <c r="X147" s="150"/>
      <c r="Y147" s="150"/>
      <c r="Z147" s="150"/>
      <c r="AA147" s="150"/>
      <c r="AB147" s="150"/>
      <c r="AC147" s="150"/>
      <c r="AD147" s="150"/>
      <c r="AE147" s="150"/>
      <c r="AF147" s="150"/>
      <c r="AG147" s="150"/>
      <c r="AH147" s="150"/>
      <c r="AI147" s="150"/>
      <c r="AJ147" s="150"/>
      <c r="AK147" s="150"/>
      <c r="AL147" s="150"/>
      <c r="AM147" s="150"/>
      <c r="AN147" s="150"/>
      <c r="AO147" s="150"/>
      <c r="AP147" s="150"/>
      <c r="AQ147" s="150"/>
      <c r="AR147" s="150"/>
      <c r="AS147" s="150"/>
      <c r="AT147" s="150"/>
      <c r="AU147" s="150"/>
      <c r="AV147" s="150"/>
      <c r="AW147" s="150"/>
      <c r="AX147" s="150"/>
      <c r="AY147" s="150"/>
      <c r="AZ147" s="150"/>
      <c r="BA147" s="150"/>
      <c r="BB147" s="150"/>
      <c r="BC147" s="150"/>
      <c r="BD147" s="150"/>
      <c r="BE147" s="150"/>
      <c r="BF147" s="150"/>
      <c r="BG147" s="150"/>
      <c r="BH147" s="150"/>
      <c r="BI147" s="150"/>
      <c r="BJ147" s="150"/>
      <c r="BK147" s="150"/>
      <c r="BL147" s="150"/>
      <c r="BM147" s="150"/>
      <c r="BN147" s="150"/>
      <c r="BO147" s="150"/>
    </row>
    <row r="148" spans="1:67">
      <c r="A148" s="150"/>
      <c r="B148" s="150"/>
      <c r="C148" s="150"/>
      <c r="D148" s="150"/>
      <c r="E148" s="150"/>
      <c r="F148" s="150"/>
      <c r="G148" s="150"/>
      <c r="H148" s="150"/>
      <c r="I148" s="150"/>
      <c r="J148" s="150"/>
      <c r="K148" s="150"/>
      <c r="L148" s="150"/>
      <c r="M148" s="150"/>
      <c r="N148" s="150"/>
      <c r="O148" s="150"/>
      <c r="P148" s="150"/>
      <c r="Q148" s="150"/>
      <c r="R148" s="150"/>
      <c r="S148" s="150"/>
      <c r="T148" s="150"/>
      <c r="U148" s="150"/>
      <c r="V148" s="150"/>
      <c r="W148" s="150"/>
      <c r="X148" s="150"/>
      <c r="Y148" s="150"/>
      <c r="Z148" s="150"/>
      <c r="AA148" s="150"/>
      <c r="AB148" s="150"/>
      <c r="AC148" s="150"/>
      <c r="AD148" s="150"/>
      <c r="AE148" s="150"/>
      <c r="AF148" s="150"/>
      <c r="AG148" s="150"/>
      <c r="AH148" s="150"/>
      <c r="AI148" s="150"/>
      <c r="AJ148" s="150"/>
      <c r="AK148" s="150"/>
      <c r="AL148" s="150"/>
      <c r="AM148" s="150"/>
      <c r="AN148" s="150"/>
      <c r="AO148" s="150"/>
      <c r="AP148" s="150"/>
      <c r="AQ148" s="150"/>
      <c r="AR148" s="150"/>
      <c r="AS148" s="150"/>
      <c r="AT148" s="150"/>
      <c r="AU148" s="150"/>
      <c r="AV148" s="150"/>
      <c r="AW148" s="150"/>
      <c r="AX148" s="150"/>
      <c r="AY148" s="150"/>
      <c r="AZ148" s="150"/>
      <c r="BA148" s="150"/>
      <c r="BB148" s="150"/>
      <c r="BC148" s="150"/>
      <c r="BD148" s="150"/>
      <c r="BE148" s="150"/>
      <c r="BF148" s="150"/>
      <c r="BG148" s="150"/>
      <c r="BH148" s="150"/>
      <c r="BI148" s="150"/>
      <c r="BJ148" s="150"/>
      <c r="BK148" s="150"/>
      <c r="BL148" s="150"/>
      <c r="BM148" s="150"/>
      <c r="BN148" s="150"/>
      <c r="BO148" s="150"/>
    </row>
    <row r="149" spans="1:67">
      <c r="A149" s="150"/>
      <c r="B149" s="150"/>
      <c r="C149" s="150"/>
      <c r="D149" s="150"/>
      <c r="E149" s="150"/>
      <c r="F149" s="150"/>
      <c r="G149" s="150"/>
      <c r="H149" s="150"/>
      <c r="I149" s="150"/>
      <c r="J149" s="150"/>
      <c r="K149" s="150"/>
      <c r="L149" s="150"/>
      <c r="M149" s="150"/>
      <c r="N149" s="150"/>
      <c r="O149" s="150"/>
      <c r="P149" s="150"/>
      <c r="Q149" s="150"/>
      <c r="R149" s="150"/>
      <c r="S149" s="150"/>
      <c r="T149" s="150"/>
      <c r="U149" s="150"/>
      <c r="V149" s="150"/>
      <c r="W149" s="150"/>
      <c r="X149" s="150"/>
      <c r="Y149" s="150"/>
      <c r="Z149" s="150"/>
      <c r="AA149" s="150"/>
      <c r="AB149" s="150"/>
      <c r="AC149" s="150"/>
      <c r="AD149" s="150"/>
      <c r="AE149" s="150"/>
      <c r="AF149" s="150"/>
      <c r="AG149" s="150"/>
      <c r="AH149" s="150"/>
      <c r="AI149" s="150"/>
      <c r="AJ149" s="150"/>
      <c r="AK149" s="150"/>
      <c r="AL149" s="150"/>
      <c r="AM149" s="150"/>
      <c r="AN149" s="150"/>
      <c r="AO149" s="150"/>
      <c r="AP149" s="150"/>
      <c r="AQ149" s="150"/>
      <c r="AR149" s="150"/>
      <c r="AS149" s="150"/>
      <c r="AT149" s="150"/>
      <c r="AU149" s="150"/>
      <c r="AV149" s="150"/>
      <c r="AW149" s="150"/>
      <c r="AX149" s="150"/>
      <c r="AY149" s="150"/>
      <c r="AZ149" s="150"/>
      <c r="BA149" s="150"/>
      <c r="BB149" s="150"/>
      <c r="BC149" s="150"/>
      <c r="BD149" s="150"/>
      <c r="BE149" s="150"/>
      <c r="BF149" s="150"/>
      <c r="BG149" s="150"/>
      <c r="BH149" s="150"/>
      <c r="BI149" s="150"/>
      <c r="BJ149" s="150"/>
      <c r="BK149" s="150"/>
      <c r="BL149" s="150"/>
      <c r="BM149" s="150"/>
      <c r="BN149" s="150"/>
      <c r="BO149" s="150"/>
    </row>
    <row r="150" spans="1:67">
      <c r="A150" s="150"/>
      <c r="B150" s="150"/>
      <c r="C150" s="150"/>
      <c r="D150" s="150"/>
      <c r="E150" s="150"/>
      <c r="F150" s="150"/>
      <c r="G150" s="150"/>
      <c r="H150" s="150"/>
      <c r="I150" s="150"/>
      <c r="J150" s="150"/>
      <c r="K150" s="150"/>
      <c r="L150" s="150"/>
      <c r="M150" s="150"/>
      <c r="N150" s="150"/>
      <c r="O150" s="150"/>
      <c r="P150" s="150"/>
      <c r="Q150" s="150"/>
      <c r="R150" s="150"/>
      <c r="S150" s="150"/>
      <c r="T150" s="150"/>
      <c r="U150" s="150"/>
      <c r="V150" s="150"/>
      <c r="W150" s="150"/>
      <c r="X150" s="150"/>
      <c r="Y150" s="150"/>
      <c r="Z150" s="150"/>
      <c r="AA150" s="150"/>
      <c r="AB150" s="150"/>
      <c r="AC150" s="150"/>
      <c r="AD150" s="150"/>
      <c r="AE150" s="150"/>
      <c r="AF150" s="150"/>
      <c r="AG150" s="150"/>
      <c r="AH150" s="150"/>
      <c r="AI150" s="150"/>
      <c r="AJ150" s="150"/>
      <c r="AK150" s="150"/>
      <c r="AL150" s="150"/>
      <c r="AM150" s="150"/>
      <c r="AN150" s="150"/>
      <c r="AO150" s="150"/>
      <c r="AP150" s="150"/>
      <c r="AQ150" s="150"/>
      <c r="AR150" s="150"/>
      <c r="AS150" s="150"/>
      <c r="AT150" s="150"/>
      <c r="AU150" s="150"/>
      <c r="AV150" s="150"/>
      <c r="AW150" s="150"/>
      <c r="AX150" s="150"/>
      <c r="AY150" s="150"/>
      <c r="AZ150" s="150"/>
      <c r="BA150" s="150"/>
      <c r="BB150" s="150"/>
      <c r="BC150" s="150"/>
      <c r="BD150" s="150"/>
      <c r="BE150" s="150"/>
      <c r="BF150" s="150"/>
      <c r="BG150" s="150"/>
      <c r="BH150" s="150"/>
      <c r="BI150" s="150"/>
      <c r="BJ150" s="150"/>
      <c r="BK150" s="150"/>
      <c r="BL150" s="150"/>
      <c r="BM150" s="150"/>
      <c r="BN150" s="150"/>
      <c r="BO150" s="150"/>
    </row>
    <row r="151" spans="1:67" ht="15" customHeight="1">
      <c r="A151" s="150"/>
      <c r="B151" s="150"/>
      <c r="C151" s="150"/>
      <c r="D151" s="150"/>
      <c r="E151" s="150"/>
      <c r="F151" s="150"/>
      <c r="G151" s="150"/>
      <c r="H151" s="150"/>
      <c r="I151" s="150"/>
      <c r="J151" s="150"/>
      <c r="K151" s="150"/>
      <c r="L151" s="150"/>
      <c r="M151" s="150"/>
      <c r="N151" s="150"/>
      <c r="O151" s="150"/>
      <c r="P151" s="150"/>
      <c r="Q151" s="150"/>
      <c r="R151" s="150"/>
      <c r="S151" s="150"/>
      <c r="T151" s="150"/>
      <c r="U151" s="150"/>
      <c r="V151" s="150"/>
      <c r="W151" s="150"/>
      <c r="X151" s="150"/>
      <c r="Y151" s="150"/>
      <c r="Z151" s="150"/>
      <c r="AA151" s="150"/>
      <c r="AB151" s="150"/>
      <c r="AC151" s="150"/>
      <c r="AD151" s="150"/>
      <c r="AE151" s="150"/>
      <c r="AF151" s="150"/>
      <c r="AG151" s="150"/>
      <c r="AH151" s="150"/>
      <c r="AI151" s="150"/>
      <c r="AJ151" s="150"/>
      <c r="AK151" s="150"/>
      <c r="AL151" s="150"/>
      <c r="AM151" s="150"/>
      <c r="AN151" s="150"/>
      <c r="AO151" s="150"/>
      <c r="AP151" s="150"/>
      <c r="AQ151" s="150"/>
      <c r="AR151" s="150"/>
      <c r="AS151" s="150"/>
      <c r="AT151" s="150"/>
      <c r="AU151" s="150"/>
      <c r="AV151" s="150"/>
      <c r="AW151" s="150"/>
      <c r="AX151" s="150"/>
      <c r="AY151" s="150"/>
      <c r="AZ151" s="150"/>
      <c r="BA151" s="150"/>
      <c r="BB151" s="150"/>
      <c r="BC151" s="150"/>
      <c r="BD151" s="150"/>
      <c r="BE151" s="150"/>
      <c r="BF151" s="150"/>
      <c r="BG151" s="150"/>
      <c r="BH151" s="150"/>
      <c r="BI151" s="150"/>
      <c r="BJ151" s="150"/>
      <c r="BK151" s="150"/>
      <c r="BL151" s="150"/>
      <c r="BM151" s="150"/>
      <c r="BN151" s="150"/>
      <c r="BO151" s="150"/>
    </row>
    <row r="152" spans="1:67">
      <c r="A152" s="150"/>
      <c r="B152" s="150"/>
      <c r="C152" s="150"/>
      <c r="D152" s="150"/>
      <c r="E152" s="150"/>
      <c r="F152" s="150"/>
      <c r="G152" s="150"/>
      <c r="H152" s="150"/>
      <c r="I152" s="150"/>
      <c r="J152" s="150"/>
      <c r="K152" s="150"/>
      <c r="L152" s="150"/>
      <c r="M152" s="150"/>
      <c r="N152" s="150"/>
      <c r="O152" s="150"/>
      <c r="P152" s="150"/>
      <c r="Q152" s="150"/>
      <c r="R152" s="150"/>
      <c r="S152" s="150"/>
      <c r="T152" s="150"/>
      <c r="U152" s="150"/>
      <c r="V152" s="150"/>
      <c r="W152" s="150"/>
      <c r="X152" s="150"/>
      <c r="Y152" s="150"/>
      <c r="Z152" s="150"/>
      <c r="AA152" s="150"/>
      <c r="AB152" s="150"/>
      <c r="AC152" s="150"/>
      <c r="AD152" s="150"/>
      <c r="AE152" s="150"/>
      <c r="AF152" s="150"/>
      <c r="AG152" s="150"/>
      <c r="AH152" s="150"/>
      <c r="AI152" s="150"/>
      <c r="AJ152" s="150"/>
      <c r="AK152" s="150"/>
      <c r="AL152" s="150"/>
      <c r="AM152" s="150"/>
      <c r="AN152" s="150"/>
      <c r="AO152" s="150"/>
      <c r="AP152" s="150"/>
      <c r="AQ152" s="150"/>
      <c r="AR152" s="150"/>
      <c r="AS152" s="150"/>
      <c r="AT152" s="150"/>
      <c r="AU152" s="150"/>
      <c r="AV152" s="150"/>
      <c r="AW152" s="150"/>
      <c r="AX152" s="150"/>
      <c r="AY152" s="150"/>
      <c r="AZ152" s="150"/>
      <c r="BA152" s="150"/>
      <c r="BB152" s="150"/>
      <c r="BC152" s="150"/>
      <c r="BD152" s="150"/>
      <c r="BE152" s="150"/>
      <c r="BF152" s="150"/>
      <c r="BG152" s="150"/>
      <c r="BH152" s="150"/>
      <c r="BI152" s="150"/>
      <c r="BJ152" s="150"/>
      <c r="BK152" s="150"/>
      <c r="BL152" s="150"/>
      <c r="BM152" s="150"/>
      <c r="BN152" s="150"/>
      <c r="BO152" s="150"/>
    </row>
    <row r="153" spans="1:67" ht="12.75" customHeight="1">
      <c r="A153" s="150"/>
      <c r="B153" s="150"/>
      <c r="C153" s="150"/>
      <c r="D153" s="150"/>
      <c r="E153" s="150"/>
      <c r="F153" s="150"/>
      <c r="G153" s="150"/>
      <c r="H153" s="150"/>
      <c r="I153" s="150"/>
      <c r="J153" s="150"/>
      <c r="K153" s="150"/>
      <c r="L153" s="150"/>
      <c r="M153" s="150"/>
      <c r="N153" s="150"/>
      <c r="O153" s="150"/>
      <c r="P153" s="150"/>
      <c r="Q153" s="150"/>
      <c r="R153" s="150"/>
      <c r="S153" s="150"/>
      <c r="T153" s="150"/>
      <c r="U153" s="150"/>
      <c r="V153" s="150"/>
      <c r="W153" s="150"/>
      <c r="X153" s="150"/>
      <c r="Y153" s="150"/>
      <c r="Z153" s="150"/>
      <c r="AA153" s="150"/>
      <c r="AB153" s="150"/>
      <c r="AC153" s="150"/>
      <c r="AD153" s="150"/>
      <c r="AE153" s="150"/>
      <c r="AF153" s="150"/>
      <c r="AG153" s="150"/>
      <c r="AH153" s="150"/>
      <c r="AI153" s="150"/>
      <c r="AJ153" s="150"/>
      <c r="AK153" s="150"/>
      <c r="AL153" s="150"/>
      <c r="AM153" s="150"/>
      <c r="AN153" s="150"/>
      <c r="AO153" s="150"/>
      <c r="AP153" s="150"/>
      <c r="AQ153" s="150"/>
      <c r="AR153" s="150"/>
      <c r="AS153" s="150"/>
      <c r="AT153" s="150"/>
      <c r="AU153" s="150"/>
      <c r="AV153" s="150"/>
      <c r="AW153" s="150"/>
      <c r="AX153" s="150"/>
      <c r="AY153" s="150"/>
      <c r="AZ153" s="150"/>
      <c r="BA153" s="150"/>
      <c r="BB153" s="150"/>
      <c r="BC153" s="150"/>
      <c r="BD153" s="150"/>
      <c r="BE153" s="150"/>
      <c r="BF153" s="150"/>
      <c r="BG153" s="150"/>
      <c r="BH153" s="150"/>
      <c r="BI153" s="150"/>
      <c r="BJ153" s="150"/>
      <c r="BK153" s="150"/>
      <c r="BL153" s="150"/>
      <c r="BM153" s="150"/>
      <c r="BN153" s="150"/>
      <c r="BO153" s="150"/>
    </row>
    <row r="154" spans="1:67">
      <c r="A154" s="150"/>
      <c r="B154" s="150"/>
      <c r="C154" s="150"/>
      <c r="D154" s="150"/>
      <c r="E154" s="150"/>
      <c r="F154" s="150"/>
      <c r="G154" s="150"/>
      <c r="H154" s="150"/>
      <c r="I154" s="150"/>
      <c r="J154" s="150"/>
      <c r="K154" s="150"/>
      <c r="L154" s="150"/>
      <c r="M154" s="150"/>
      <c r="N154" s="150"/>
      <c r="O154" s="150"/>
      <c r="P154" s="150"/>
      <c r="Q154" s="150"/>
      <c r="R154" s="150"/>
      <c r="S154" s="150"/>
      <c r="T154" s="150"/>
      <c r="U154" s="150"/>
      <c r="V154" s="150"/>
      <c r="W154" s="150"/>
      <c r="X154" s="150"/>
      <c r="Y154" s="150"/>
      <c r="Z154" s="150"/>
      <c r="AA154" s="150"/>
      <c r="AB154" s="150"/>
      <c r="AC154" s="150"/>
      <c r="AD154" s="150"/>
      <c r="AE154" s="150"/>
      <c r="AF154" s="150"/>
      <c r="AG154" s="150"/>
      <c r="AH154" s="150"/>
      <c r="AI154" s="150"/>
      <c r="AJ154" s="150"/>
      <c r="AK154" s="150"/>
      <c r="AL154" s="150"/>
      <c r="AM154" s="150"/>
      <c r="AN154" s="150"/>
      <c r="AO154" s="150"/>
      <c r="AP154" s="150"/>
      <c r="AQ154" s="150"/>
      <c r="AR154" s="150"/>
      <c r="AS154" s="150"/>
      <c r="AT154" s="150"/>
      <c r="AU154" s="150"/>
      <c r="AV154" s="150"/>
      <c r="AW154" s="150"/>
      <c r="AX154" s="150"/>
      <c r="AY154" s="150"/>
      <c r="AZ154" s="150"/>
      <c r="BA154" s="150"/>
      <c r="BB154" s="150"/>
      <c r="BC154" s="150"/>
      <c r="BD154" s="150"/>
      <c r="BE154" s="150"/>
      <c r="BF154" s="150"/>
      <c r="BG154" s="150"/>
      <c r="BH154" s="150"/>
      <c r="BI154" s="150"/>
      <c r="BJ154" s="150"/>
      <c r="BK154" s="150"/>
      <c r="BL154" s="150"/>
      <c r="BM154" s="150"/>
      <c r="BN154" s="150"/>
      <c r="BO154" s="150"/>
    </row>
    <row r="155" spans="1:67" ht="12.75" customHeight="1">
      <c r="A155" s="150"/>
      <c r="B155" s="150"/>
      <c r="C155" s="150"/>
      <c r="D155" s="150"/>
      <c r="E155" s="150"/>
      <c r="F155" s="150"/>
      <c r="G155" s="150"/>
      <c r="H155" s="150"/>
      <c r="I155" s="150"/>
      <c r="J155" s="150"/>
      <c r="K155" s="150"/>
      <c r="L155" s="150"/>
      <c r="M155" s="150"/>
      <c r="N155" s="150"/>
      <c r="O155" s="150"/>
      <c r="P155" s="150"/>
      <c r="Q155" s="150"/>
      <c r="R155" s="150"/>
      <c r="S155" s="150"/>
      <c r="T155" s="150"/>
      <c r="U155" s="150"/>
      <c r="V155" s="150"/>
      <c r="W155" s="150"/>
      <c r="X155" s="150"/>
      <c r="Y155" s="150"/>
      <c r="Z155" s="150"/>
      <c r="AA155" s="150"/>
      <c r="AB155" s="150"/>
      <c r="AC155" s="150"/>
      <c r="AD155" s="150"/>
      <c r="AE155" s="150"/>
      <c r="AF155" s="150"/>
      <c r="AG155" s="150"/>
      <c r="AH155" s="150"/>
      <c r="AI155" s="150"/>
      <c r="AJ155" s="150"/>
      <c r="AK155" s="150"/>
      <c r="AL155" s="150"/>
      <c r="AM155" s="150"/>
      <c r="AN155" s="150"/>
      <c r="AO155" s="150"/>
      <c r="AP155" s="150"/>
      <c r="AQ155" s="150"/>
      <c r="AR155" s="150"/>
      <c r="AS155" s="150"/>
      <c r="AT155" s="150"/>
      <c r="AU155" s="150"/>
      <c r="AV155" s="150"/>
      <c r="AW155" s="150"/>
      <c r="AX155" s="150"/>
      <c r="AY155" s="150"/>
      <c r="AZ155" s="150"/>
      <c r="BA155" s="150"/>
      <c r="BB155" s="150"/>
      <c r="BC155" s="150"/>
      <c r="BD155" s="150"/>
      <c r="BE155" s="150"/>
      <c r="BF155" s="150"/>
      <c r="BG155" s="150"/>
      <c r="BH155" s="150"/>
      <c r="BI155" s="150"/>
      <c r="BJ155" s="150"/>
      <c r="BK155" s="150"/>
      <c r="BL155" s="150"/>
      <c r="BM155" s="150"/>
      <c r="BN155" s="150"/>
      <c r="BO155" s="150"/>
    </row>
    <row r="156" spans="1:67">
      <c r="A156" s="150"/>
      <c r="B156" s="150"/>
      <c r="C156" s="150"/>
      <c r="D156" s="150"/>
      <c r="E156" s="150"/>
      <c r="F156" s="150"/>
      <c r="G156" s="150"/>
      <c r="H156" s="150"/>
      <c r="I156" s="150"/>
      <c r="J156" s="150"/>
      <c r="K156" s="150"/>
      <c r="L156" s="150"/>
      <c r="M156" s="150"/>
      <c r="N156" s="150"/>
      <c r="O156" s="150"/>
      <c r="P156" s="150"/>
      <c r="Q156" s="150"/>
      <c r="R156" s="150"/>
      <c r="S156" s="150"/>
      <c r="T156" s="150"/>
      <c r="U156" s="150"/>
      <c r="V156" s="150"/>
      <c r="W156" s="150"/>
      <c r="X156" s="150"/>
      <c r="Y156" s="150"/>
      <c r="Z156" s="150"/>
      <c r="AA156" s="150"/>
      <c r="AB156" s="150"/>
      <c r="AC156" s="150"/>
      <c r="AD156" s="150"/>
      <c r="AE156" s="150"/>
      <c r="AF156" s="150"/>
      <c r="AG156" s="150"/>
      <c r="AH156" s="150"/>
      <c r="AI156" s="150"/>
      <c r="AJ156" s="150"/>
      <c r="AK156" s="150"/>
      <c r="AL156" s="150"/>
      <c r="AM156" s="150"/>
      <c r="AN156" s="150"/>
      <c r="AO156" s="150"/>
      <c r="AP156" s="150"/>
      <c r="AQ156" s="150"/>
      <c r="AR156" s="150"/>
      <c r="AS156" s="150"/>
      <c r="AT156" s="150"/>
      <c r="AU156" s="150"/>
      <c r="AV156" s="150"/>
      <c r="AW156" s="150"/>
      <c r="AX156" s="150"/>
      <c r="AY156" s="150"/>
      <c r="AZ156" s="150"/>
      <c r="BA156" s="150"/>
      <c r="BB156" s="150"/>
      <c r="BC156" s="150"/>
      <c r="BD156" s="150"/>
      <c r="BE156" s="150"/>
      <c r="BF156" s="150"/>
      <c r="BG156" s="150"/>
      <c r="BH156" s="150"/>
      <c r="BI156" s="150"/>
      <c r="BJ156" s="150"/>
      <c r="BK156" s="150"/>
      <c r="BL156" s="150"/>
      <c r="BM156" s="150"/>
      <c r="BN156" s="150"/>
      <c r="BO156" s="150"/>
    </row>
    <row r="157" spans="1:67" ht="12.75" customHeight="1">
      <c r="A157" s="150"/>
      <c r="B157" s="150"/>
      <c r="C157" s="150"/>
      <c r="D157" s="150"/>
      <c r="E157" s="150"/>
      <c r="F157" s="150"/>
      <c r="G157" s="150"/>
      <c r="H157" s="150"/>
      <c r="I157" s="150"/>
      <c r="J157" s="150"/>
      <c r="K157" s="150"/>
      <c r="L157" s="150"/>
      <c r="M157" s="150"/>
      <c r="N157" s="150"/>
      <c r="O157" s="150"/>
      <c r="P157" s="150"/>
      <c r="Q157" s="150"/>
      <c r="R157" s="150"/>
      <c r="S157" s="150"/>
      <c r="T157" s="150"/>
      <c r="U157" s="150"/>
      <c r="V157" s="150"/>
      <c r="W157" s="150"/>
      <c r="X157" s="150"/>
      <c r="Y157" s="150"/>
      <c r="Z157" s="150"/>
      <c r="AA157" s="150"/>
      <c r="AB157" s="150"/>
      <c r="AC157" s="150"/>
      <c r="AD157" s="150"/>
      <c r="AE157" s="150"/>
      <c r="AF157" s="150"/>
      <c r="AG157" s="150"/>
      <c r="AH157" s="150"/>
      <c r="AI157" s="150"/>
      <c r="AJ157" s="150"/>
      <c r="AK157" s="150"/>
      <c r="AL157" s="150"/>
      <c r="AM157" s="150"/>
      <c r="AN157" s="150"/>
      <c r="AO157" s="150"/>
      <c r="AP157" s="150"/>
      <c r="AQ157" s="150"/>
      <c r="AR157" s="150"/>
      <c r="AS157" s="150"/>
      <c r="AT157" s="150"/>
      <c r="AU157" s="150"/>
      <c r="AV157" s="150"/>
      <c r="AW157" s="150"/>
      <c r="AX157" s="150"/>
      <c r="AY157" s="150"/>
      <c r="AZ157" s="150"/>
      <c r="BA157" s="150"/>
      <c r="BB157" s="150"/>
      <c r="BC157" s="150"/>
      <c r="BD157" s="150"/>
      <c r="BE157" s="150"/>
      <c r="BF157" s="150"/>
      <c r="BG157" s="150"/>
      <c r="BH157" s="150"/>
      <c r="BI157" s="150"/>
      <c r="BJ157" s="150"/>
      <c r="BK157" s="150"/>
      <c r="BL157" s="150"/>
      <c r="BM157" s="150"/>
      <c r="BN157" s="150"/>
      <c r="BO157" s="150"/>
    </row>
    <row r="158" spans="1:67">
      <c r="A158" s="150"/>
      <c r="B158" s="150"/>
      <c r="C158" s="150"/>
      <c r="D158" s="150"/>
      <c r="E158" s="150"/>
      <c r="F158" s="150"/>
      <c r="G158" s="150"/>
      <c r="H158" s="150"/>
      <c r="I158" s="150"/>
      <c r="J158" s="150"/>
      <c r="K158" s="150"/>
      <c r="L158" s="150"/>
      <c r="M158" s="150"/>
      <c r="N158" s="150"/>
      <c r="O158" s="150"/>
      <c r="P158" s="150"/>
      <c r="Q158" s="150"/>
      <c r="R158" s="150"/>
      <c r="S158" s="150"/>
      <c r="T158" s="150"/>
      <c r="U158" s="150"/>
      <c r="V158" s="150"/>
      <c r="W158" s="150"/>
      <c r="X158" s="150"/>
      <c r="Y158" s="150"/>
      <c r="Z158" s="150"/>
      <c r="AA158" s="150"/>
      <c r="AB158" s="150"/>
      <c r="AC158" s="150"/>
      <c r="AD158" s="150"/>
      <c r="AE158" s="150"/>
      <c r="AF158" s="150"/>
      <c r="AG158" s="150"/>
      <c r="AH158" s="150"/>
      <c r="AI158" s="150"/>
      <c r="AJ158" s="150"/>
      <c r="AK158" s="150"/>
      <c r="AL158" s="150"/>
      <c r="AM158" s="150"/>
      <c r="AN158" s="150"/>
      <c r="AO158" s="150"/>
      <c r="AP158" s="150"/>
      <c r="AQ158" s="150"/>
      <c r="AR158" s="150"/>
      <c r="AS158" s="150"/>
      <c r="AT158" s="150"/>
      <c r="AU158" s="150"/>
      <c r="AV158" s="150"/>
      <c r="AW158" s="150"/>
      <c r="AX158" s="150"/>
      <c r="AY158" s="150"/>
      <c r="AZ158" s="150"/>
      <c r="BA158" s="150"/>
      <c r="BB158" s="150"/>
      <c r="BC158" s="150"/>
      <c r="BD158" s="150"/>
      <c r="BE158" s="150"/>
      <c r="BF158" s="150"/>
      <c r="BG158" s="150"/>
      <c r="BH158" s="150"/>
      <c r="BI158" s="150"/>
      <c r="BJ158" s="150"/>
      <c r="BK158" s="150"/>
      <c r="BL158" s="150"/>
      <c r="BM158" s="150"/>
      <c r="BN158" s="150"/>
      <c r="BO158" s="150"/>
    </row>
    <row r="159" spans="1:67" ht="12.75" customHeight="1">
      <c r="A159" s="150"/>
      <c r="B159" s="150"/>
      <c r="C159" s="150"/>
      <c r="D159" s="150"/>
      <c r="E159" s="150"/>
      <c r="F159" s="150"/>
      <c r="G159" s="150"/>
      <c r="H159" s="150"/>
      <c r="I159" s="150"/>
      <c r="J159" s="150"/>
      <c r="K159" s="150"/>
      <c r="L159" s="150"/>
      <c r="M159" s="150"/>
      <c r="N159" s="150"/>
      <c r="O159" s="150"/>
      <c r="P159" s="150"/>
      <c r="Q159" s="150"/>
      <c r="R159" s="150"/>
      <c r="S159" s="150"/>
      <c r="T159" s="150"/>
      <c r="U159" s="150"/>
      <c r="V159" s="150"/>
      <c r="W159" s="150"/>
      <c r="X159" s="150"/>
      <c r="Y159" s="150"/>
      <c r="Z159" s="150"/>
      <c r="AA159" s="150"/>
      <c r="AB159" s="150"/>
      <c r="AC159" s="150"/>
      <c r="AD159" s="150"/>
      <c r="AE159" s="150"/>
      <c r="AF159" s="150"/>
      <c r="AG159" s="150"/>
      <c r="AH159" s="150"/>
      <c r="AI159" s="150"/>
      <c r="AJ159" s="150"/>
      <c r="AK159" s="150"/>
      <c r="AL159" s="150"/>
      <c r="AM159" s="150"/>
      <c r="AN159" s="150"/>
      <c r="AO159" s="150"/>
      <c r="AP159" s="150"/>
      <c r="AQ159" s="150"/>
      <c r="AR159" s="150"/>
      <c r="AS159" s="150"/>
      <c r="AT159" s="150"/>
      <c r="AU159" s="150"/>
      <c r="AV159" s="150"/>
      <c r="AW159" s="150"/>
      <c r="AX159" s="150"/>
      <c r="AY159" s="150"/>
      <c r="AZ159" s="150"/>
      <c r="BA159" s="150"/>
      <c r="BB159" s="150"/>
      <c r="BC159" s="150"/>
      <c r="BD159" s="150"/>
      <c r="BE159" s="150"/>
      <c r="BF159" s="150"/>
      <c r="BG159" s="150"/>
      <c r="BH159" s="150"/>
      <c r="BI159" s="150"/>
      <c r="BJ159" s="150"/>
      <c r="BK159" s="150"/>
      <c r="BL159" s="150"/>
      <c r="BM159" s="150"/>
      <c r="BN159" s="150"/>
      <c r="BO159" s="150"/>
    </row>
    <row r="160" spans="1:67">
      <c r="A160" s="150"/>
      <c r="B160" s="150"/>
      <c r="C160" s="150"/>
      <c r="D160" s="150"/>
      <c r="E160" s="150"/>
      <c r="F160" s="150"/>
      <c r="G160" s="150"/>
      <c r="H160" s="150"/>
      <c r="I160" s="150"/>
      <c r="J160" s="150"/>
      <c r="K160" s="150"/>
      <c r="L160" s="150"/>
      <c r="M160" s="150"/>
      <c r="N160" s="150"/>
      <c r="O160" s="150"/>
      <c r="P160" s="150"/>
      <c r="Q160" s="150"/>
      <c r="R160" s="150"/>
      <c r="S160" s="150"/>
      <c r="T160" s="150"/>
      <c r="U160" s="150"/>
      <c r="V160" s="150"/>
      <c r="W160" s="150"/>
      <c r="X160" s="150"/>
      <c r="Y160" s="150"/>
      <c r="Z160" s="150"/>
      <c r="AA160" s="150"/>
      <c r="AB160" s="150"/>
      <c r="AC160" s="150"/>
      <c r="AD160" s="150"/>
      <c r="AE160" s="150"/>
      <c r="AF160" s="150"/>
      <c r="AG160" s="150"/>
      <c r="AH160" s="150"/>
      <c r="AI160" s="150"/>
      <c r="AJ160" s="150"/>
      <c r="AK160" s="150"/>
      <c r="AL160" s="150"/>
      <c r="AM160" s="150"/>
      <c r="AN160" s="150"/>
      <c r="AO160" s="150"/>
      <c r="AP160" s="150"/>
      <c r="AQ160" s="150"/>
      <c r="AR160" s="150"/>
      <c r="AS160" s="150"/>
      <c r="AT160" s="150"/>
      <c r="AU160" s="150"/>
      <c r="AV160" s="150"/>
      <c r="AW160" s="150"/>
      <c r="AX160" s="150"/>
      <c r="AY160" s="150"/>
      <c r="AZ160" s="150"/>
      <c r="BA160" s="150"/>
      <c r="BB160" s="150"/>
      <c r="BC160" s="150"/>
      <c r="BD160" s="150"/>
      <c r="BE160" s="150"/>
      <c r="BF160" s="150"/>
      <c r="BG160" s="150"/>
      <c r="BH160" s="150"/>
      <c r="BI160" s="150"/>
      <c r="BJ160" s="150"/>
      <c r="BK160" s="150"/>
      <c r="BL160" s="150"/>
      <c r="BM160" s="150"/>
      <c r="BN160" s="150"/>
      <c r="BO160" s="150"/>
    </row>
    <row r="161" spans="1:67">
      <c r="A161" s="150"/>
      <c r="B161" s="150"/>
      <c r="C161" s="150"/>
      <c r="D161" s="150"/>
      <c r="E161" s="150"/>
      <c r="F161" s="150"/>
      <c r="G161" s="150"/>
      <c r="H161" s="150"/>
      <c r="I161" s="150"/>
      <c r="J161" s="150"/>
      <c r="K161" s="150"/>
      <c r="L161" s="150"/>
      <c r="M161" s="150"/>
      <c r="N161" s="150"/>
      <c r="O161" s="150"/>
      <c r="P161" s="150"/>
      <c r="Q161" s="150"/>
      <c r="R161" s="150"/>
      <c r="S161" s="150"/>
      <c r="T161" s="150"/>
      <c r="U161" s="150"/>
      <c r="V161" s="150"/>
      <c r="W161" s="150"/>
      <c r="X161" s="150"/>
      <c r="Y161" s="150"/>
      <c r="Z161" s="150"/>
      <c r="AA161" s="150"/>
      <c r="AB161" s="150"/>
      <c r="AC161" s="150"/>
      <c r="AD161" s="150"/>
      <c r="AE161" s="150"/>
      <c r="AF161" s="150"/>
      <c r="AG161" s="150"/>
      <c r="AH161" s="150"/>
      <c r="AI161" s="150"/>
      <c r="AJ161" s="150"/>
      <c r="AK161" s="150"/>
      <c r="AL161" s="150"/>
      <c r="AM161" s="150"/>
      <c r="AN161" s="150"/>
      <c r="AO161" s="150"/>
      <c r="AP161" s="150"/>
      <c r="AQ161" s="150"/>
      <c r="AR161" s="150"/>
      <c r="AS161" s="150"/>
      <c r="AT161" s="150"/>
      <c r="AU161" s="150"/>
      <c r="AV161" s="150"/>
      <c r="AW161" s="150"/>
      <c r="AX161" s="150"/>
      <c r="AY161" s="150"/>
      <c r="AZ161" s="150"/>
      <c r="BA161" s="150"/>
      <c r="BB161" s="150"/>
      <c r="BC161" s="150"/>
      <c r="BD161" s="150"/>
      <c r="BE161" s="150"/>
      <c r="BF161" s="150"/>
      <c r="BG161" s="150"/>
      <c r="BH161" s="150"/>
      <c r="BI161" s="150"/>
      <c r="BJ161" s="150"/>
      <c r="BK161" s="150"/>
      <c r="BL161" s="150"/>
      <c r="BM161" s="150"/>
      <c r="BN161" s="150"/>
      <c r="BO161" s="150"/>
    </row>
    <row r="162" spans="1:67" ht="12.75" customHeight="1">
      <c r="A162" s="150"/>
      <c r="B162" s="150"/>
      <c r="C162" s="150"/>
      <c r="D162" s="150"/>
      <c r="E162" s="150"/>
      <c r="F162" s="150"/>
      <c r="G162" s="150"/>
      <c r="H162" s="150"/>
      <c r="I162" s="150"/>
      <c r="J162" s="150"/>
      <c r="K162" s="150"/>
      <c r="L162" s="150"/>
      <c r="M162" s="150"/>
      <c r="N162" s="150"/>
      <c r="O162" s="150"/>
      <c r="P162" s="150"/>
      <c r="Q162" s="150"/>
      <c r="R162" s="150"/>
      <c r="S162" s="150"/>
      <c r="T162" s="150"/>
      <c r="U162" s="150"/>
      <c r="V162" s="150"/>
      <c r="W162" s="150"/>
      <c r="X162" s="150"/>
      <c r="Y162" s="150"/>
      <c r="Z162" s="150"/>
      <c r="AA162" s="150"/>
      <c r="AB162" s="150"/>
      <c r="AC162" s="150"/>
      <c r="AD162" s="150"/>
      <c r="AE162" s="150"/>
      <c r="AF162" s="150"/>
      <c r="AG162" s="150"/>
      <c r="AH162" s="150"/>
      <c r="AI162" s="150"/>
      <c r="AJ162" s="150"/>
      <c r="AK162" s="150"/>
      <c r="AL162" s="150"/>
      <c r="AM162" s="150"/>
      <c r="AN162" s="150"/>
      <c r="AO162" s="150"/>
      <c r="AP162" s="150"/>
      <c r="AQ162" s="150"/>
      <c r="AR162" s="150"/>
      <c r="AS162" s="150"/>
      <c r="AT162" s="150"/>
      <c r="AU162" s="150"/>
      <c r="AV162" s="150"/>
      <c r="AW162" s="150"/>
      <c r="AX162" s="150"/>
      <c r="AY162" s="150"/>
      <c r="AZ162" s="150"/>
      <c r="BA162" s="150"/>
      <c r="BB162" s="150"/>
      <c r="BC162" s="150"/>
      <c r="BD162" s="150"/>
      <c r="BE162" s="150"/>
      <c r="BF162" s="150"/>
      <c r="BG162" s="150"/>
      <c r="BH162" s="150"/>
      <c r="BI162" s="150"/>
      <c r="BJ162" s="150"/>
      <c r="BK162" s="150"/>
      <c r="BL162" s="150"/>
      <c r="BM162" s="150"/>
      <c r="BN162" s="150"/>
      <c r="BO162" s="150"/>
    </row>
    <row r="163" spans="1:67" ht="12.75" customHeight="1">
      <c r="A163" s="150"/>
      <c r="B163" s="150"/>
      <c r="C163" s="150"/>
      <c r="D163" s="150"/>
      <c r="E163" s="150"/>
      <c r="F163" s="150"/>
      <c r="G163" s="150"/>
      <c r="H163" s="150"/>
      <c r="I163" s="150"/>
      <c r="J163" s="150"/>
      <c r="K163" s="150"/>
      <c r="L163" s="150"/>
      <c r="M163" s="150"/>
      <c r="N163" s="150"/>
      <c r="O163" s="150"/>
      <c r="P163" s="150"/>
      <c r="Q163" s="150"/>
      <c r="R163" s="150"/>
      <c r="S163" s="150"/>
      <c r="T163" s="150"/>
      <c r="U163" s="150"/>
      <c r="V163" s="150"/>
      <c r="W163" s="150"/>
      <c r="X163" s="150"/>
      <c r="Y163" s="150"/>
      <c r="Z163" s="150"/>
      <c r="AA163" s="150"/>
      <c r="AB163" s="150"/>
      <c r="AC163" s="150"/>
      <c r="AD163" s="150"/>
      <c r="AE163" s="150"/>
      <c r="AF163" s="150"/>
      <c r="AG163" s="150"/>
      <c r="AH163" s="150"/>
      <c r="AI163" s="150"/>
      <c r="AJ163" s="150"/>
      <c r="AK163" s="150"/>
      <c r="AL163" s="150"/>
      <c r="AM163" s="150"/>
      <c r="AN163" s="150"/>
      <c r="AO163" s="150"/>
      <c r="AP163" s="150"/>
      <c r="AQ163" s="150"/>
      <c r="AR163" s="150"/>
      <c r="AS163" s="150"/>
      <c r="AT163" s="150"/>
      <c r="AU163" s="150"/>
      <c r="AV163" s="150"/>
      <c r="AW163" s="150"/>
      <c r="AX163" s="150"/>
      <c r="AY163" s="150"/>
      <c r="AZ163" s="150"/>
      <c r="BA163" s="150"/>
      <c r="BB163" s="150"/>
      <c r="BC163" s="150"/>
      <c r="BD163" s="150"/>
      <c r="BE163" s="150"/>
      <c r="BF163" s="150"/>
      <c r="BG163" s="150"/>
      <c r="BH163" s="150"/>
      <c r="BI163" s="150"/>
      <c r="BJ163" s="150"/>
      <c r="BK163" s="150"/>
      <c r="BL163" s="150"/>
      <c r="BM163" s="150"/>
      <c r="BN163" s="150"/>
      <c r="BO163" s="150"/>
    </row>
    <row r="164" spans="1:67">
      <c r="A164" s="150"/>
      <c r="B164" s="150"/>
      <c r="C164" s="150"/>
      <c r="D164" s="150"/>
      <c r="E164" s="150"/>
      <c r="F164" s="150"/>
      <c r="G164" s="150"/>
      <c r="H164" s="150"/>
      <c r="I164" s="150"/>
      <c r="J164" s="150"/>
      <c r="K164" s="150"/>
      <c r="L164" s="150"/>
      <c r="M164" s="150"/>
      <c r="N164" s="150"/>
      <c r="O164" s="150"/>
      <c r="P164" s="150"/>
      <c r="Q164" s="150"/>
      <c r="R164" s="150"/>
      <c r="S164" s="150"/>
      <c r="T164" s="150"/>
      <c r="U164" s="150"/>
      <c r="V164" s="150"/>
      <c r="W164" s="150"/>
      <c r="X164" s="150"/>
      <c r="Y164" s="150"/>
      <c r="Z164" s="150"/>
      <c r="AA164" s="150"/>
      <c r="AB164" s="150"/>
      <c r="AC164" s="150"/>
      <c r="AD164" s="150"/>
      <c r="AE164" s="150"/>
      <c r="AF164" s="150"/>
      <c r="AG164" s="150"/>
      <c r="AH164" s="150"/>
      <c r="AI164" s="150"/>
      <c r="AJ164" s="150"/>
      <c r="AK164" s="150"/>
      <c r="AL164" s="150"/>
      <c r="AM164" s="150"/>
      <c r="AN164" s="150"/>
      <c r="AO164" s="150"/>
      <c r="AP164" s="150"/>
      <c r="AQ164" s="150"/>
      <c r="AR164" s="150"/>
      <c r="AS164" s="150"/>
      <c r="AT164" s="150"/>
      <c r="AU164" s="150"/>
      <c r="AV164" s="150"/>
      <c r="AW164" s="150"/>
      <c r="AX164" s="150"/>
      <c r="AY164" s="150"/>
      <c r="AZ164" s="150"/>
      <c r="BA164" s="150"/>
      <c r="BB164" s="150"/>
      <c r="BC164" s="150"/>
      <c r="BD164" s="150"/>
      <c r="BE164" s="150"/>
      <c r="BF164" s="150"/>
      <c r="BG164" s="150"/>
      <c r="BH164" s="150"/>
      <c r="BI164" s="150"/>
      <c r="BJ164" s="150"/>
      <c r="BK164" s="150"/>
      <c r="BL164" s="150"/>
      <c r="BM164" s="150"/>
      <c r="BN164" s="150"/>
      <c r="BO164" s="150"/>
    </row>
    <row r="165" spans="1:67" ht="12.75" customHeight="1">
      <c r="A165" s="150"/>
      <c r="B165" s="150"/>
      <c r="C165" s="150"/>
      <c r="D165" s="150"/>
      <c r="E165" s="150"/>
      <c r="F165" s="150"/>
      <c r="G165" s="150"/>
      <c r="H165" s="150"/>
      <c r="I165" s="150"/>
      <c r="J165" s="150"/>
      <c r="K165" s="150"/>
      <c r="L165" s="150"/>
      <c r="M165" s="150"/>
      <c r="N165" s="150"/>
      <c r="O165" s="150"/>
      <c r="P165" s="150"/>
      <c r="Q165" s="150"/>
      <c r="R165" s="150"/>
      <c r="S165" s="150"/>
      <c r="T165" s="150"/>
      <c r="U165" s="150"/>
      <c r="V165" s="150"/>
      <c r="W165" s="150"/>
      <c r="X165" s="150"/>
      <c r="Y165" s="150"/>
      <c r="Z165" s="150"/>
      <c r="AA165" s="150"/>
      <c r="AB165" s="150"/>
      <c r="AC165" s="150"/>
      <c r="AD165" s="150"/>
      <c r="AE165" s="150"/>
      <c r="AF165" s="150"/>
      <c r="AG165" s="150"/>
      <c r="AH165" s="150"/>
      <c r="AI165" s="150"/>
      <c r="AJ165" s="150"/>
      <c r="AK165" s="150"/>
      <c r="AL165" s="150"/>
      <c r="AM165" s="150"/>
      <c r="AN165" s="150"/>
      <c r="AO165" s="150"/>
      <c r="AP165" s="150"/>
      <c r="AQ165" s="150"/>
      <c r="AR165" s="150"/>
      <c r="AS165" s="150"/>
      <c r="AT165" s="150"/>
      <c r="AU165" s="150"/>
      <c r="AV165" s="150"/>
      <c r="AW165" s="150"/>
      <c r="AX165" s="150"/>
      <c r="AY165" s="150"/>
      <c r="AZ165" s="150"/>
      <c r="BA165" s="150"/>
      <c r="BB165" s="150"/>
      <c r="BC165" s="150"/>
      <c r="BD165" s="150"/>
      <c r="BE165" s="150"/>
      <c r="BF165" s="150"/>
      <c r="BG165" s="150"/>
      <c r="BH165" s="150"/>
      <c r="BI165" s="150"/>
      <c r="BJ165" s="150"/>
      <c r="BK165" s="150"/>
      <c r="BL165" s="150"/>
      <c r="BM165" s="150"/>
      <c r="BN165" s="150"/>
      <c r="BO165" s="150"/>
    </row>
    <row r="166" spans="1:67" ht="12.75" customHeight="1">
      <c r="A166" s="150"/>
      <c r="B166" s="150"/>
      <c r="C166" s="150"/>
      <c r="D166" s="150"/>
      <c r="E166" s="150"/>
      <c r="F166" s="150"/>
      <c r="G166" s="150"/>
      <c r="H166" s="150"/>
      <c r="I166" s="150"/>
      <c r="J166" s="150"/>
      <c r="K166" s="150"/>
      <c r="L166" s="150"/>
      <c r="M166" s="150"/>
      <c r="N166" s="150"/>
      <c r="O166" s="150"/>
      <c r="P166" s="150"/>
      <c r="Q166" s="150"/>
      <c r="R166" s="150"/>
      <c r="S166" s="150"/>
      <c r="T166" s="150"/>
      <c r="U166" s="150"/>
      <c r="V166" s="150"/>
      <c r="W166" s="150"/>
      <c r="X166" s="150"/>
      <c r="Y166" s="150"/>
      <c r="Z166" s="150"/>
      <c r="AA166" s="150"/>
      <c r="AB166" s="150"/>
      <c r="AC166" s="150"/>
      <c r="AD166" s="150"/>
      <c r="AE166" s="150"/>
      <c r="AF166" s="150"/>
      <c r="AG166" s="150"/>
      <c r="AH166" s="150"/>
      <c r="AI166" s="150"/>
      <c r="AJ166" s="150"/>
      <c r="AK166" s="150"/>
      <c r="AL166" s="150"/>
      <c r="AM166" s="150"/>
      <c r="AN166" s="150"/>
      <c r="AO166" s="150"/>
      <c r="AP166" s="150"/>
      <c r="AQ166" s="150"/>
      <c r="AR166" s="150"/>
      <c r="AS166" s="150"/>
      <c r="AT166" s="150"/>
      <c r="AU166" s="150"/>
      <c r="AV166" s="150"/>
      <c r="AW166" s="150"/>
      <c r="AX166" s="150"/>
      <c r="AY166" s="150"/>
      <c r="AZ166" s="150"/>
      <c r="BA166" s="150"/>
      <c r="BB166" s="150"/>
      <c r="BC166" s="150"/>
      <c r="BD166" s="150"/>
      <c r="BE166" s="150"/>
      <c r="BF166" s="150"/>
      <c r="BG166" s="150"/>
      <c r="BH166" s="150"/>
      <c r="BI166" s="150"/>
      <c r="BJ166" s="150"/>
      <c r="BK166" s="150"/>
      <c r="BL166" s="150"/>
      <c r="BM166" s="150"/>
      <c r="BN166" s="150"/>
      <c r="BO166" s="150"/>
    </row>
    <row r="167" spans="1:67">
      <c r="A167" s="150"/>
      <c r="B167" s="150"/>
      <c r="C167" s="150"/>
      <c r="D167" s="150"/>
      <c r="E167" s="150"/>
      <c r="F167" s="150"/>
      <c r="G167" s="150"/>
      <c r="H167" s="150"/>
      <c r="I167" s="150"/>
      <c r="J167" s="150"/>
      <c r="K167" s="150"/>
      <c r="L167" s="150"/>
      <c r="M167" s="150"/>
      <c r="N167" s="150"/>
      <c r="O167" s="150"/>
      <c r="P167" s="150"/>
      <c r="Q167" s="150"/>
      <c r="R167" s="150"/>
      <c r="S167" s="150"/>
      <c r="T167" s="150"/>
      <c r="U167" s="150"/>
      <c r="V167" s="150"/>
      <c r="W167" s="150"/>
      <c r="X167" s="150"/>
      <c r="Y167" s="150"/>
      <c r="Z167" s="150"/>
      <c r="AA167" s="150"/>
      <c r="AB167" s="150"/>
      <c r="AC167" s="150"/>
      <c r="AD167" s="150"/>
      <c r="AE167" s="150"/>
      <c r="AF167" s="150"/>
      <c r="AG167" s="150"/>
      <c r="AH167" s="150"/>
      <c r="AI167" s="150"/>
      <c r="AJ167" s="150"/>
      <c r="AK167" s="150"/>
      <c r="AL167" s="150"/>
      <c r="AM167" s="150"/>
      <c r="AN167" s="150"/>
      <c r="AO167" s="150"/>
      <c r="AP167" s="150"/>
      <c r="AQ167" s="150"/>
      <c r="AR167" s="150"/>
      <c r="AS167" s="150"/>
      <c r="AT167" s="150"/>
      <c r="AU167" s="150"/>
      <c r="AV167" s="150"/>
      <c r="AW167" s="150"/>
      <c r="AX167" s="150"/>
      <c r="AY167" s="150"/>
      <c r="AZ167" s="150"/>
      <c r="BA167" s="150"/>
      <c r="BB167" s="150"/>
      <c r="BC167" s="150"/>
      <c r="BD167" s="150"/>
      <c r="BE167" s="150"/>
      <c r="BF167" s="150"/>
      <c r="BG167" s="150"/>
      <c r="BH167" s="150"/>
      <c r="BI167" s="150"/>
      <c r="BJ167" s="150"/>
      <c r="BK167" s="150"/>
      <c r="BL167" s="150"/>
      <c r="BM167" s="150"/>
      <c r="BN167" s="150"/>
      <c r="BO167" s="150"/>
    </row>
    <row r="168" spans="1:67">
      <c r="A168" s="150"/>
      <c r="B168" s="150"/>
      <c r="C168" s="150"/>
      <c r="D168" s="150"/>
      <c r="E168" s="150"/>
      <c r="F168" s="150"/>
      <c r="G168" s="150"/>
      <c r="H168" s="150"/>
      <c r="I168" s="150"/>
      <c r="J168" s="150"/>
      <c r="K168" s="150"/>
      <c r="L168" s="150"/>
      <c r="M168" s="150"/>
      <c r="N168" s="150"/>
      <c r="O168" s="150"/>
      <c r="P168" s="150"/>
      <c r="Q168" s="150"/>
      <c r="R168" s="150"/>
      <c r="S168" s="150"/>
      <c r="T168" s="150"/>
      <c r="U168" s="150"/>
      <c r="V168" s="150"/>
      <c r="W168" s="150"/>
      <c r="X168" s="150"/>
      <c r="Y168" s="150"/>
      <c r="Z168" s="150"/>
      <c r="AA168" s="150"/>
      <c r="AB168" s="150"/>
      <c r="AC168" s="150"/>
      <c r="AD168" s="150"/>
      <c r="AE168" s="150"/>
      <c r="AF168" s="150"/>
      <c r="AG168" s="150"/>
      <c r="AH168" s="150"/>
      <c r="AI168" s="150"/>
      <c r="AJ168" s="150"/>
      <c r="AK168" s="150"/>
      <c r="AL168" s="150"/>
      <c r="AM168" s="150"/>
      <c r="AN168" s="150"/>
      <c r="AO168" s="150"/>
      <c r="AP168" s="150"/>
      <c r="AQ168" s="150"/>
      <c r="AR168" s="150"/>
      <c r="AS168" s="150"/>
      <c r="AT168" s="150"/>
      <c r="AU168" s="150"/>
      <c r="AV168" s="150"/>
      <c r="AW168" s="150"/>
      <c r="AX168" s="150"/>
      <c r="AY168" s="150"/>
      <c r="AZ168" s="150"/>
      <c r="BA168" s="150"/>
      <c r="BB168" s="150"/>
      <c r="BC168" s="150"/>
      <c r="BD168" s="150"/>
      <c r="BE168" s="150"/>
      <c r="BF168" s="150"/>
      <c r="BG168" s="150"/>
      <c r="BH168" s="150"/>
      <c r="BI168" s="150"/>
      <c r="BJ168" s="150"/>
      <c r="BK168" s="150"/>
      <c r="BL168" s="150"/>
      <c r="BM168" s="150"/>
      <c r="BN168" s="150"/>
      <c r="BO168" s="150"/>
    </row>
    <row r="169" spans="1:67">
      <c r="A169" s="150"/>
      <c r="B169" s="150"/>
      <c r="C169" s="150"/>
      <c r="D169" s="150"/>
      <c r="E169" s="150"/>
      <c r="F169" s="150"/>
      <c r="G169" s="150"/>
      <c r="H169" s="150"/>
      <c r="I169" s="150"/>
      <c r="J169" s="150"/>
      <c r="K169" s="150"/>
      <c r="L169" s="150"/>
      <c r="M169" s="150"/>
      <c r="N169" s="150"/>
      <c r="O169" s="150"/>
      <c r="P169" s="150"/>
      <c r="Q169" s="150"/>
      <c r="R169" s="150"/>
      <c r="S169" s="150"/>
      <c r="T169" s="150"/>
      <c r="U169" s="150"/>
      <c r="V169" s="150"/>
      <c r="W169" s="150"/>
      <c r="X169" s="150"/>
      <c r="Y169" s="150"/>
      <c r="Z169" s="150"/>
      <c r="AA169" s="150"/>
      <c r="AB169" s="150"/>
      <c r="AC169" s="150"/>
      <c r="AD169" s="150"/>
      <c r="AE169" s="150"/>
      <c r="AF169" s="150"/>
      <c r="AG169" s="150"/>
      <c r="AH169" s="150"/>
      <c r="AI169" s="150"/>
      <c r="AJ169" s="150"/>
      <c r="AK169" s="150"/>
      <c r="AL169" s="150"/>
      <c r="AM169" s="150"/>
      <c r="AN169" s="150"/>
      <c r="AO169" s="150"/>
      <c r="AP169" s="150"/>
      <c r="AQ169" s="150"/>
      <c r="AR169" s="150"/>
      <c r="AS169" s="150"/>
      <c r="AT169" s="150"/>
      <c r="AU169" s="150"/>
      <c r="AV169" s="150"/>
      <c r="AW169" s="150"/>
      <c r="AX169" s="150"/>
      <c r="AY169" s="150"/>
      <c r="AZ169" s="150"/>
      <c r="BA169" s="150"/>
      <c r="BB169" s="150"/>
      <c r="BC169" s="150"/>
      <c r="BD169" s="150"/>
      <c r="BE169" s="150"/>
      <c r="BF169" s="150"/>
      <c r="BG169" s="150"/>
      <c r="BH169" s="150"/>
      <c r="BI169" s="150"/>
      <c r="BJ169" s="150"/>
      <c r="BK169" s="150"/>
      <c r="BL169" s="150"/>
      <c r="BM169" s="150"/>
      <c r="BN169" s="150"/>
      <c r="BO169" s="150"/>
    </row>
    <row r="170" spans="1:67">
      <c r="A170" s="150"/>
      <c r="B170" s="150"/>
      <c r="C170" s="150"/>
      <c r="D170" s="150"/>
      <c r="E170" s="150"/>
      <c r="F170" s="150"/>
      <c r="G170" s="150"/>
      <c r="H170" s="150"/>
      <c r="I170" s="150"/>
      <c r="J170" s="150"/>
      <c r="K170" s="150"/>
      <c r="L170" s="150"/>
      <c r="M170" s="150"/>
      <c r="N170" s="150"/>
      <c r="O170" s="150"/>
      <c r="P170" s="150"/>
      <c r="Q170" s="150"/>
      <c r="R170" s="150"/>
      <c r="S170" s="150"/>
      <c r="T170" s="150"/>
      <c r="U170" s="150"/>
      <c r="V170" s="150"/>
      <c r="W170" s="150"/>
      <c r="X170" s="150"/>
      <c r="Y170" s="150"/>
      <c r="Z170" s="150"/>
      <c r="AA170" s="150"/>
      <c r="AB170" s="150"/>
      <c r="AC170" s="150"/>
      <c r="AD170" s="150"/>
      <c r="AE170" s="150"/>
      <c r="AF170" s="150"/>
      <c r="AG170" s="150"/>
      <c r="AH170" s="150"/>
      <c r="AI170" s="150"/>
      <c r="AJ170" s="150"/>
      <c r="AK170" s="150"/>
      <c r="AL170" s="150"/>
      <c r="AM170" s="150"/>
      <c r="AN170" s="150"/>
      <c r="AO170" s="150"/>
      <c r="AP170" s="150"/>
      <c r="AQ170" s="150"/>
      <c r="AR170" s="150"/>
      <c r="AS170" s="150"/>
      <c r="AT170" s="150"/>
      <c r="AU170" s="150"/>
      <c r="AV170" s="150"/>
      <c r="AW170" s="150"/>
      <c r="AX170" s="150"/>
      <c r="AY170" s="150"/>
      <c r="AZ170" s="150"/>
      <c r="BA170" s="150"/>
      <c r="BB170" s="150"/>
      <c r="BC170" s="150"/>
      <c r="BD170" s="150"/>
      <c r="BE170" s="150"/>
      <c r="BF170" s="150"/>
      <c r="BG170" s="150"/>
      <c r="BH170" s="150"/>
      <c r="BI170" s="150"/>
      <c r="BJ170" s="150"/>
      <c r="BK170" s="150"/>
      <c r="BL170" s="150"/>
      <c r="BM170" s="150"/>
      <c r="BN170" s="150"/>
      <c r="BO170" s="150"/>
    </row>
    <row r="171" spans="1:67">
      <c r="A171" s="150"/>
      <c r="B171" s="150"/>
      <c r="C171" s="150"/>
      <c r="D171" s="150"/>
      <c r="E171" s="150"/>
      <c r="F171" s="150"/>
      <c r="G171" s="150"/>
      <c r="H171" s="150"/>
      <c r="I171" s="150"/>
      <c r="J171" s="150"/>
      <c r="K171" s="150"/>
      <c r="L171" s="150"/>
      <c r="M171" s="150"/>
      <c r="N171" s="150"/>
      <c r="O171" s="150"/>
      <c r="P171" s="150"/>
      <c r="Q171" s="150"/>
      <c r="R171" s="150"/>
      <c r="S171" s="150"/>
      <c r="T171" s="150"/>
      <c r="U171" s="150"/>
      <c r="V171" s="150"/>
      <c r="W171" s="150"/>
      <c r="X171" s="150"/>
      <c r="Y171" s="150"/>
      <c r="Z171" s="150"/>
      <c r="AA171" s="150"/>
      <c r="AB171" s="150"/>
      <c r="AC171" s="150"/>
      <c r="AD171" s="150"/>
      <c r="AE171" s="150"/>
      <c r="AF171" s="150"/>
      <c r="AG171" s="150"/>
      <c r="AH171" s="150"/>
      <c r="AI171" s="150"/>
      <c r="AJ171" s="150"/>
      <c r="AK171" s="150"/>
      <c r="AL171" s="150"/>
      <c r="AM171" s="150"/>
      <c r="AN171" s="150"/>
      <c r="AO171" s="150"/>
      <c r="AP171" s="150"/>
      <c r="AQ171" s="150"/>
      <c r="AR171" s="150"/>
      <c r="AS171" s="150"/>
      <c r="AT171" s="150"/>
      <c r="AU171" s="150"/>
      <c r="AV171" s="150"/>
      <c r="AW171" s="150"/>
      <c r="AX171" s="150"/>
      <c r="AY171" s="150"/>
      <c r="AZ171" s="150"/>
      <c r="BA171" s="150"/>
      <c r="BB171" s="150"/>
      <c r="BC171" s="150"/>
      <c r="BD171" s="150"/>
      <c r="BE171" s="150"/>
      <c r="BF171" s="150"/>
      <c r="BG171" s="150"/>
      <c r="BH171" s="150"/>
      <c r="BI171" s="150"/>
      <c r="BJ171" s="150"/>
      <c r="BK171" s="150"/>
      <c r="BL171" s="150"/>
      <c r="BM171" s="150"/>
      <c r="BN171" s="150"/>
      <c r="BO171" s="150"/>
    </row>
    <row r="172" spans="1:67">
      <c r="A172" s="150"/>
      <c r="B172" s="150"/>
      <c r="C172" s="150"/>
      <c r="D172" s="150"/>
      <c r="E172" s="150"/>
      <c r="F172" s="150"/>
      <c r="G172" s="150"/>
      <c r="H172" s="150"/>
      <c r="I172" s="150"/>
      <c r="J172" s="150"/>
      <c r="K172" s="150"/>
      <c r="L172" s="150"/>
      <c r="M172" s="150"/>
      <c r="N172" s="150"/>
      <c r="O172" s="150"/>
      <c r="P172" s="150"/>
      <c r="Q172" s="150"/>
      <c r="R172" s="150"/>
      <c r="S172" s="150"/>
      <c r="T172" s="150"/>
      <c r="U172" s="150"/>
      <c r="V172" s="150"/>
      <c r="W172" s="150"/>
      <c r="X172" s="150"/>
      <c r="Y172" s="150"/>
      <c r="Z172" s="150"/>
      <c r="AA172" s="150"/>
      <c r="AB172" s="150"/>
      <c r="AC172" s="150"/>
      <c r="AD172" s="150"/>
      <c r="AE172" s="150"/>
      <c r="AF172" s="150"/>
      <c r="AG172" s="150"/>
      <c r="AH172" s="150"/>
      <c r="AI172" s="150"/>
      <c r="AJ172" s="150"/>
      <c r="AK172" s="150"/>
      <c r="AL172" s="150"/>
      <c r="AM172" s="150"/>
      <c r="AN172" s="150"/>
      <c r="AO172" s="150"/>
      <c r="AP172" s="150"/>
      <c r="AQ172" s="150"/>
      <c r="AR172" s="150"/>
      <c r="AS172" s="150"/>
      <c r="AT172" s="150"/>
      <c r="AU172" s="150"/>
      <c r="AV172" s="150"/>
      <c r="AW172" s="150"/>
      <c r="AX172" s="150"/>
      <c r="AY172" s="150"/>
      <c r="AZ172" s="150"/>
      <c r="BA172" s="150"/>
      <c r="BB172" s="150"/>
      <c r="BC172" s="150"/>
      <c r="BD172" s="150"/>
      <c r="BE172" s="150"/>
      <c r="BF172" s="150"/>
      <c r="BG172" s="150"/>
      <c r="BH172" s="150"/>
      <c r="BI172" s="150"/>
      <c r="BJ172" s="150"/>
      <c r="BK172" s="150"/>
      <c r="BL172" s="150"/>
      <c r="BM172" s="150"/>
      <c r="BN172" s="150"/>
      <c r="BO172" s="150"/>
    </row>
    <row r="173" spans="1:67">
      <c r="A173" s="150"/>
      <c r="B173" s="150"/>
      <c r="C173" s="150"/>
      <c r="D173" s="150"/>
      <c r="E173" s="150"/>
      <c r="F173" s="150"/>
      <c r="G173" s="150"/>
      <c r="H173" s="150"/>
      <c r="I173" s="150"/>
      <c r="J173" s="150"/>
      <c r="K173" s="150"/>
      <c r="L173" s="150"/>
      <c r="M173" s="150"/>
      <c r="N173" s="150"/>
      <c r="O173" s="150"/>
      <c r="P173" s="150"/>
      <c r="Q173" s="150"/>
      <c r="R173" s="150"/>
      <c r="S173" s="150"/>
      <c r="T173" s="150"/>
      <c r="U173" s="150"/>
      <c r="V173" s="150"/>
      <c r="W173" s="150"/>
      <c r="X173" s="150"/>
      <c r="Y173" s="150"/>
      <c r="Z173" s="150"/>
      <c r="AA173" s="150"/>
      <c r="AB173" s="150"/>
      <c r="AC173" s="150"/>
      <c r="AD173" s="150"/>
      <c r="AE173" s="150"/>
      <c r="AF173" s="150"/>
      <c r="AG173" s="150"/>
      <c r="AH173" s="150"/>
      <c r="AI173" s="150"/>
      <c r="AJ173" s="150"/>
      <c r="AK173" s="150"/>
      <c r="AL173" s="150"/>
      <c r="AM173" s="150"/>
      <c r="AN173" s="150"/>
      <c r="AO173" s="150"/>
      <c r="AP173" s="150"/>
      <c r="AQ173" s="150"/>
      <c r="AR173" s="150"/>
      <c r="AS173" s="150"/>
      <c r="AT173" s="150"/>
      <c r="AU173" s="150"/>
      <c r="AV173" s="150"/>
      <c r="AW173" s="150"/>
      <c r="AX173" s="150"/>
      <c r="AY173" s="150"/>
      <c r="AZ173" s="150"/>
      <c r="BA173" s="150"/>
      <c r="BB173" s="150"/>
      <c r="BC173" s="150"/>
      <c r="BD173" s="150"/>
      <c r="BE173" s="150"/>
      <c r="BF173" s="150"/>
      <c r="BG173" s="150"/>
      <c r="BH173" s="150"/>
      <c r="BI173" s="150"/>
      <c r="BJ173" s="150"/>
      <c r="BK173" s="150"/>
      <c r="BL173" s="150"/>
      <c r="BM173" s="150"/>
      <c r="BN173" s="150"/>
      <c r="BO173" s="150"/>
    </row>
    <row r="174" spans="1:67">
      <c r="A174" s="150"/>
      <c r="B174" s="150"/>
      <c r="C174" s="150"/>
      <c r="D174" s="150"/>
      <c r="E174" s="150"/>
      <c r="F174" s="150"/>
      <c r="G174" s="150"/>
      <c r="H174" s="150"/>
      <c r="I174" s="150"/>
      <c r="J174" s="150"/>
      <c r="K174" s="150"/>
      <c r="L174" s="150"/>
      <c r="M174" s="150"/>
      <c r="N174" s="150"/>
      <c r="O174" s="150"/>
      <c r="P174" s="150"/>
      <c r="Q174" s="150"/>
      <c r="R174" s="150"/>
      <c r="S174" s="150"/>
      <c r="T174" s="150"/>
      <c r="U174" s="150"/>
      <c r="V174" s="150"/>
      <c r="W174" s="150"/>
      <c r="X174" s="150"/>
      <c r="Y174" s="150"/>
      <c r="Z174" s="150"/>
      <c r="AA174" s="150"/>
      <c r="AB174" s="150"/>
      <c r="AC174" s="150"/>
      <c r="AD174" s="150"/>
      <c r="AE174" s="150"/>
      <c r="AF174" s="150"/>
      <c r="AG174" s="150"/>
      <c r="AH174" s="150"/>
      <c r="AI174" s="150"/>
      <c r="AJ174" s="150"/>
      <c r="AK174" s="150"/>
      <c r="AL174" s="150"/>
      <c r="AM174" s="150"/>
      <c r="AN174" s="150"/>
      <c r="AO174" s="150"/>
      <c r="AP174" s="150"/>
      <c r="AQ174" s="150"/>
      <c r="AR174" s="150"/>
      <c r="AS174" s="150"/>
      <c r="AT174" s="150"/>
      <c r="AU174" s="150"/>
      <c r="AV174" s="150"/>
      <c r="AW174" s="150"/>
      <c r="AX174" s="150"/>
      <c r="AY174" s="150"/>
      <c r="AZ174" s="150"/>
      <c r="BA174" s="150"/>
      <c r="BB174" s="150"/>
      <c r="BC174" s="150"/>
      <c r="BD174" s="150"/>
      <c r="BE174" s="150"/>
      <c r="BF174" s="150"/>
      <c r="BG174" s="150"/>
      <c r="BH174" s="150"/>
      <c r="BI174" s="150"/>
      <c r="BJ174" s="150"/>
      <c r="BK174" s="150"/>
      <c r="BL174" s="150"/>
      <c r="BM174" s="150"/>
      <c r="BN174" s="150"/>
      <c r="BO174" s="150"/>
    </row>
    <row r="175" spans="1:67">
      <c r="A175" s="150"/>
      <c r="B175" s="150"/>
      <c r="C175" s="150"/>
      <c r="D175" s="150"/>
      <c r="E175" s="150"/>
      <c r="F175" s="150"/>
      <c r="G175" s="150"/>
      <c r="H175" s="150"/>
      <c r="I175" s="150"/>
      <c r="J175" s="150"/>
      <c r="K175" s="150"/>
      <c r="L175" s="150"/>
      <c r="M175" s="150"/>
      <c r="N175" s="150"/>
      <c r="O175" s="150"/>
      <c r="P175" s="150"/>
      <c r="Q175" s="150"/>
      <c r="R175" s="150"/>
      <c r="S175" s="150"/>
      <c r="T175" s="150"/>
      <c r="U175" s="150"/>
      <c r="V175" s="150"/>
      <c r="W175" s="150"/>
      <c r="X175" s="150"/>
      <c r="Y175" s="150"/>
      <c r="Z175" s="150"/>
      <c r="AA175" s="150"/>
      <c r="AB175" s="150"/>
      <c r="AC175" s="150"/>
      <c r="AD175" s="150"/>
      <c r="AE175" s="150"/>
      <c r="AF175" s="150"/>
      <c r="AG175" s="150"/>
      <c r="AH175" s="150"/>
      <c r="AI175" s="150"/>
      <c r="AJ175" s="150"/>
      <c r="AK175" s="150"/>
      <c r="AL175" s="150"/>
      <c r="AM175" s="150"/>
      <c r="AN175" s="150"/>
      <c r="AO175" s="150"/>
      <c r="AP175" s="150"/>
      <c r="AQ175" s="150"/>
      <c r="AR175" s="150"/>
      <c r="AS175" s="150"/>
      <c r="AT175" s="150"/>
      <c r="AU175" s="150"/>
      <c r="AV175" s="150"/>
      <c r="AW175" s="150"/>
      <c r="AX175" s="150"/>
      <c r="AY175" s="150"/>
      <c r="AZ175" s="150"/>
      <c r="BA175" s="150"/>
      <c r="BB175" s="150"/>
      <c r="BC175" s="150"/>
      <c r="BD175" s="150"/>
      <c r="BE175" s="150"/>
      <c r="BF175" s="150"/>
      <c r="BG175" s="150"/>
      <c r="BH175" s="150"/>
      <c r="BI175" s="150"/>
      <c r="BJ175" s="150"/>
      <c r="BK175" s="150"/>
      <c r="BL175" s="150"/>
      <c r="BM175" s="150"/>
      <c r="BN175" s="150"/>
      <c r="BO175" s="150"/>
    </row>
    <row r="176" spans="1:67">
      <c r="A176" s="150"/>
      <c r="B176" s="150"/>
      <c r="C176" s="150"/>
      <c r="D176" s="150"/>
      <c r="E176" s="150"/>
      <c r="F176" s="150"/>
      <c r="G176" s="150"/>
      <c r="H176" s="150"/>
      <c r="I176" s="150"/>
      <c r="J176" s="150"/>
      <c r="K176" s="150"/>
      <c r="L176" s="150"/>
      <c r="M176" s="150"/>
      <c r="N176" s="150"/>
      <c r="O176" s="150"/>
      <c r="P176" s="150"/>
      <c r="Q176" s="150"/>
      <c r="R176" s="150"/>
      <c r="S176" s="150"/>
      <c r="T176" s="150"/>
      <c r="U176" s="150"/>
      <c r="V176" s="150"/>
      <c r="W176" s="150"/>
      <c r="X176" s="150"/>
      <c r="Y176" s="150"/>
      <c r="Z176" s="150"/>
      <c r="AA176" s="150"/>
      <c r="AB176" s="150"/>
      <c r="AC176" s="150"/>
      <c r="AD176" s="150"/>
      <c r="AE176" s="150"/>
      <c r="AF176" s="150"/>
      <c r="AG176" s="150"/>
      <c r="AH176" s="150"/>
      <c r="AI176" s="150"/>
      <c r="AJ176" s="150"/>
      <c r="AK176" s="150"/>
      <c r="AL176" s="150"/>
      <c r="AM176" s="150"/>
      <c r="AN176" s="150"/>
      <c r="AO176" s="150"/>
      <c r="AP176" s="150"/>
      <c r="AQ176" s="150"/>
      <c r="AR176" s="150"/>
      <c r="AS176" s="150"/>
      <c r="AT176" s="150"/>
      <c r="AU176" s="150"/>
      <c r="AV176" s="150"/>
      <c r="AW176" s="150"/>
      <c r="AX176" s="150"/>
      <c r="AY176" s="150"/>
      <c r="AZ176" s="150"/>
      <c r="BA176" s="150"/>
      <c r="BB176" s="150"/>
      <c r="BC176" s="150"/>
      <c r="BD176" s="150"/>
      <c r="BE176" s="150"/>
      <c r="BF176" s="150"/>
      <c r="BG176" s="150"/>
      <c r="BH176" s="150"/>
      <c r="BI176" s="150"/>
      <c r="BJ176" s="150"/>
      <c r="BK176" s="150"/>
      <c r="BL176" s="150"/>
      <c r="BM176" s="150"/>
      <c r="BN176" s="150"/>
      <c r="BO176" s="150"/>
    </row>
    <row r="177" spans="1:67">
      <c r="A177" s="150"/>
      <c r="B177" s="150"/>
      <c r="C177" s="150"/>
      <c r="D177" s="150"/>
      <c r="E177" s="150"/>
      <c r="F177" s="150"/>
      <c r="G177" s="150"/>
      <c r="H177" s="150"/>
      <c r="I177" s="150"/>
      <c r="J177" s="150"/>
      <c r="K177" s="150"/>
      <c r="L177" s="150"/>
      <c r="M177" s="150"/>
      <c r="N177" s="150"/>
      <c r="O177" s="150"/>
      <c r="P177" s="150"/>
      <c r="Q177" s="150"/>
      <c r="R177" s="150"/>
      <c r="S177" s="150"/>
      <c r="T177" s="150"/>
      <c r="U177" s="150"/>
      <c r="V177" s="150"/>
      <c r="W177" s="150"/>
      <c r="X177" s="150"/>
      <c r="Y177" s="150"/>
      <c r="Z177" s="150"/>
      <c r="AA177" s="150"/>
      <c r="AB177" s="150"/>
      <c r="AC177" s="150"/>
      <c r="AD177" s="150"/>
      <c r="AE177" s="150"/>
      <c r="AF177" s="150"/>
      <c r="AG177" s="150"/>
      <c r="AH177" s="150"/>
      <c r="AI177" s="150"/>
      <c r="AJ177" s="150"/>
      <c r="AK177" s="150"/>
      <c r="AL177" s="150"/>
      <c r="AM177" s="150"/>
      <c r="AN177" s="150"/>
      <c r="AO177" s="150"/>
      <c r="AP177" s="150"/>
      <c r="AQ177" s="150"/>
      <c r="AR177" s="150"/>
      <c r="AS177" s="150"/>
      <c r="AT177" s="150"/>
      <c r="AU177" s="150"/>
      <c r="AV177" s="150"/>
      <c r="AW177" s="150"/>
      <c r="AX177" s="150"/>
      <c r="AY177" s="150"/>
      <c r="AZ177" s="150"/>
      <c r="BA177" s="150"/>
      <c r="BB177" s="150"/>
      <c r="BC177" s="150"/>
      <c r="BD177" s="150"/>
      <c r="BE177" s="150"/>
      <c r="BF177" s="150"/>
      <c r="BG177" s="150"/>
      <c r="BH177" s="150"/>
      <c r="BI177" s="150"/>
      <c r="BJ177" s="150"/>
      <c r="BK177" s="150"/>
      <c r="BL177" s="150"/>
      <c r="BM177" s="150"/>
      <c r="BN177" s="150"/>
      <c r="BO177" s="150"/>
    </row>
    <row r="178" spans="1:67">
      <c r="A178" s="150"/>
      <c r="B178" s="150"/>
      <c r="C178" s="150"/>
      <c r="D178" s="150"/>
      <c r="E178" s="150"/>
      <c r="F178" s="150"/>
      <c r="G178" s="150"/>
      <c r="H178" s="150"/>
      <c r="I178" s="150"/>
      <c r="J178" s="150"/>
      <c r="K178" s="150"/>
      <c r="L178" s="150"/>
      <c r="M178" s="150"/>
      <c r="N178" s="150"/>
      <c r="O178" s="150"/>
      <c r="P178" s="150"/>
      <c r="Q178" s="150"/>
      <c r="R178" s="150"/>
      <c r="S178" s="150"/>
      <c r="T178" s="150"/>
      <c r="U178" s="150"/>
      <c r="V178" s="150"/>
      <c r="W178" s="150"/>
      <c r="X178" s="150"/>
      <c r="Y178" s="150"/>
      <c r="Z178" s="150"/>
      <c r="AA178" s="150"/>
      <c r="AB178" s="150"/>
      <c r="AC178" s="150"/>
      <c r="AD178" s="150"/>
      <c r="AE178" s="150"/>
      <c r="AF178" s="150"/>
      <c r="AG178" s="150"/>
      <c r="AH178" s="150"/>
      <c r="AI178" s="150"/>
      <c r="AJ178" s="150"/>
      <c r="AK178" s="150"/>
      <c r="AL178" s="150"/>
      <c r="AM178" s="150"/>
      <c r="AN178" s="150"/>
      <c r="AO178" s="150"/>
      <c r="AP178" s="150"/>
      <c r="AQ178" s="150"/>
      <c r="AR178" s="150"/>
      <c r="AS178" s="150"/>
      <c r="AT178" s="150"/>
      <c r="AU178" s="150"/>
      <c r="AV178" s="150"/>
      <c r="AW178" s="150"/>
      <c r="AX178" s="150"/>
      <c r="AY178" s="150"/>
      <c r="AZ178" s="150"/>
      <c r="BA178" s="150"/>
      <c r="BB178" s="150"/>
      <c r="BC178" s="150"/>
      <c r="BD178" s="150"/>
      <c r="BE178" s="150"/>
      <c r="BF178" s="150"/>
      <c r="BG178" s="150"/>
      <c r="BH178" s="150"/>
      <c r="BI178" s="150"/>
      <c r="BJ178" s="150"/>
      <c r="BK178" s="150"/>
      <c r="BL178" s="150"/>
      <c r="BM178" s="150"/>
      <c r="BN178" s="150"/>
      <c r="BO178" s="150"/>
    </row>
    <row r="179" spans="1:67">
      <c r="A179" s="150"/>
      <c r="B179" s="150"/>
      <c r="C179" s="150"/>
      <c r="D179" s="150"/>
      <c r="E179" s="150"/>
      <c r="F179" s="150"/>
      <c r="G179" s="150"/>
      <c r="H179" s="150"/>
      <c r="I179" s="150"/>
      <c r="J179" s="150"/>
      <c r="K179" s="150"/>
      <c r="L179" s="150"/>
      <c r="M179" s="150"/>
      <c r="N179" s="150"/>
      <c r="O179" s="150"/>
      <c r="P179" s="150"/>
      <c r="Q179" s="150"/>
      <c r="R179" s="150"/>
      <c r="S179" s="150"/>
      <c r="T179" s="150"/>
      <c r="U179" s="150"/>
      <c r="V179" s="150"/>
      <c r="W179" s="150"/>
      <c r="X179" s="150"/>
      <c r="Y179" s="150"/>
      <c r="Z179" s="150"/>
      <c r="AA179" s="150"/>
      <c r="AB179" s="150"/>
      <c r="AC179" s="150"/>
      <c r="AD179" s="150"/>
      <c r="AE179" s="150"/>
      <c r="AF179" s="150"/>
      <c r="AG179" s="150"/>
      <c r="AH179" s="150"/>
      <c r="AI179" s="150"/>
      <c r="AJ179" s="150"/>
      <c r="AK179" s="150"/>
      <c r="AL179" s="150"/>
      <c r="AM179" s="150"/>
      <c r="AN179" s="150"/>
      <c r="AO179" s="150"/>
      <c r="AP179" s="150"/>
      <c r="AQ179" s="150"/>
      <c r="AR179" s="150"/>
      <c r="AS179" s="150"/>
      <c r="AT179" s="150"/>
      <c r="AU179" s="150"/>
      <c r="AV179" s="150"/>
      <c r="AW179" s="150"/>
      <c r="AX179" s="150"/>
      <c r="AY179" s="150"/>
      <c r="AZ179" s="150"/>
      <c r="BA179" s="150"/>
      <c r="BB179" s="150"/>
      <c r="BC179" s="150"/>
      <c r="BD179" s="150"/>
      <c r="BE179" s="150"/>
      <c r="BF179" s="150"/>
      <c r="BG179" s="150"/>
      <c r="BH179" s="150"/>
      <c r="BI179" s="150"/>
      <c r="BJ179" s="150"/>
      <c r="BK179" s="150"/>
      <c r="BL179" s="150"/>
      <c r="BM179" s="150"/>
      <c r="BN179" s="150"/>
      <c r="BO179" s="150"/>
    </row>
    <row r="180" spans="1:67">
      <c r="A180" s="150"/>
      <c r="B180" s="150"/>
      <c r="C180" s="150"/>
      <c r="D180" s="150"/>
      <c r="E180" s="150"/>
      <c r="F180" s="150"/>
      <c r="G180" s="150"/>
      <c r="H180" s="150"/>
      <c r="I180" s="150"/>
      <c r="J180" s="150"/>
      <c r="K180" s="150"/>
      <c r="L180" s="150"/>
      <c r="M180" s="150"/>
      <c r="N180" s="150"/>
      <c r="O180" s="150"/>
      <c r="P180" s="150"/>
      <c r="Q180" s="150"/>
      <c r="R180" s="150"/>
      <c r="S180" s="150"/>
      <c r="T180" s="150"/>
      <c r="U180" s="150"/>
      <c r="V180" s="150"/>
      <c r="W180" s="150"/>
      <c r="X180" s="150"/>
      <c r="Y180" s="150"/>
      <c r="Z180" s="150"/>
      <c r="AA180" s="150"/>
      <c r="AB180" s="150"/>
      <c r="AC180" s="150"/>
      <c r="AD180" s="150"/>
      <c r="AE180" s="150"/>
      <c r="AF180" s="150"/>
      <c r="AG180" s="150"/>
      <c r="AH180" s="150"/>
      <c r="AI180" s="150"/>
      <c r="AJ180" s="150"/>
      <c r="AK180" s="150"/>
      <c r="AL180" s="150"/>
      <c r="AM180" s="150"/>
      <c r="AN180" s="150"/>
      <c r="AO180" s="150"/>
      <c r="AP180" s="150"/>
      <c r="AQ180" s="150"/>
      <c r="AR180" s="150"/>
      <c r="AS180" s="150"/>
      <c r="AT180" s="150"/>
      <c r="AU180" s="150"/>
      <c r="AV180" s="150"/>
      <c r="AW180" s="150"/>
      <c r="AX180" s="150"/>
      <c r="AY180" s="150"/>
      <c r="AZ180" s="150"/>
      <c r="BA180" s="150"/>
      <c r="BB180" s="150"/>
      <c r="BC180" s="150"/>
      <c r="BD180" s="150"/>
      <c r="BE180" s="150"/>
      <c r="BF180" s="150"/>
      <c r="BG180" s="150"/>
      <c r="BH180" s="150"/>
      <c r="BI180" s="150"/>
      <c r="BJ180" s="150"/>
      <c r="BK180" s="150"/>
      <c r="BL180" s="150"/>
      <c r="BM180" s="150"/>
      <c r="BN180" s="150"/>
      <c r="BO180" s="150"/>
    </row>
    <row r="181" spans="1:67">
      <c r="A181" s="150"/>
      <c r="B181" s="150"/>
      <c r="C181" s="150"/>
      <c r="D181" s="150"/>
      <c r="E181" s="150"/>
      <c r="F181" s="150"/>
      <c r="G181" s="150"/>
      <c r="H181" s="150"/>
      <c r="I181" s="150"/>
      <c r="J181" s="150"/>
      <c r="K181" s="150"/>
      <c r="L181" s="150"/>
      <c r="M181" s="150"/>
      <c r="N181" s="150"/>
      <c r="O181" s="150"/>
      <c r="P181" s="150"/>
      <c r="Q181" s="150"/>
      <c r="R181" s="150"/>
      <c r="S181" s="150"/>
      <c r="T181" s="150"/>
      <c r="U181" s="150"/>
      <c r="V181" s="150"/>
      <c r="W181" s="150"/>
      <c r="X181" s="150"/>
      <c r="Y181" s="150"/>
      <c r="Z181" s="150"/>
      <c r="AA181" s="150"/>
      <c r="AB181" s="150"/>
      <c r="AC181" s="150"/>
      <c r="AD181" s="150"/>
      <c r="AE181" s="150"/>
      <c r="AF181" s="150"/>
      <c r="AG181" s="150"/>
      <c r="AH181" s="150"/>
      <c r="AI181" s="150"/>
      <c r="AJ181" s="150"/>
      <c r="AK181" s="150"/>
      <c r="AL181" s="150"/>
      <c r="AM181" s="150"/>
      <c r="AN181" s="150"/>
      <c r="AO181" s="150"/>
      <c r="AP181" s="150"/>
      <c r="AQ181" s="150"/>
      <c r="AR181" s="150"/>
      <c r="AS181" s="150"/>
      <c r="AT181" s="150"/>
      <c r="AU181" s="150"/>
      <c r="AV181" s="150"/>
      <c r="AW181" s="150"/>
      <c r="AX181" s="150"/>
      <c r="AY181" s="150"/>
      <c r="AZ181" s="150"/>
      <c r="BA181" s="150"/>
      <c r="BB181" s="150"/>
      <c r="BC181" s="150"/>
      <c r="BD181" s="150"/>
      <c r="BE181" s="150"/>
      <c r="BF181" s="150"/>
      <c r="BG181" s="150"/>
      <c r="BH181" s="150"/>
      <c r="BI181" s="150"/>
      <c r="BJ181" s="150"/>
      <c r="BK181" s="150"/>
      <c r="BL181" s="150"/>
      <c r="BM181" s="150"/>
      <c r="BN181" s="150"/>
      <c r="BO181" s="150"/>
    </row>
    <row r="182" spans="1:67">
      <c r="A182" s="150"/>
      <c r="B182" s="150"/>
      <c r="C182" s="150"/>
      <c r="D182" s="150"/>
      <c r="E182" s="150"/>
      <c r="F182" s="150"/>
      <c r="G182" s="150"/>
      <c r="H182" s="150"/>
      <c r="I182" s="150"/>
      <c r="J182" s="150"/>
      <c r="K182" s="150"/>
      <c r="L182" s="150"/>
      <c r="M182" s="150"/>
      <c r="N182" s="150"/>
      <c r="O182" s="150"/>
      <c r="P182" s="150"/>
      <c r="Q182" s="150"/>
      <c r="R182" s="150"/>
      <c r="S182" s="150"/>
      <c r="T182" s="150"/>
      <c r="U182" s="150"/>
      <c r="V182" s="150"/>
      <c r="W182" s="150"/>
      <c r="X182" s="150"/>
      <c r="Y182" s="150"/>
      <c r="Z182" s="150"/>
      <c r="AA182" s="150"/>
      <c r="AB182" s="150"/>
      <c r="AC182" s="150"/>
      <c r="AD182" s="150"/>
      <c r="AE182" s="150"/>
      <c r="AF182" s="150"/>
      <c r="AG182" s="150"/>
      <c r="AH182" s="150"/>
      <c r="AI182" s="150"/>
      <c r="AJ182" s="150"/>
      <c r="AK182" s="150"/>
      <c r="AL182" s="150"/>
      <c r="AM182" s="150"/>
      <c r="AN182" s="150"/>
      <c r="AO182" s="150"/>
      <c r="AP182" s="150"/>
      <c r="AQ182" s="150"/>
      <c r="AR182" s="150"/>
      <c r="AS182" s="150"/>
      <c r="AT182" s="150"/>
      <c r="AU182" s="150"/>
      <c r="AV182" s="150"/>
      <c r="AW182" s="150"/>
      <c r="AX182" s="150"/>
      <c r="AY182" s="150"/>
      <c r="AZ182" s="150"/>
      <c r="BA182" s="150"/>
      <c r="BB182" s="150"/>
      <c r="BC182" s="150"/>
      <c r="BD182" s="150"/>
      <c r="BE182" s="150"/>
      <c r="BF182" s="150"/>
      <c r="BG182" s="150"/>
      <c r="BH182" s="150"/>
      <c r="BI182" s="150"/>
      <c r="BJ182" s="150"/>
      <c r="BK182" s="150"/>
      <c r="BL182" s="150"/>
      <c r="BM182" s="150"/>
      <c r="BN182" s="150"/>
      <c r="BO182" s="150"/>
    </row>
    <row r="183" spans="1:67">
      <c r="A183" s="150"/>
      <c r="B183" s="150"/>
      <c r="C183" s="150"/>
      <c r="D183" s="150"/>
      <c r="E183" s="150"/>
      <c r="F183" s="150"/>
      <c r="G183" s="150"/>
      <c r="H183" s="150"/>
      <c r="I183" s="150"/>
      <c r="J183" s="150"/>
      <c r="K183" s="150"/>
      <c r="L183" s="150"/>
      <c r="M183" s="150"/>
      <c r="N183" s="150"/>
      <c r="O183" s="150"/>
      <c r="P183" s="150"/>
      <c r="Q183" s="150"/>
      <c r="R183" s="150"/>
      <c r="S183" s="150"/>
      <c r="T183" s="150"/>
      <c r="U183" s="150"/>
      <c r="V183" s="150"/>
      <c r="W183" s="150"/>
      <c r="X183" s="150"/>
      <c r="Y183" s="150"/>
      <c r="Z183" s="150"/>
      <c r="AA183" s="150"/>
      <c r="AB183" s="150"/>
      <c r="AC183" s="150"/>
      <c r="AD183" s="150"/>
      <c r="AE183" s="150"/>
      <c r="AF183" s="150"/>
      <c r="AG183" s="150"/>
      <c r="AH183" s="150"/>
      <c r="AI183" s="150"/>
      <c r="AJ183" s="150"/>
      <c r="AK183" s="150"/>
      <c r="AL183" s="150"/>
      <c r="AM183" s="150"/>
      <c r="AN183" s="150"/>
      <c r="AO183" s="150"/>
      <c r="AP183" s="150"/>
      <c r="AQ183" s="150"/>
      <c r="AR183" s="150"/>
      <c r="AS183" s="150"/>
      <c r="AT183" s="150"/>
      <c r="AU183" s="150"/>
      <c r="AV183" s="150"/>
      <c r="AW183" s="150"/>
      <c r="AX183" s="150"/>
      <c r="AY183" s="150"/>
      <c r="AZ183" s="150"/>
      <c r="BA183" s="150"/>
      <c r="BB183" s="150"/>
      <c r="BC183" s="150"/>
      <c r="BD183" s="150"/>
      <c r="BE183" s="150"/>
      <c r="BF183" s="150"/>
      <c r="BG183" s="150"/>
      <c r="BH183" s="150"/>
      <c r="BI183" s="150"/>
      <c r="BJ183" s="150"/>
      <c r="BK183" s="150"/>
      <c r="BL183" s="150"/>
      <c r="BM183" s="150"/>
      <c r="BN183" s="150"/>
      <c r="BO183" s="150"/>
    </row>
    <row r="184" spans="1:67">
      <c r="A184" s="150"/>
      <c r="B184" s="150"/>
      <c r="C184" s="150"/>
      <c r="D184" s="150"/>
      <c r="E184" s="150"/>
      <c r="F184" s="150"/>
      <c r="G184" s="150"/>
      <c r="H184" s="150"/>
      <c r="I184" s="150"/>
      <c r="J184" s="150"/>
      <c r="K184" s="150"/>
      <c r="L184" s="150"/>
      <c r="M184" s="150"/>
      <c r="N184" s="150"/>
      <c r="O184" s="150"/>
      <c r="P184" s="150"/>
      <c r="Q184" s="150"/>
      <c r="R184" s="150"/>
      <c r="S184" s="150"/>
      <c r="T184" s="150"/>
      <c r="U184" s="150"/>
      <c r="V184" s="150"/>
      <c r="W184" s="150"/>
      <c r="X184" s="150"/>
      <c r="Y184" s="150"/>
      <c r="Z184" s="150"/>
      <c r="AA184" s="150"/>
      <c r="AB184" s="150"/>
      <c r="AC184" s="150"/>
      <c r="AD184" s="150"/>
      <c r="AE184" s="150"/>
      <c r="AF184" s="150"/>
      <c r="AG184" s="150"/>
      <c r="AH184" s="150"/>
      <c r="AI184" s="150"/>
      <c r="AJ184" s="150"/>
      <c r="AK184" s="150"/>
      <c r="AL184" s="150"/>
      <c r="AM184" s="150"/>
      <c r="AN184" s="150"/>
      <c r="AO184" s="150"/>
      <c r="AP184" s="150"/>
      <c r="AQ184" s="150"/>
      <c r="AR184" s="150"/>
      <c r="AS184" s="150"/>
      <c r="AT184" s="150"/>
      <c r="AU184" s="150"/>
      <c r="AV184" s="150"/>
      <c r="AW184" s="150"/>
      <c r="AX184" s="150"/>
      <c r="AY184" s="150"/>
      <c r="AZ184" s="150"/>
      <c r="BA184" s="150"/>
      <c r="BB184" s="150"/>
      <c r="BC184" s="150"/>
      <c r="BD184" s="150"/>
      <c r="BE184" s="150"/>
      <c r="BF184" s="150"/>
      <c r="BG184" s="150"/>
      <c r="BH184" s="150"/>
      <c r="BI184" s="150"/>
      <c r="BJ184" s="150"/>
      <c r="BK184" s="150"/>
      <c r="BL184" s="150"/>
      <c r="BM184" s="150"/>
      <c r="BN184" s="150"/>
      <c r="BO184" s="150"/>
    </row>
    <row r="185" spans="1:67">
      <c r="A185" s="150"/>
      <c r="B185" s="150"/>
      <c r="C185" s="150"/>
      <c r="D185" s="150"/>
      <c r="E185" s="150"/>
      <c r="F185" s="150"/>
      <c r="G185" s="150"/>
      <c r="H185" s="150"/>
      <c r="I185" s="150"/>
      <c r="J185" s="150"/>
      <c r="K185" s="150"/>
      <c r="L185" s="150"/>
      <c r="M185" s="150"/>
      <c r="N185" s="150"/>
      <c r="O185" s="150"/>
      <c r="P185" s="150"/>
      <c r="Q185" s="150"/>
      <c r="R185" s="150"/>
      <c r="S185" s="150"/>
      <c r="T185" s="150"/>
      <c r="U185" s="150"/>
      <c r="V185" s="150"/>
      <c r="W185" s="150"/>
      <c r="X185" s="150"/>
      <c r="Y185" s="150"/>
      <c r="Z185" s="150"/>
      <c r="AA185" s="150"/>
      <c r="AB185" s="150"/>
      <c r="AC185" s="150"/>
      <c r="AD185" s="150"/>
      <c r="AE185" s="150"/>
      <c r="AF185" s="150"/>
      <c r="AG185" s="150"/>
      <c r="AH185" s="150"/>
      <c r="AI185" s="150"/>
      <c r="AJ185" s="150"/>
      <c r="AK185" s="150"/>
      <c r="AL185" s="150"/>
      <c r="AM185" s="150"/>
      <c r="AN185" s="150"/>
      <c r="AO185" s="150"/>
      <c r="AP185" s="150"/>
      <c r="AQ185" s="150"/>
      <c r="AR185" s="150"/>
      <c r="AS185" s="150"/>
      <c r="AT185" s="150"/>
      <c r="AU185" s="150"/>
      <c r="AV185" s="150"/>
      <c r="AW185" s="150"/>
      <c r="AX185" s="150"/>
      <c r="AY185" s="150"/>
      <c r="AZ185" s="150"/>
      <c r="BA185" s="150"/>
      <c r="BB185" s="150"/>
      <c r="BC185" s="150"/>
      <c r="BD185" s="150"/>
      <c r="BE185" s="150"/>
      <c r="BF185" s="150"/>
      <c r="BG185" s="150"/>
      <c r="BH185" s="150"/>
      <c r="BI185" s="150"/>
      <c r="BJ185" s="150"/>
      <c r="BK185" s="150"/>
      <c r="BL185" s="150"/>
      <c r="BM185" s="150"/>
      <c r="BN185" s="150"/>
      <c r="BO185" s="150"/>
    </row>
    <row r="186" spans="1:67">
      <c r="A186" s="150"/>
      <c r="B186" s="150"/>
      <c r="C186" s="150"/>
      <c r="D186" s="150"/>
      <c r="E186" s="150"/>
      <c r="F186" s="150"/>
      <c r="G186" s="150"/>
      <c r="H186" s="150"/>
      <c r="I186" s="150"/>
      <c r="J186" s="150"/>
      <c r="K186" s="150"/>
      <c r="L186" s="150"/>
      <c r="M186" s="150"/>
      <c r="N186" s="150"/>
      <c r="O186" s="150"/>
      <c r="P186" s="150"/>
      <c r="Q186" s="150"/>
      <c r="R186" s="150"/>
      <c r="S186" s="150"/>
      <c r="T186" s="150"/>
      <c r="U186" s="150"/>
      <c r="V186" s="150"/>
      <c r="W186" s="150"/>
      <c r="X186" s="150"/>
      <c r="Y186" s="150"/>
      <c r="Z186" s="150"/>
      <c r="AA186" s="150"/>
      <c r="AB186" s="150"/>
      <c r="AC186" s="150"/>
      <c r="AD186" s="150"/>
      <c r="AE186" s="150"/>
      <c r="AF186" s="150"/>
      <c r="AG186" s="150"/>
      <c r="AH186" s="150"/>
      <c r="AI186" s="150"/>
      <c r="AJ186" s="150"/>
      <c r="AK186" s="150"/>
      <c r="AL186" s="150"/>
      <c r="AM186" s="150"/>
      <c r="AN186" s="150"/>
      <c r="AO186" s="150"/>
      <c r="AP186" s="150"/>
      <c r="AQ186" s="150"/>
      <c r="AR186" s="150"/>
      <c r="AS186" s="150"/>
      <c r="AT186" s="150"/>
      <c r="AU186" s="150"/>
      <c r="AV186" s="150"/>
      <c r="AW186" s="150"/>
      <c r="AX186" s="150"/>
      <c r="AY186" s="150"/>
      <c r="AZ186" s="150"/>
      <c r="BA186" s="150"/>
      <c r="BB186" s="150"/>
      <c r="BC186" s="150"/>
      <c r="BD186" s="150"/>
      <c r="BE186" s="150"/>
      <c r="BF186" s="150"/>
      <c r="BG186" s="150"/>
      <c r="BH186" s="150"/>
      <c r="BI186" s="150"/>
      <c r="BJ186" s="150"/>
      <c r="BK186" s="150"/>
      <c r="BL186" s="150"/>
      <c r="BM186" s="150"/>
      <c r="BN186" s="150"/>
      <c r="BO186" s="150"/>
    </row>
    <row r="187" spans="1:67">
      <c r="A187" s="150"/>
      <c r="B187" s="150"/>
      <c r="C187" s="150"/>
      <c r="D187" s="150"/>
      <c r="E187" s="150"/>
      <c r="F187" s="150"/>
      <c r="G187" s="150"/>
      <c r="H187" s="150"/>
      <c r="I187" s="150"/>
      <c r="J187" s="150"/>
      <c r="K187" s="150"/>
      <c r="L187" s="150"/>
      <c r="M187" s="150"/>
      <c r="N187" s="150"/>
      <c r="O187" s="150"/>
      <c r="P187" s="150"/>
      <c r="Q187" s="150"/>
      <c r="R187" s="150"/>
      <c r="S187" s="150"/>
      <c r="T187" s="150"/>
      <c r="U187" s="150"/>
      <c r="V187" s="150"/>
      <c r="W187" s="150"/>
      <c r="X187" s="150"/>
      <c r="Y187" s="150"/>
      <c r="Z187" s="150"/>
      <c r="AA187" s="150"/>
      <c r="AB187" s="150"/>
      <c r="AC187" s="150"/>
      <c r="AD187" s="150"/>
      <c r="AE187" s="150"/>
      <c r="AF187" s="150"/>
      <c r="AG187" s="150"/>
      <c r="AH187" s="150"/>
      <c r="AI187" s="150"/>
      <c r="AJ187" s="150"/>
      <c r="AK187" s="150"/>
      <c r="AL187" s="150"/>
      <c r="AM187" s="150"/>
      <c r="AN187" s="150"/>
      <c r="AO187" s="150"/>
      <c r="AP187" s="150"/>
      <c r="AQ187" s="150"/>
      <c r="AR187" s="150"/>
      <c r="AS187" s="150"/>
      <c r="AT187" s="150"/>
      <c r="AU187" s="150"/>
      <c r="AV187" s="150"/>
      <c r="AW187" s="150"/>
      <c r="AX187" s="150"/>
      <c r="AY187" s="150"/>
      <c r="AZ187" s="150"/>
      <c r="BA187" s="150"/>
      <c r="BB187" s="150"/>
      <c r="BC187" s="150"/>
      <c r="BD187" s="150"/>
      <c r="BE187" s="150"/>
      <c r="BF187" s="150"/>
      <c r="BG187" s="150"/>
      <c r="BH187" s="150"/>
      <c r="BI187" s="150"/>
      <c r="BJ187" s="150"/>
      <c r="BK187" s="150"/>
      <c r="BL187" s="150"/>
      <c r="BM187" s="150"/>
      <c r="BN187" s="150"/>
      <c r="BO187" s="150"/>
    </row>
    <row r="188" spans="1:67">
      <c r="A188" s="150"/>
      <c r="B188" s="150"/>
      <c r="C188" s="150"/>
      <c r="D188" s="150"/>
      <c r="E188" s="150"/>
      <c r="F188" s="150"/>
      <c r="G188" s="150"/>
      <c r="H188" s="150"/>
      <c r="I188" s="150"/>
      <c r="J188" s="150"/>
      <c r="K188" s="150"/>
      <c r="L188" s="150"/>
      <c r="M188" s="150"/>
      <c r="N188" s="150"/>
      <c r="O188" s="150"/>
      <c r="P188" s="150"/>
      <c r="Q188" s="150"/>
      <c r="R188" s="150"/>
      <c r="S188" s="150"/>
      <c r="T188" s="150"/>
      <c r="U188" s="150"/>
      <c r="V188" s="150"/>
      <c r="W188" s="150"/>
      <c r="X188" s="150"/>
      <c r="Y188" s="150"/>
      <c r="Z188" s="150"/>
      <c r="AA188" s="150"/>
      <c r="AB188" s="150"/>
      <c r="AC188" s="150"/>
      <c r="AD188" s="150"/>
      <c r="AE188" s="150"/>
      <c r="AF188" s="150"/>
      <c r="AG188" s="150"/>
      <c r="AH188" s="150"/>
      <c r="AI188" s="150"/>
      <c r="AJ188" s="150"/>
      <c r="AK188" s="150"/>
      <c r="AL188" s="150"/>
      <c r="AM188" s="150"/>
      <c r="AN188" s="150"/>
      <c r="AO188" s="150"/>
      <c r="AP188" s="150"/>
      <c r="AQ188" s="150"/>
      <c r="AR188" s="150"/>
      <c r="AS188" s="150"/>
      <c r="AT188" s="150"/>
      <c r="AU188" s="150"/>
      <c r="AV188" s="150"/>
      <c r="AW188" s="150"/>
      <c r="AX188" s="150"/>
      <c r="AY188" s="150"/>
      <c r="AZ188" s="150"/>
      <c r="BA188" s="150"/>
      <c r="BB188" s="150"/>
      <c r="BC188" s="150"/>
      <c r="BD188" s="150"/>
      <c r="BE188" s="150"/>
      <c r="BF188" s="150"/>
      <c r="BG188" s="150"/>
      <c r="BH188" s="150"/>
      <c r="BI188" s="150"/>
      <c r="BJ188" s="150"/>
      <c r="BK188" s="150"/>
      <c r="BL188" s="150"/>
      <c r="BM188" s="150"/>
      <c r="BN188" s="150"/>
      <c r="BO188" s="150"/>
    </row>
    <row r="189" spans="1:67">
      <c r="A189" s="150"/>
      <c r="B189" s="150"/>
      <c r="C189" s="150"/>
      <c r="D189" s="150"/>
      <c r="E189" s="150"/>
      <c r="F189" s="150"/>
      <c r="G189" s="150"/>
      <c r="H189" s="150"/>
      <c r="I189" s="150"/>
      <c r="J189" s="150"/>
      <c r="K189" s="150"/>
      <c r="L189" s="150"/>
      <c r="M189" s="150"/>
      <c r="N189" s="150"/>
      <c r="O189" s="150"/>
      <c r="P189" s="150"/>
      <c r="Q189" s="150"/>
      <c r="R189" s="150"/>
      <c r="S189" s="150"/>
      <c r="T189" s="150"/>
      <c r="U189" s="150"/>
      <c r="V189" s="150"/>
      <c r="W189" s="150"/>
      <c r="X189" s="150"/>
      <c r="Y189" s="150"/>
      <c r="Z189" s="150"/>
      <c r="AA189" s="150"/>
      <c r="AB189" s="150"/>
      <c r="AC189" s="150"/>
      <c r="AD189" s="150"/>
      <c r="AE189" s="150"/>
      <c r="AF189" s="150"/>
      <c r="AG189" s="150"/>
      <c r="AH189" s="150"/>
      <c r="AI189" s="150"/>
      <c r="AJ189" s="150"/>
      <c r="AK189" s="150"/>
      <c r="AL189" s="150"/>
      <c r="AM189" s="150"/>
      <c r="AN189" s="150"/>
      <c r="AO189" s="150"/>
      <c r="AP189" s="150"/>
      <c r="AQ189" s="150"/>
      <c r="AR189" s="150"/>
      <c r="AS189" s="150"/>
      <c r="AT189" s="150"/>
      <c r="AU189" s="150"/>
      <c r="AV189" s="150"/>
      <c r="AW189" s="150"/>
      <c r="AX189" s="150"/>
      <c r="AY189" s="150"/>
      <c r="AZ189" s="150"/>
      <c r="BA189" s="150"/>
      <c r="BB189" s="150"/>
      <c r="BC189" s="150"/>
      <c r="BD189" s="150"/>
      <c r="BE189" s="150"/>
      <c r="BF189" s="150"/>
      <c r="BG189" s="150"/>
      <c r="BH189" s="150"/>
      <c r="BI189" s="150"/>
      <c r="BJ189" s="150"/>
      <c r="BK189" s="150"/>
      <c r="BL189" s="150"/>
      <c r="BM189" s="150"/>
      <c r="BN189" s="150"/>
      <c r="BO189" s="150"/>
    </row>
    <row r="190" spans="1:67">
      <c r="A190" s="150"/>
      <c r="B190" s="150"/>
      <c r="C190" s="150"/>
      <c r="D190" s="150"/>
      <c r="E190" s="150"/>
      <c r="F190" s="150"/>
      <c r="G190" s="150"/>
      <c r="H190" s="150"/>
      <c r="I190" s="150"/>
      <c r="J190" s="150"/>
      <c r="K190" s="150"/>
      <c r="L190" s="150"/>
      <c r="M190" s="150"/>
      <c r="N190" s="150"/>
      <c r="O190" s="150"/>
      <c r="P190" s="150"/>
      <c r="Q190" s="150"/>
      <c r="R190" s="150"/>
      <c r="S190" s="150"/>
      <c r="T190" s="150"/>
      <c r="U190" s="150"/>
      <c r="V190" s="150"/>
      <c r="W190" s="150"/>
      <c r="X190" s="150"/>
      <c r="Y190" s="150"/>
      <c r="Z190" s="150"/>
      <c r="AA190" s="150"/>
      <c r="AB190" s="150"/>
      <c r="AC190" s="150"/>
      <c r="AD190" s="150"/>
      <c r="AE190" s="150"/>
      <c r="AF190" s="150"/>
      <c r="AG190" s="150"/>
      <c r="AH190" s="150"/>
      <c r="AI190" s="150"/>
      <c r="AJ190" s="150"/>
      <c r="AK190" s="150"/>
      <c r="AL190" s="150"/>
      <c r="AM190" s="150"/>
      <c r="AN190" s="150"/>
      <c r="AO190" s="150"/>
      <c r="AP190" s="150"/>
      <c r="AQ190" s="150"/>
      <c r="AR190" s="150"/>
      <c r="AS190" s="150"/>
      <c r="AT190" s="150"/>
      <c r="AU190" s="150"/>
      <c r="AV190" s="150"/>
      <c r="AW190" s="150"/>
      <c r="AX190" s="150"/>
      <c r="AY190" s="150"/>
      <c r="AZ190" s="150"/>
      <c r="BA190" s="150"/>
      <c r="BB190" s="150"/>
      <c r="BC190" s="150"/>
      <c r="BD190" s="150"/>
      <c r="BE190" s="150"/>
      <c r="BF190" s="150"/>
      <c r="BG190" s="150"/>
      <c r="BH190" s="150"/>
      <c r="BI190" s="150"/>
      <c r="BJ190" s="150"/>
      <c r="BK190" s="150"/>
      <c r="BL190" s="150"/>
      <c r="BM190" s="150"/>
      <c r="BN190" s="150"/>
      <c r="BO190" s="150"/>
    </row>
    <row r="191" spans="1:67">
      <c r="A191" s="150"/>
      <c r="B191" s="150"/>
      <c r="C191" s="150"/>
      <c r="D191" s="150"/>
      <c r="E191" s="150"/>
      <c r="F191" s="150"/>
      <c r="G191" s="150"/>
      <c r="H191" s="150"/>
      <c r="I191" s="150"/>
      <c r="J191" s="150"/>
      <c r="K191" s="150"/>
      <c r="L191" s="150"/>
      <c r="M191" s="150"/>
      <c r="N191" s="150"/>
      <c r="O191" s="150"/>
      <c r="P191" s="150"/>
      <c r="Q191" s="150"/>
      <c r="R191" s="150"/>
      <c r="S191" s="150"/>
      <c r="T191" s="150"/>
      <c r="U191" s="150"/>
      <c r="V191" s="150"/>
      <c r="W191" s="150"/>
      <c r="X191" s="150"/>
      <c r="Y191" s="150"/>
      <c r="Z191" s="150"/>
      <c r="AA191" s="150"/>
      <c r="AB191" s="150"/>
      <c r="AC191" s="150"/>
      <c r="AD191" s="150"/>
      <c r="AE191" s="150"/>
      <c r="AF191" s="150"/>
      <c r="AG191" s="150"/>
      <c r="AH191" s="150"/>
      <c r="AI191" s="150"/>
      <c r="AJ191" s="150"/>
      <c r="AK191" s="150"/>
      <c r="AL191" s="150"/>
      <c r="AM191" s="150"/>
      <c r="AN191" s="150"/>
      <c r="AO191" s="150"/>
      <c r="AP191" s="150"/>
      <c r="AQ191" s="150"/>
      <c r="AR191" s="150"/>
      <c r="AS191" s="150"/>
      <c r="AT191" s="150"/>
      <c r="AU191" s="150"/>
      <c r="AV191" s="150"/>
      <c r="AW191" s="150"/>
      <c r="AX191" s="150"/>
      <c r="AY191" s="150"/>
      <c r="AZ191" s="150"/>
      <c r="BA191" s="150"/>
      <c r="BB191" s="150"/>
      <c r="BC191" s="150"/>
      <c r="BD191" s="150"/>
      <c r="BE191" s="150"/>
      <c r="BF191" s="150"/>
      <c r="BG191" s="150"/>
      <c r="BH191" s="150"/>
      <c r="BI191" s="150"/>
      <c r="BJ191" s="150"/>
      <c r="BK191" s="150"/>
      <c r="BL191" s="150"/>
      <c r="BM191" s="150"/>
      <c r="BN191" s="150"/>
      <c r="BO191" s="150"/>
    </row>
    <row r="192" spans="1:67">
      <c r="A192" s="150"/>
      <c r="B192" s="150"/>
      <c r="C192" s="150"/>
      <c r="D192" s="150"/>
      <c r="E192" s="150"/>
      <c r="F192" s="150"/>
      <c r="G192" s="150"/>
      <c r="H192" s="150"/>
      <c r="I192" s="150"/>
      <c r="J192" s="150"/>
      <c r="K192" s="150"/>
      <c r="L192" s="150"/>
      <c r="M192" s="150"/>
      <c r="N192" s="150"/>
      <c r="O192" s="150"/>
      <c r="P192" s="150"/>
      <c r="Q192" s="150"/>
      <c r="R192" s="150"/>
      <c r="S192" s="150"/>
      <c r="T192" s="150"/>
      <c r="U192" s="150"/>
      <c r="V192" s="150"/>
      <c r="W192" s="150"/>
      <c r="X192" s="150"/>
      <c r="Y192" s="150"/>
      <c r="Z192" s="150"/>
      <c r="AA192" s="150"/>
      <c r="AB192" s="150"/>
      <c r="AC192" s="150"/>
      <c r="AD192" s="150"/>
      <c r="AE192" s="150"/>
      <c r="AF192" s="150"/>
      <c r="AG192" s="150"/>
      <c r="AH192" s="150"/>
      <c r="AI192" s="150"/>
      <c r="AJ192" s="150"/>
      <c r="AK192" s="150"/>
      <c r="AL192" s="150"/>
      <c r="AM192" s="150"/>
      <c r="AN192" s="150"/>
      <c r="AO192" s="150"/>
      <c r="AP192" s="150"/>
      <c r="AQ192" s="150"/>
      <c r="AR192" s="150"/>
      <c r="AS192" s="150"/>
      <c r="AT192" s="150"/>
      <c r="AU192" s="150"/>
      <c r="AV192" s="150"/>
      <c r="AW192" s="150"/>
      <c r="AX192" s="150"/>
      <c r="AY192" s="150"/>
      <c r="AZ192" s="150"/>
      <c r="BA192" s="150"/>
      <c r="BB192" s="150"/>
      <c r="BC192" s="150"/>
      <c r="BD192" s="150"/>
      <c r="BE192" s="150"/>
      <c r="BF192" s="150"/>
      <c r="BG192" s="150"/>
      <c r="BH192" s="150"/>
      <c r="BI192" s="150"/>
      <c r="BJ192" s="150"/>
      <c r="BK192" s="150"/>
      <c r="BL192" s="150"/>
      <c r="BM192" s="150"/>
      <c r="BN192" s="150"/>
      <c r="BO192" s="150"/>
    </row>
    <row r="193" spans="1:67">
      <c r="A193" s="150"/>
      <c r="B193" s="150"/>
      <c r="C193" s="150"/>
      <c r="D193" s="150"/>
      <c r="E193" s="150"/>
      <c r="F193" s="150"/>
      <c r="G193" s="150"/>
      <c r="H193" s="150"/>
      <c r="I193" s="150"/>
      <c r="J193" s="150"/>
      <c r="K193" s="150"/>
      <c r="L193" s="150"/>
      <c r="M193" s="150"/>
      <c r="N193" s="150"/>
      <c r="O193" s="150"/>
      <c r="P193" s="150"/>
      <c r="Q193" s="150"/>
      <c r="R193" s="150"/>
      <c r="S193" s="150"/>
      <c r="T193" s="150"/>
      <c r="U193" s="150"/>
      <c r="V193" s="150"/>
      <c r="W193" s="150"/>
      <c r="X193" s="150"/>
      <c r="Y193" s="150"/>
      <c r="Z193" s="150"/>
      <c r="AA193" s="150"/>
      <c r="AB193" s="150"/>
      <c r="AC193" s="150"/>
      <c r="AD193" s="150"/>
      <c r="AE193" s="150"/>
      <c r="AF193" s="150"/>
      <c r="AG193" s="150"/>
      <c r="AH193" s="150"/>
      <c r="AI193" s="150"/>
      <c r="AJ193" s="150"/>
      <c r="AK193" s="150"/>
      <c r="AL193" s="150"/>
      <c r="AM193" s="150"/>
      <c r="AN193" s="150"/>
      <c r="AO193" s="150"/>
      <c r="AP193" s="150"/>
      <c r="AQ193" s="150"/>
      <c r="AR193" s="150"/>
      <c r="AS193" s="150"/>
      <c r="AT193" s="150"/>
      <c r="AU193" s="150"/>
      <c r="AV193" s="150"/>
      <c r="AW193" s="150"/>
      <c r="AX193" s="150"/>
      <c r="AY193" s="150"/>
      <c r="AZ193" s="150"/>
      <c r="BA193" s="150"/>
      <c r="BB193" s="150"/>
      <c r="BC193" s="150"/>
      <c r="BD193" s="150"/>
      <c r="BE193" s="150"/>
      <c r="BF193" s="150"/>
      <c r="BG193" s="150"/>
      <c r="BH193" s="150"/>
      <c r="BI193" s="150"/>
      <c r="BJ193" s="150"/>
      <c r="BK193" s="150"/>
      <c r="BL193" s="150"/>
      <c r="BM193" s="150"/>
      <c r="BN193" s="150"/>
      <c r="BO193" s="150"/>
    </row>
    <row r="194" spans="1:67">
      <c r="A194" s="150"/>
      <c r="B194" s="150"/>
      <c r="C194" s="150"/>
      <c r="D194" s="150"/>
      <c r="E194" s="150"/>
      <c r="F194" s="150"/>
      <c r="G194" s="150"/>
      <c r="H194" s="150"/>
      <c r="I194" s="150"/>
      <c r="J194" s="150"/>
      <c r="K194" s="150"/>
      <c r="L194" s="150"/>
      <c r="M194" s="150"/>
      <c r="N194" s="150"/>
      <c r="O194" s="150"/>
      <c r="P194" s="150"/>
      <c r="Q194" s="150"/>
      <c r="R194" s="150"/>
      <c r="S194" s="150"/>
      <c r="T194" s="150"/>
      <c r="U194" s="150"/>
      <c r="V194" s="150"/>
      <c r="W194" s="150"/>
      <c r="X194" s="150"/>
      <c r="Y194" s="150"/>
      <c r="Z194" s="150"/>
      <c r="AA194" s="150"/>
      <c r="AB194" s="150"/>
      <c r="AC194" s="150"/>
      <c r="AD194" s="150"/>
      <c r="AE194" s="150"/>
      <c r="AF194" s="150"/>
      <c r="AG194" s="150"/>
      <c r="AH194" s="150"/>
      <c r="AI194" s="150"/>
      <c r="AJ194" s="150"/>
      <c r="AK194" s="150"/>
      <c r="AL194" s="150"/>
      <c r="AM194" s="150"/>
      <c r="AN194" s="150"/>
      <c r="AO194" s="150"/>
      <c r="AP194" s="150"/>
      <c r="AQ194" s="150"/>
      <c r="AR194" s="150"/>
      <c r="AS194" s="150"/>
      <c r="AT194" s="150"/>
      <c r="AU194" s="150"/>
      <c r="AV194" s="150"/>
      <c r="AW194" s="150"/>
      <c r="AX194" s="150"/>
      <c r="AY194" s="150"/>
      <c r="AZ194" s="150"/>
      <c r="BA194" s="150"/>
      <c r="BB194" s="150"/>
      <c r="BC194" s="150"/>
      <c r="BD194" s="150"/>
      <c r="BE194" s="150"/>
      <c r="BF194" s="150"/>
      <c r="BG194" s="150"/>
      <c r="BH194" s="150"/>
      <c r="BI194" s="150"/>
      <c r="BJ194" s="150"/>
      <c r="BK194" s="150"/>
      <c r="BL194" s="150"/>
      <c r="BM194" s="150"/>
      <c r="BN194" s="150"/>
      <c r="BO194" s="150"/>
    </row>
    <row r="195" spans="1:67">
      <c r="A195" s="150"/>
      <c r="B195" s="150"/>
      <c r="C195" s="150"/>
      <c r="D195" s="150"/>
      <c r="E195" s="150"/>
      <c r="F195" s="150"/>
      <c r="G195" s="150"/>
      <c r="H195" s="150"/>
      <c r="I195" s="150"/>
      <c r="J195" s="150"/>
      <c r="K195" s="150"/>
      <c r="L195" s="150"/>
      <c r="M195" s="150"/>
      <c r="N195" s="150"/>
      <c r="O195" s="150"/>
      <c r="P195" s="150"/>
      <c r="Q195" s="150"/>
      <c r="R195" s="150"/>
      <c r="S195" s="150"/>
      <c r="T195" s="150"/>
      <c r="U195" s="150"/>
      <c r="V195" s="150"/>
      <c r="W195" s="150"/>
      <c r="X195" s="150"/>
      <c r="Y195" s="150"/>
      <c r="Z195" s="150"/>
      <c r="AA195" s="150"/>
      <c r="AB195" s="150"/>
      <c r="AC195" s="150"/>
      <c r="AD195" s="150"/>
      <c r="AE195" s="150"/>
      <c r="AF195" s="150"/>
      <c r="AG195" s="150"/>
      <c r="AH195" s="150"/>
      <c r="AI195" s="150"/>
      <c r="AJ195" s="150"/>
      <c r="AK195" s="150"/>
      <c r="AL195" s="150"/>
      <c r="AM195" s="150"/>
      <c r="AN195" s="150"/>
      <c r="AO195" s="150"/>
      <c r="AP195" s="150"/>
      <c r="AQ195" s="150"/>
      <c r="AR195" s="150"/>
      <c r="AS195" s="150"/>
      <c r="AT195" s="150"/>
      <c r="AU195" s="150"/>
      <c r="AV195" s="150"/>
      <c r="AW195" s="150"/>
      <c r="AX195" s="150"/>
      <c r="AY195" s="150"/>
      <c r="AZ195" s="150"/>
      <c r="BA195" s="150"/>
      <c r="BB195" s="150"/>
      <c r="BC195" s="150"/>
      <c r="BD195" s="150"/>
      <c r="BE195" s="150"/>
      <c r="BF195" s="150"/>
      <c r="BG195" s="150"/>
      <c r="BH195" s="150"/>
      <c r="BI195" s="150"/>
      <c r="BJ195" s="150"/>
      <c r="BK195" s="150"/>
      <c r="BL195" s="150"/>
      <c r="BM195" s="150"/>
      <c r="BN195" s="150"/>
      <c r="BO195" s="150"/>
    </row>
    <row r="196" spans="1:67">
      <c r="A196" s="150"/>
      <c r="B196" s="150"/>
      <c r="C196" s="150"/>
      <c r="D196" s="150"/>
      <c r="E196" s="150"/>
      <c r="F196" s="150"/>
      <c r="G196" s="150"/>
      <c r="H196" s="150"/>
      <c r="I196" s="150"/>
      <c r="J196" s="150"/>
      <c r="K196" s="150"/>
      <c r="L196" s="150"/>
      <c r="M196" s="150"/>
      <c r="N196" s="150"/>
      <c r="O196" s="150"/>
      <c r="P196" s="150"/>
      <c r="Q196" s="150"/>
      <c r="R196" s="150"/>
      <c r="S196" s="150"/>
      <c r="T196" s="150"/>
      <c r="U196" s="150"/>
      <c r="V196" s="150"/>
      <c r="W196" s="150"/>
      <c r="X196" s="150"/>
      <c r="Y196" s="150"/>
      <c r="Z196" s="150"/>
      <c r="AA196" s="150"/>
      <c r="AB196" s="150"/>
      <c r="AC196" s="150"/>
      <c r="AD196" s="150"/>
      <c r="AE196" s="150"/>
      <c r="AF196" s="150"/>
      <c r="AG196" s="150"/>
      <c r="AH196" s="150"/>
      <c r="AI196" s="150"/>
      <c r="AJ196" s="150"/>
      <c r="AK196" s="150"/>
      <c r="AL196" s="150"/>
      <c r="AM196" s="150"/>
      <c r="AN196" s="150"/>
      <c r="AO196" s="150"/>
      <c r="AP196" s="150"/>
      <c r="AQ196" s="150"/>
      <c r="AR196" s="150"/>
      <c r="AS196" s="150"/>
      <c r="AT196" s="150"/>
      <c r="AU196" s="150"/>
      <c r="AV196" s="150"/>
      <c r="AW196" s="150"/>
      <c r="AX196" s="150"/>
      <c r="AY196" s="150"/>
      <c r="AZ196" s="150"/>
      <c r="BA196" s="150"/>
      <c r="BB196" s="150"/>
      <c r="BC196" s="150"/>
      <c r="BD196" s="150"/>
      <c r="BE196" s="150"/>
      <c r="BF196" s="150"/>
      <c r="BG196" s="150"/>
      <c r="BH196" s="150"/>
      <c r="BI196" s="150"/>
      <c r="BJ196" s="150"/>
      <c r="BK196" s="150"/>
      <c r="BL196" s="150"/>
      <c r="BM196" s="150"/>
      <c r="BN196" s="150"/>
      <c r="BO196" s="150"/>
    </row>
    <row r="197" spans="1:67">
      <c r="A197" s="150"/>
      <c r="B197" s="150"/>
      <c r="C197" s="150"/>
      <c r="D197" s="150"/>
      <c r="E197" s="150"/>
      <c r="F197" s="150"/>
      <c r="G197" s="150"/>
      <c r="H197" s="150"/>
      <c r="I197" s="150"/>
      <c r="J197" s="150"/>
      <c r="K197" s="150"/>
      <c r="L197" s="150"/>
      <c r="M197" s="150"/>
      <c r="N197" s="150"/>
      <c r="O197" s="150"/>
      <c r="P197" s="150"/>
      <c r="Q197" s="150"/>
      <c r="R197" s="150"/>
      <c r="S197" s="150"/>
      <c r="T197" s="150"/>
      <c r="U197" s="150"/>
      <c r="V197" s="150"/>
      <c r="W197" s="150"/>
      <c r="X197" s="150"/>
      <c r="Y197" s="150"/>
      <c r="Z197" s="150"/>
      <c r="AA197" s="150"/>
      <c r="AB197" s="150"/>
      <c r="AC197" s="150"/>
      <c r="AD197" s="150"/>
      <c r="AE197" s="150"/>
      <c r="AF197" s="150"/>
      <c r="AG197" s="150"/>
      <c r="AH197" s="150"/>
      <c r="AI197" s="150"/>
      <c r="AJ197" s="150"/>
      <c r="AK197" s="150"/>
      <c r="AL197" s="150"/>
      <c r="AM197" s="150"/>
      <c r="AN197" s="150"/>
      <c r="AO197" s="150"/>
      <c r="AP197" s="150"/>
      <c r="AQ197" s="150"/>
      <c r="AR197" s="150"/>
      <c r="AS197" s="150"/>
      <c r="AT197" s="150"/>
      <c r="AU197" s="150"/>
      <c r="AV197" s="150"/>
      <c r="AW197" s="150"/>
      <c r="AX197" s="150"/>
      <c r="AY197" s="150"/>
      <c r="AZ197" s="150"/>
      <c r="BA197" s="150"/>
      <c r="BB197" s="150"/>
      <c r="BC197" s="150"/>
      <c r="BD197" s="150"/>
      <c r="BE197" s="150"/>
      <c r="BF197" s="150"/>
      <c r="BG197" s="150"/>
      <c r="BH197" s="150"/>
      <c r="BI197" s="150"/>
      <c r="BJ197" s="150"/>
      <c r="BK197" s="150"/>
      <c r="BL197" s="150"/>
      <c r="BM197" s="150"/>
      <c r="BN197" s="150"/>
      <c r="BO197" s="150"/>
    </row>
    <row r="198" spans="1:67">
      <c r="A198" s="150"/>
      <c r="B198" s="150"/>
      <c r="C198" s="150"/>
      <c r="D198" s="150"/>
      <c r="E198" s="150"/>
      <c r="F198" s="150"/>
      <c r="G198" s="150"/>
      <c r="H198" s="150"/>
      <c r="I198" s="150"/>
      <c r="J198" s="150"/>
      <c r="K198" s="150"/>
      <c r="L198" s="150"/>
      <c r="M198" s="150"/>
      <c r="N198" s="150"/>
      <c r="O198" s="150"/>
      <c r="P198" s="150"/>
      <c r="Q198" s="150"/>
      <c r="R198" s="150"/>
      <c r="S198" s="150"/>
      <c r="T198" s="150"/>
      <c r="U198" s="150"/>
      <c r="V198" s="150"/>
      <c r="W198" s="150"/>
      <c r="X198" s="150"/>
      <c r="Y198" s="150"/>
      <c r="Z198" s="150"/>
      <c r="AA198" s="150"/>
      <c r="AB198" s="150"/>
      <c r="AC198" s="150"/>
      <c r="AD198" s="150"/>
      <c r="AE198" s="150"/>
      <c r="AF198" s="150"/>
      <c r="AG198" s="150"/>
      <c r="AH198" s="150"/>
      <c r="AI198" s="150"/>
      <c r="AJ198" s="150"/>
      <c r="AK198" s="150"/>
      <c r="AL198" s="150"/>
      <c r="AM198" s="150"/>
      <c r="AN198" s="150"/>
      <c r="AO198" s="150"/>
      <c r="AP198" s="150"/>
      <c r="AQ198" s="150"/>
      <c r="AR198" s="150"/>
      <c r="AS198" s="150"/>
      <c r="AT198" s="150"/>
      <c r="AU198" s="150"/>
      <c r="AV198" s="150"/>
      <c r="AW198" s="150"/>
      <c r="AX198" s="150"/>
      <c r="AY198" s="150"/>
      <c r="AZ198" s="150"/>
      <c r="BA198" s="150"/>
      <c r="BB198" s="150"/>
      <c r="BC198" s="150"/>
      <c r="BD198" s="150"/>
      <c r="BE198" s="150"/>
      <c r="BF198" s="150"/>
      <c r="BG198" s="150"/>
      <c r="BH198" s="150"/>
      <c r="BI198" s="150"/>
      <c r="BJ198" s="150"/>
      <c r="BK198" s="150"/>
      <c r="BL198" s="150"/>
      <c r="BM198" s="150"/>
      <c r="BN198" s="150"/>
      <c r="BO198" s="150"/>
    </row>
    <row r="199" spans="1:67">
      <c r="A199" s="150"/>
      <c r="B199" s="150"/>
      <c r="C199" s="150"/>
      <c r="D199" s="150"/>
      <c r="E199" s="150"/>
      <c r="F199" s="150"/>
      <c r="G199" s="150"/>
      <c r="H199" s="150"/>
      <c r="I199" s="150"/>
      <c r="J199" s="150"/>
      <c r="K199" s="150"/>
      <c r="L199" s="150"/>
      <c r="M199" s="150"/>
      <c r="N199" s="150"/>
      <c r="O199" s="150"/>
      <c r="P199" s="150"/>
      <c r="Q199" s="150"/>
      <c r="R199" s="150"/>
      <c r="S199" s="150"/>
      <c r="T199" s="150"/>
      <c r="U199" s="150"/>
      <c r="V199" s="150"/>
      <c r="W199" s="150"/>
      <c r="X199" s="150"/>
      <c r="Y199" s="150"/>
      <c r="Z199" s="150"/>
      <c r="AA199" s="150"/>
      <c r="AB199" s="150"/>
      <c r="AC199" s="150"/>
      <c r="AD199" s="150"/>
      <c r="AE199" s="150"/>
      <c r="AF199" s="150"/>
      <c r="AG199" s="150"/>
      <c r="AH199" s="150"/>
      <c r="AI199" s="150"/>
      <c r="AJ199" s="150"/>
      <c r="AK199" s="150"/>
      <c r="AL199" s="150"/>
      <c r="AM199" s="150"/>
      <c r="AN199" s="150"/>
      <c r="AO199" s="150"/>
      <c r="AP199" s="150"/>
      <c r="AQ199" s="150"/>
      <c r="AR199" s="150"/>
      <c r="AS199" s="150"/>
      <c r="AT199" s="150"/>
      <c r="AU199" s="150"/>
      <c r="AV199" s="150"/>
      <c r="AW199" s="150"/>
      <c r="AX199" s="150"/>
      <c r="AY199" s="150"/>
      <c r="AZ199" s="150"/>
      <c r="BA199" s="150"/>
      <c r="BB199" s="150"/>
      <c r="BC199" s="150"/>
      <c r="BD199" s="150"/>
      <c r="BE199" s="150"/>
      <c r="BF199" s="150"/>
      <c r="BG199" s="150"/>
      <c r="BH199" s="150"/>
      <c r="BI199" s="150"/>
      <c r="BJ199" s="150"/>
      <c r="BK199" s="150"/>
      <c r="BL199" s="150"/>
      <c r="BM199" s="150"/>
      <c r="BN199" s="150"/>
      <c r="BO199" s="150"/>
    </row>
    <row r="200" spans="1:67">
      <c r="A200" s="150"/>
      <c r="B200" s="150"/>
      <c r="C200" s="150"/>
      <c r="D200" s="150"/>
      <c r="E200" s="150"/>
      <c r="F200" s="150"/>
      <c r="G200" s="150"/>
      <c r="H200" s="150"/>
      <c r="I200" s="150"/>
      <c r="J200" s="150"/>
      <c r="K200" s="150"/>
      <c r="L200" s="150"/>
      <c r="M200" s="150"/>
      <c r="N200" s="150"/>
      <c r="O200" s="150"/>
      <c r="P200" s="150"/>
      <c r="Q200" s="150"/>
      <c r="R200" s="150"/>
      <c r="S200" s="150"/>
      <c r="T200" s="150"/>
      <c r="U200" s="150"/>
      <c r="V200" s="150"/>
      <c r="W200" s="150"/>
      <c r="X200" s="150"/>
      <c r="Y200" s="150"/>
      <c r="Z200" s="150"/>
      <c r="AA200" s="150"/>
      <c r="AB200" s="150"/>
      <c r="AC200" s="150"/>
      <c r="AD200" s="150"/>
      <c r="AE200" s="150"/>
      <c r="AF200" s="150"/>
      <c r="AG200" s="150"/>
      <c r="AH200" s="150"/>
      <c r="AI200" s="150"/>
      <c r="AJ200" s="150"/>
      <c r="AK200" s="150"/>
      <c r="AL200" s="150"/>
      <c r="AM200" s="150"/>
      <c r="AN200" s="150"/>
      <c r="AO200" s="150"/>
      <c r="AP200" s="150"/>
      <c r="AQ200" s="150"/>
      <c r="AR200" s="150"/>
      <c r="AS200" s="150"/>
      <c r="AT200" s="150"/>
      <c r="AU200" s="150"/>
      <c r="AV200" s="150"/>
      <c r="AW200" s="150"/>
      <c r="AX200" s="150"/>
      <c r="AY200" s="150"/>
      <c r="AZ200" s="150"/>
      <c r="BA200" s="150"/>
      <c r="BB200" s="150"/>
      <c r="BC200" s="150"/>
      <c r="BD200" s="150"/>
      <c r="BE200" s="150"/>
      <c r="BF200" s="150"/>
      <c r="BG200" s="150"/>
      <c r="BH200" s="150"/>
      <c r="BI200" s="150"/>
      <c r="BJ200" s="150"/>
      <c r="BK200" s="150"/>
      <c r="BL200" s="150"/>
      <c r="BM200" s="150"/>
      <c r="BN200" s="150"/>
      <c r="BO200" s="150"/>
    </row>
    <row r="201" spans="1:67">
      <c r="A201" s="150"/>
      <c r="B201" s="150"/>
      <c r="C201" s="150"/>
      <c r="D201" s="150"/>
      <c r="E201" s="150"/>
      <c r="F201" s="150"/>
      <c r="G201" s="150"/>
      <c r="H201" s="150"/>
      <c r="I201" s="150"/>
      <c r="J201" s="150"/>
      <c r="K201" s="150"/>
      <c r="L201" s="150"/>
      <c r="M201" s="150"/>
      <c r="N201" s="150"/>
      <c r="O201" s="150"/>
      <c r="P201" s="150"/>
      <c r="Q201" s="150"/>
      <c r="R201" s="150"/>
      <c r="S201" s="150"/>
      <c r="T201" s="150"/>
      <c r="U201" s="150"/>
      <c r="V201" s="150"/>
      <c r="W201" s="150"/>
      <c r="X201" s="150"/>
      <c r="Y201" s="150"/>
      <c r="Z201" s="150"/>
      <c r="AA201" s="150"/>
      <c r="AB201" s="150"/>
      <c r="AC201" s="150"/>
      <c r="AD201" s="150"/>
      <c r="AE201" s="150"/>
      <c r="AF201" s="150"/>
      <c r="AG201" s="150"/>
      <c r="AH201" s="150"/>
      <c r="AI201" s="150"/>
      <c r="AJ201" s="150"/>
      <c r="AK201" s="150"/>
      <c r="AL201" s="150"/>
      <c r="AM201" s="150"/>
      <c r="AN201" s="150"/>
      <c r="AO201" s="150"/>
      <c r="AP201" s="150"/>
      <c r="AQ201" s="150"/>
      <c r="AR201" s="150"/>
      <c r="AS201" s="150"/>
      <c r="AT201" s="150"/>
      <c r="AU201" s="150"/>
      <c r="AV201" s="150"/>
      <c r="AW201" s="150"/>
      <c r="AX201" s="150"/>
      <c r="AY201" s="150"/>
      <c r="AZ201" s="150"/>
      <c r="BA201" s="150"/>
      <c r="BB201" s="150"/>
      <c r="BC201" s="150"/>
      <c r="BD201" s="150"/>
      <c r="BE201" s="150"/>
      <c r="BF201" s="150"/>
      <c r="BG201" s="150"/>
      <c r="BH201" s="150"/>
      <c r="BI201" s="150"/>
      <c r="BJ201" s="150"/>
      <c r="BK201" s="150"/>
      <c r="BL201" s="150"/>
      <c r="BM201" s="150"/>
      <c r="BN201" s="150"/>
      <c r="BO201" s="150"/>
    </row>
    <row r="202" spans="1:67" ht="15" customHeight="1">
      <c r="A202" s="150"/>
      <c r="B202" s="150"/>
      <c r="C202" s="150"/>
      <c r="D202" s="150"/>
      <c r="E202" s="150"/>
      <c r="F202" s="150"/>
      <c r="G202" s="150"/>
      <c r="H202" s="150"/>
      <c r="I202" s="150"/>
      <c r="J202" s="150"/>
      <c r="K202" s="150"/>
      <c r="L202" s="150"/>
      <c r="M202" s="150"/>
      <c r="N202" s="150"/>
      <c r="O202" s="150"/>
      <c r="P202" s="150"/>
      <c r="Q202" s="150"/>
      <c r="R202" s="150"/>
      <c r="S202" s="150"/>
      <c r="T202" s="150"/>
      <c r="U202" s="150"/>
      <c r="V202" s="150"/>
      <c r="W202" s="150"/>
      <c r="X202" s="150"/>
      <c r="Y202" s="150"/>
      <c r="Z202" s="150"/>
      <c r="AA202" s="150"/>
      <c r="AB202" s="150"/>
      <c r="AC202" s="150"/>
      <c r="AD202" s="150"/>
      <c r="AE202" s="150"/>
      <c r="AF202" s="150"/>
      <c r="AG202" s="150"/>
      <c r="AH202" s="150"/>
      <c r="AI202" s="150"/>
      <c r="AJ202" s="150"/>
      <c r="AK202" s="150"/>
      <c r="AL202" s="150"/>
      <c r="AM202" s="150"/>
      <c r="AN202" s="150"/>
      <c r="AO202" s="150"/>
      <c r="AP202" s="150"/>
      <c r="AQ202" s="150"/>
      <c r="AR202" s="150"/>
      <c r="AS202" s="150"/>
      <c r="AT202" s="150"/>
      <c r="AU202" s="150"/>
      <c r="AV202" s="150"/>
      <c r="AW202" s="150"/>
      <c r="AX202" s="150"/>
      <c r="AY202" s="150"/>
      <c r="AZ202" s="150"/>
      <c r="BA202" s="150"/>
      <c r="BB202" s="150"/>
      <c r="BC202" s="150"/>
      <c r="BD202" s="150"/>
      <c r="BE202" s="150"/>
      <c r="BF202" s="150"/>
      <c r="BG202" s="150"/>
      <c r="BH202" s="150"/>
      <c r="BI202" s="150"/>
      <c r="BJ202" s="150"/>
      <c r="BK202" s="150"/>
      <c r="BL202" s="150"/>
      <c r="BM202" s="150"/>
      <c r="BN202" s="150"/>
      <c r="BO202" s="150"/>
    </row>
    <row r="203" spans="1:67" ht="9.75" customHeight="1">
      <c r="A203" s="150"/>
      <c r="B203" s="150"/>
      <c r="C203" s="150"/>
      <c r="D203" s="150"/>
      <c r="E203" s="150"/>
      <c r="F203" s="150"/>
      <c r="G203" s="150"/>
      <c r="H203" s="150"/>
      <c r="I203" s="150"/>
      <c r="J203" s="150"/>
      <c r="K203" s="150"/>
      <c r="L203" s="150"/>
      <c r="M203" s="150"/>
      <c r="N203" s="150"/>
      <c r="O203" s="150"/>
      <c r="P203" s="150"/>
      <c r="Q203" s="150"/>
      <c r="R203" s="150"/>
      <c r="S203" s="150"/>
      <c r="T203" s="150"/>
      <c r="U203" s="150"/>
      <c r="V203" s="150"/>
      <c r="W203" s="150"/>
      <c r="X203" s="150"/>
      <c r="Y203" s="150"/>
      <c r="Z203" s="150"/>
      <c r="AA203" s="150"/>
      <c r="AB203" s="150"/>
      <c r="AC203" s="150"/>
      <c r="AD203" s="150"/>
      <c r="AE203" s="150"/>
      <c r="AF203" s="150"/>
      <c r="AG203" s="150"/>
      <c r="AH203" s="150"/>
      <c r="AI203" s="150"/>
      <c r="AJ203" s="150"/>
      <c r="AK203" s="150"/>
      <c r="AL203" s="150"/>
      <c r="AM203" s="150"/>
      <c r="AN203" s="150"/>
      <c r="AO203" s="150"/>
      <c r="AP203" s="150"/>
      <c r="AQ203" s="150"/>
      <c r="AR203" s="150"/>
      <c r="AS203" s="150"/>
      <c r="AT203" s="150"/>
      <c r="AU203" s="150"/>
      <c r="AV203" s="150"/>
      <c r="AW203" s="150"/>
      <c r="AX203" s="150"/>
      <c r="AY203" s="150"/>
      <c r="AZ203" s="150"/>
      <c r="BA203" s="150"/>
      <c r="BB203" s="150"/>
      <c r="BC203" s="150"/>
      <c r="BD203" s="150"/>
      <c r="BE203" s="150"/>
      <c r="BF203" s="150"/>
      <c r="BG203" s="150"/>
      <c r="BH203" s="150"/>
      <c r="BI203" s="150"/>
      <c r="BJ203" s="150"/>
      <c r="BK203" s="150"/>
      <c r="BL203" s="150"/>
      <c r="BM203" s="150"/>
      <c r="BN203" s="150"/>
      <c r="BO203" s="150"/>
    </row>
    <row r="204" spans="1:67" ht="15" customHeight="1">
      <c r="A204" s="150"/>
      <c r="B204" s="150"/>
      <c r="C204" s="150"/>
      <c r="D204" s="150"/>
      <c r="E204" s="150"/>
      <c r="F204" s="150"/>
      <c r="G204" s="150"/>
      <c r="H204" s="150"/>
      <c r="I204" s="150"/>
      <c r="J204" s="150"/>
      <c r="K204" s="150"/>
      <c r="L204" s="150"/>
      <c r="M204" s="150"/>
      <c r="N204" s="150"/>
      <c r="O204" s="150"/>
      <c r="P204" s="150"/>
      <c r="Q204" s="150"/>
      <c r="R204" s="150"/>
      <c r="S204" s="150"/>
      <c r="T204" s="150"/>
      <c r="U204" s="150"/>
      <c r="V204" s="150"/>
      <c r="W204" s="150"/>
      <c r="X204" s="150"/>
      <c r="Y204" s="150"/>
      <c r="Z204" s="150"/>
      <c r="AA204" s="150"/>
      <c r="AB204" s="150"/>
      <c r="AC204" s="150"/>
      <c r="AD204" s="150"/>
      <c r="AE204" s="150"/>
      <c r="AF204" s="150"/>
      <c r="AG204" s="150"/>
      <c r="AH204" s="150"/>
      <c r="AI204" s="150"/>
      <c r="AJ204" s="150"/>
      <c r="AK204" s="150"/>
      <c r="AL204" s="150"/>
      <c r="AM204" s="150"/>
      <c r="AN204" s="150"/>
      <c r="AO204" s="150"/>
      <c r="AP204" s="150"/>
      <c r="AQ204" s="150"/>
      <c r="AR204" s="150"/>
      <c r="AS204" s="150"/>
      <c r="AT204" s="150"/>
      <c r="AU204" s="150"/>
      <c r="AV204" s="150"/>
      <c r="AW204" s="150"/>
      <c r="AX204" s="150"/>
      <c r="AY204" s="150"/>
      <c r="AZ204" s="150"/>
      <c r="BA204" s="150"/>
      <c r="BB204" s="150"/>
      <c r="BC204" s="150"/>
      <c r="BD204" s="150"/>
      <c r="BE204" s="150"/>
      <c r="BF204" s="150"/>
      <c r="BG204" s="150"/>
      <c r="BH204" s="150"/>
      <c r="BI204" s="150"/>
      <c r="BJ204" s="150"/>
      <c r="BK204" s="150"/>
      <c r="BL204" s="150"/>
      <c r="BM204" s="150"/>
      <c r="BN204" s="150"/>
      <c r="BO204" s="150"/>
    </row>
    <row r="205" spans="1:67" ht="10.5" customHeight="1">
      <c r="A205" s="150"/>
      <c r="B205" s="150"/>
      <c r="C205" s="150"/>
      <c r="D205" s="150"/>
      <c r="E205" s="150"/>
      <c r="F205" s="150"/>
      <c r="G205" s="150"/>
      <c r="H205" s="150"/>
      <c r="I205" s="150"/>
      <c r="J205" s="150"/>
      <c r="K205" s="150"/>
      <c r="L205" s="150"/>
      <c r="M205" s="150"/>
      <c r="N205" s="150"/>
      <c r="O205" s="150"/>
      <c r="P205" s="150"/>
      <c r="Q205" s="150"/>
      <c r="R205" s="150"/>
      <c r="S205" s="150"/>
      <c r="T205" s="150"/>
      <c r="U205" s="150"/>
      <c r="V205" s="150"/>
      <c r="W205" s="150"/>
      <c r="X205" s="150"/>
      <c r="Y205" s="150"/>
      <c r="Z205" s="150"/>
      <c r="AA205" s="150"/>
      <c r="AB205" s="150"/>
      <c r="AC205" s="150"/>
      <c r="AD205" s="150"/>
      <c r="AE205" s="150"/>
      <c r="AF205" s="150"/>
      <c r="AG205" s="150"/>
      <c r="AH205" s="150"/>
      <c r="AI205" s="150"/>
      <c r="AJ205" s="150"/>
      <c r="AK205" s="150"/>
      <c r="AL205" s="150"/>
      <c r="AM205" s="150"/>
      <c r="AN205" s="150"/>
      <c r="AO205" s="150"/>
      <c r="AP205" s="150"/>
      <c r="AQ205" s="150"/>
      <c r="AR205" s="150"/>
      <c r="AS205" s="150"/>
      <c r="AT205" s="150"/>
      <c r="AU205" s="150"/>
      <c r="AV205" s="150"/>
      <c r="AW205" s="150"/>
      <c r="AX205" s="150"/>
      <c r="AY205" s="150"/>
      <c r="AZ205" s="150"/>
      <c r="BA205" s="150"/>
      <c r="BB205" s="150"/>
      <c r="BC205" s="150"/>
      <c r="BD205" s="150"/>
      <c r="BE205" s="150"/>
      <c r="BF205" s="150"/>
      <c r="BG205" s="150"/>
      <c r="BH205" s="150"/>
      <c r="BI205" s="150"/>
      <c r="BJ205" s="150"/>
      <c r="BK205" s="150"/>
      <c r="BL205" s="150"/>
      <c r="BM205" s="150"/>
      <c r="BN205" s="150"/>
      <c r="BO205" s="150"/>
    </row>
    <row r="206" spans="1:67" ht="15" customHeight="1">
      <c r="A206" s="150"/>
      <c r="B206" s="150"/>
      <c r="C206" s="150"/>
      <c r="D206" s="150"/>
      <c r="E206" s="150"/>
      <c r="F206" s="150"/>
      <c r="G206" s="150"/>
      <c r="H206" s="150"/>
      <c r="I206" s="150"/>
      <c r="J206" s="150"/>
      <c r="K206" s="150"/>
      <c r="L206" s="150"/>
      <c r="M206" s="150"/>
      <c r="N206" s="150"/>
      <c r="O206" s="150"/>
      <c r="P206" s="150"/>
      <c r="Q206" s="150"/>
      <c r="R206" s="150"/>
      <c r="S206" s="150"/>
      <c r="T206" s="150"/>
      <c r="U206" s="150"/>
      <c r="V206" s="150"/>
      <c r="W206" s="150"/>
      <c r="X206" s="150"/>
      <c r="Y206" s="150"/>
      <c r="Z206" s="150"/>
      <c r="AA206" s="150"/>
      <c r="AB206" s="150"/>
      <c r="AC206" s="150"/>
      <c r="AD206" s="150"/>
      <c r="AE206" s="150"/>
      <c r="AF206" s="150"/>
      <c r="AG206" s="150"/>
      <c r="AH206" s="150"/>
      <c r="AI206" s="150"/>
      <c r="AJ206" s="150"/>
      <c r="AK206" s="150"/>
      <c r="AL206" s="150"/>
      <c r="AM206" s="150"/>
      <c r="AN206" s="150"/>
      <c r="AO206" s="150"/>
      <c r="AP206" s="150"/>
      <c r="AQ206" s="150"/>
      <c r="AR206" s="150"/>
      <c r="AS206" s="150"/>
      <c r="AT206" s="150"/>
      <c r="AU206" s="150"/>
      <c r="AV206" s="150"/>
      <c r="AW206" s="150"/>
      <c r="AX206" s="150"/>
      <c r="AY206" s="150"/>
      <c r="AZ206" s="150"/>
      <c r="BA206" s="150"/>
      <c r="BB206" s="150"/>
      <c r="BC206" s="150"/>
      <c r="BD206" s="150"/>
      <c r="BE206" s="150"/>
      <c r="BF206" s="150"/>
      <c r="BG206" s="150"/>
      <c r="BH206" s="150"/>
      <c r="BI206" s="150"/>
      <c r="BJ206" s="150"/>
      <c r="BK206" s="150"/>
      <c r="BL206" s="150"/>
      <c r="BM206" s="150"/>
      <c r="BN206" s="150"/>
      <c r="BO206" s="150"/>
    </row>
    <row r="207" spans="1:67" ht="10.5" customHeight="1">
      <c r="A207" s="150"/>
      <c r="B207" s="150"/>
      <c r="C207" s="150"/>
      <c r="D207" s="150"/>
      <c r="E207" s="150"/>
      <c r="F207" s="150"/>
      <c r="G207" s="150"/>
      <c r="H207" s="150"/>
      <c r="I207" s="150"/>
      <c r="J207" s="150"/>
      <c r="K207" s="150"/>
      <c r="L207" s="150"/>
      <c r="M207" s="150"/>
      <c r="N207" s="150"/>
      <c r="O207" s="150"/>
      <c r="P207" s="150"/>
      <c r="Q207" s="150"/>
      <c r="R207" s="150"/>
      <c r="S207" s="150"/>
      <c r="T207" s="150"/>
      <c r="U207" s="150"/>
      <c r="V207" s="150"/>
      <c r="W207" s="150"/>
      <c r="X207" s="150"/>
      <c r="Y207" s="150"/>
      <c r="Z207" s="150"/>
      <c r="AA207" s="150"/>
      <c r="AB207" s="150"/>
      <c r="AC207" s="150"/>
      <c r="AD207" s="150"/>
      <c r="AE207" s="150"/>
      <c r="AF207" s="150"/>
      <c r="AG207" s="150"/>
      <c r="AH207" s="150"/>
      <c r="AI207" s="150"/>
      <c r="AJ207" s="150"/>
      <c r="AK207" s="150"/>
      <c r="AL207" s="150"/>
      <c r="AM207" s="150"/>
      <c r="AN207" s="150"/>
      <c r="AO207" s="150"/>
      <c r="AP207" s="150"/>
      <c r="AQ207" s="150"/>
      <c r="AR207" s="150"/>
      <c r="AS207" s="150"/>
      <c r="AT207" s="150"/>
      <c r="AU207" s="150"/>
      <c r="AV207" s="150"/>
      <c r="AW207" s="150"/>
      <c r="AX207" s="150"/>
      <c r="AY207" s="150"/>
      <c r="AZ207" s="150"/>
      <c r="BA207" s="150"/>
      <c r="BB207" s="150"/>
      <c r="BC207" s="150"/>
      <c r="BD207" s="150"/>
      <c r="BE207" s="150"/>
      <c r="BF207" s="150"/>
      <c r="BG207" s="150"/>
      <c r="BH207" s="150"/>
      <c r="BI207" s="150"/>
      <c r="BJ207" s="150"/>
      <c r="BK207" s="150"/>
      <c r="BL207" s="150"/>
      <c r="BM207" s="150"/>
      <c r="BN207" s="150"/>
      <c r="BO207" s="150"/>
    </row>
    <row r="208" spans="1:67" ht="15" customHeight="1">
      <c r="A208" s="150"/>
      <c r="B208" s="150"/>
      <c r="C208" s="150"/>
      <c r="D208" s="150"/>
      <c r="E208" s="150"/>
      <c r="F208" s="150"/>
      <c r="G208" s="150"/>
      <c r="H208" s="150"/>
      <c r="I208" s="150"/>
      <c r="J208" s="150"/>
      <c r="K208" s="150"/>
      <c r="L208" s="150"/>
      <c r="M208" s="150"/>
      <c r="N208" s="150"/>
      <c r="O208" s="150"/>
      <c r="P208" s="150"/>
      <c r="Q208" s="150"/>
      <c r="R208" s="150"/>
      <c r="S208" s="150"/>
      <c r="T208" s="150"/>
      <c r="U208" s="150"/>
      <c r="V208" s="150"/>
      <c r="W208" s="150"/>
      <c r="X208" s="150"/>
      <c r="Y208" s="150"/>
      <c r="Z208" s="150"/>
      <c r="AA208" s="150"/>
      <c r="AB208" s="150"/>
      <c r="AC208" s="150"/>
      <c r="AD208" s="150"/>
      <c r="AE208" s="150"/>
      <c r="AF208" s="150"/>
      <c r="AG208" s="150"/>
      <c r="AH208" s="150"/>
      <c r="AI208" s="150"/>
      <c r="AJ208" s="150"/>
      <c r="AK208" s="150"/>
      <c r="AL208" s="150"/>
      <c r="AM208" s="150"/>
      <c r="AN208" s="150"/>
      <c r="AO208" s="150"/>
      <c r="AP208" s="150"/>
      <c r="AQ208" s="150"/>
      <c r="AR208" s="150"/>
      <c r="AS208" s="150"/>
      <c r="AT208" s="150"/>
      <c r="AU208" s="150"/>
      <c r="AV208" s="150"/>
      <c r="AW208" s="150"/>
      <c r="AX208" s="150"/>
      <c r="AY208" s="150"/>
      <c r="AZ208" s="150"/>
      <c r="BA208" s="150"/>
      <c r="BB208" s="150"/>
      <c r="BC208" s="150"/>
      <c r="BD208" s="150"/>
      <c r="BE208" s="150"/>
      <c r="BF208" s="150"/>
      <c r="BG208" s="150"/>
      <c r="BH208" s="150"/>
      <c r="BI208" s="150"/>
      <c r="BJ208" s="150"/>
      <c r="BK208" s="150"/>
      <c r="BL208" s="150"/>
      <c r="BM208" s="150"/>
      <c r="BN208" s="150"/>
      <c r="BO208" s="150"/>
    </row>
    <row r="209" spans="1:67" ht="10.5" customHeight="1">
      <c r="A209" s="150"/>
      <c r="B209" s="150"/>
      <c r="C209" s="150"/>
      <c r="D209" s="150"/>
      <c r="E209" s="150"/>
      <c r="F209" s="150"/>
      <c r="G209" s="150"/>
      <c r="H209" s="150"/>
      <c r="I209" s="150"/>
      <c r="J209" s="150"/>
      <c r="K209" s="150"/>
      <c r="L209" s="150"/>
      <c r="M209" s="150"/>
      <c r="N209" s="150"/>
      <c r="O209" s="150"/>
      <c r="P209" s="150"/>
      <c r="Q209" s="150"/>
      <c r="R209" s="150"/>
      <c r="S209" s="150"/>
      <c r="T209" s="150"/>
      <c r="U209" s="150"/>
      <c r="V209" s="150"/>
      <c r="W209" s="150"/>
      <c r="X209" s="150"/>
      <c r="Y209" s="150"/>
      <c r="Z209" s="150"/>
      <c r="AA209" s="150"/>
      <c r="AB209" s="150"/>
      <c r="AC209" s="150"/>
      <c r="AD209" s="150"/>
      <c r="AE209" s="150"/>
      <c r="AF209" s="150"/>
      <c r="AG209" s="150"/>
      <c r="AH209" s="150"/>
      <c r="AI209" s="150"/>
      <c r="AJ209" s="150"/>
      <c r="AK209" s="150"/>
      <c r="AL209" s="150"/>
      <c r="AM209" s="150"/>
      <c r="AN209" s="150"/>
      <c r="AO209" s="150"/>
      <c r="AP209" s="150"/>
      <c r="AQ209" s="150"/>
      <c r="AR209" s="150"/>
      <c r="AS209" s="150"/>
      <c r="AT209" s="150"/>
      <c r="AU209" s="150"/>
      <c r="AV209" s="150"/>
      <c r="AW209" s="150"/>
      <c r="AX209" s="150"/>
      <c r="AY209" s="150"/>
      <c r="AZ209" s="150"/>
      <c r="BA209" s="150"/>
      <c r="BB209" s="150"/>
      <c r="BC209" s="150"/>
      <c r="BD209" s="150"/>
      <c r="BE209" s="150"/>
      <c r="BF209" s="150"/>
      <c r="BG209" s="150"/>
      <c r="BH209" s="150"/>
      <c r="BI209" s="150"/>
      <c r="BJ209" s="150"/>
      <c r="BK209" s="150"/>
      <c r="BL209" s="150"/>
      <c r="BM209" s="150"/>
      <c r="BN209" s="150"/>
      <c r="BO209" s="150"/>
    </row>
    <row r="210" spans="1:67" ht="15" customHeight="1">
      <c r="A210" s="150"/>
      <c r="B210" s="150"/>
      <c r="C210" s="150"/>
      <c r="D210" s="150"/>
      <c r="E210" s="150"/>
      <c r="F210" s="150"/>
      <c r="G210" s="150"/>
      <c r="H210" s="150"/>
      <c r="I210" s="150"/>
      <c r="J210" s="150"/>
      <c r="K210" s="150"/>
      <c r="L210" s="150"/>
      <c r="M210" s="150"/>
      <c r="N210" s="150"/>
      <c r="O210" s="150"/>
      <c r="P210" s="150"/>
      <c r="Q210" s="150"/>
      <c r="R210" s="150"/>
      <c r="S210" s="150"/>
      <c r="T210" s="150"/>
      <c r="U210" s="150"/>
      <c r="V210" s="150"/>
      <c r="W210" s="150"/>
      <c r="X210" s="150"/>
      <c r="Y210" s="150"/>
      <c r="Z210" s="150"/>
      <c r="AA210" s="150"/>
      <c r="AB210" s="150"/>
      <c r="AC210" s="150"/>
      <c r="AD210" s="150"/>
      <c r="AE210" s="150"/>
      <c r="AF210" s="150"/>
      <c r="AG210" s="150"/>
      <c r="AH210" s="150"/>
      <c r="AI210" s="150"/>
      <c r="AJ210" s="150"/>
      <c r="AK210" s="150"/>
      <c r="AL210" s="150"/>
      <c r="AM210" s="150"/>
      <c r="AN210" s="150"/>
      <c r="AO210" s="150"/>
      <c r="AP210" s="150"/>
      <c r="AQ210" s="150"/>
      <c r="AR210" s="150"/>
      <c r="AS210" s="150"/>
      <c r="AT210" s="150"/>
      <c r="AU210" s="150"/>
      <c r="AV210" s="150"/>
      <c r="AW210" s="150"/>
      <c r="AX210" s="150"/>
      <c r="AY210" s="150"/>
      <c r="AZ210" s="150"/>
      <c r="BA210" s="150"/>
      <c r="BB210" s="150"/>
      <c r="BC210" s="150"/>
      <c r="BD210" s="150"/>
      <c r="BE210" s="150"/>
      <c r="BF210" s="150"/>
      <c r="BG210" s="150"/>
      <c r="BH210" s="150"/>
      <c r="BI210" s="150"/>
      <c r="BJ210" s="150"/>
      <c r="BK210" s="150"/>
      <c r="BL210" s="150"/>
      <c r="BM210" s="150"/>
      <c r="BN210" s="150"/>
      <c r="BO210" s="150"/>
    </row>
    <row r="211" spans="1:67" ht="10.5" customHeight="1">
      <c r="A211" s="150"/>
      <c r="B211" s="150"/>
      <c r="C211" s="150"/>
      <c r="D211" s="150"/>
      <c r="E211" s="150"/>
      <c r="F211" s="150"/>
      <c r="G211" s="150"/>
      <c r="H211" s="150"/>
      <c r="I211" s="150"/>
      <c r="J211" s="150"/>
      <c r="K211" s="150"/>
      <c r="L211" s="150"/>
      <c r="M211" s="150"/>
      <c r="N211" s="150"/>
      <c r="O211" s="150"/>
      <c r="P211" s="150"/>
      <c r="Q211" s="150"/>
      <c r="R211" s="150"/>
      <c r="S211" s="150"/>
      <c r="T211" s="150"/>
      <c r="U211" s="150"/>
      <c r="V211" s="150"/>
      <c r="W211" s="150"/>
      <c r="X211" s="150"/>
      <c r="Y211" s="150"/>
      <c r="Z211" s="150"/>
      <c r="AA211" s="150"/>
      <c r="AB211" s="150"/>
      <c r="AC211" s="150"/>
      <c r="AD211" s="150"/>
      <c r="AE211" s="150"/>
      <c r="AF211" s="150"/>
      <c r="AG211" s="150"/>
      <c r="AH211" s="150"/>
      <c r="AI211" s="150"/>
      <c r="AJ211" s="150"/>
      <c r="AK211" s="150"/>
      <c r="AL211" s="150"/>
      <c r="AM211" s="150"/>
      <c r="AN211" s="150"/>
      <c r="AO211" s="150"/>
      <c r="AP211" s="150"/>
      <c r="AQ211" s="150"/>
      <c r="AR211" s="150"/>
      <c r="AS211" s="150"/>
      <c r="AT211" s="150"/>
      <c r="AU211" s="150"/>
      <c r="AV211" s="150"/>
      <c r="AW211" s="150"/>
      <c r="AX211" s="150"/>
      <c r="AY211" s="150"/>
      <c r="AZ211" s="150"/>
      <c r="BA211" s="150"/>
      <c r="BB211" s="150"/>
      <c r="BC211" s="150"/>
      <c r="BD211" s="150"/>
      <c r="BE211" s="150"/>
      <c r="BF211" s="150"/>
      <c r="BG211" s="150"/>
      <c r="BH211" s="150"/>
      <c r="BI211" s="150"/>
      <c r="BJ211" s="150"/>
      <c r="BK211" s="150"/>
      <c r="BL211" s="150"/>
      <c r="BM211" s="150"/>
      <c r="BN211" s="150"/>
      <c r="BO211" s="150"/>
    </row>
    <row r="212" spans="1:67" ht="15" customHeight="1">
      <c r="A212" s="150"/>
      <c r="B212" s="150"/>
      <c r="C212" s="150"/>
      <c r="D212" s="150"/>
      <c r="E212" s="150"/>
      <c r="F212" s="150"/>
      <c r="G212" s="150"/>
      <c r="H212" s="150"/>
      <c r="I212" s="150"/>
      <c r="J212" s="150"/>
      <c r="K212" s="150"/>
      <c r="L212" s="150"/>
      <c r="M212" s="150"/>
      <c r="N212" s="150"/>
      <c r="O212" s="150"/>
      <c r="P212" s="150"/>
      <c r="Q212" s="150"/>
      <c r="R212" s="150"/>
      <c r="S212" s="150"/>
      <c r="T212" s="150"/>
      <c r="U212" s="150"/>
      <c r="V212" s="150"/>
      <c r="W212" s="150"/>
      <c r="X212" s="150"/>
      <c r="Y212" s="150"/>
      <c r="Z212" s="150"/>
      <c r="AA212" s="150"/>
      <c r="AB212" s="150"/>
      <c r="AC212" s="150"/>
      <c r="AD212" s="150"/>
      <c r="AE212" s="150"/>
      <c r="AF212" s="150"/>
      <c r="AG212" s="150"/>
      <c r="AH212" s="150"/>
      <c r="AI212" s="150"/>
      <c r="AJ212" s="150"/>
      <c r="AK212" s="150"/>
      <c r="AL212" s="150"/>
      <c r="AM212" s="150"/>
      <c r="AN212" s="150"/>
      <c r="AO212" s="150"/>
      <c r="AP212" s="150"/>
      <c r="AQ212" s="150"/>
      <c r="AR212" s="150"/>
      <c r="AS212" s="150"/>
      <c r="AT212" s="150"/>
      <c r="AU212" s="150"/>
      <c r="AV212" s="150"/>
      <c r="AW212" s="150"/>
      <c r="AX212" s="150"/>
      <c r="AY212" s="150"/>
      <c r="AZ212" s="150"/>
      <c r="BA212" s="150"/>
      <c r="BB212" s="150"/>
      <c r="BC212" s="150"/>
      <c r="BD212" s="150"/>
      <c r="BE212" s="150"/>
      <c r="BF212" s="150"/>
      <c r="BG212" s="150"/>
      <c r="BH212" s="150"/>
      <c r="BI212" s="150"/>
      <c r="BJ212" s="150"/>
      <c r="BK212" s="150"/>
      <c r="BL212" s="150"/>
      <c r="BM212" s="150"/>
      <c r="BN212" s="150"/>
      <c r="BO212" s="150"/>
    </row>
    <row r="213" spans="1:67" ht="10.5" customHeight="1">
      <c r="A213" s="150"/>
      <c r="B213" s="150"/>
      <c r="C213" s="150"/>
      <c r="D213" s="150"/>
      <c r="E213" s="150"/>
      <c r="F213" s="150"/>
      <c r="G213" s="150"/>
      <c r="H213" s="150"/>
      <c r="I213" s="150"/>
      <c r="J213" s="150"/>
      <c r="K213" s="150"/>
      <c r="L213" s="150"/>
      <c r="M213" s="150"/>
      <c r="N213" s="150"/>
      <c r="O213" s="150"/>
      <c r="P213" s="150"/>
      <c r="Q213" s="150"/>
      <c r="R213" s="150"/>
      <c r="S213" s="150"/>
      <c r="T213" s="150"/>
      <c r="U213" s="150"/>
      <c r="V213" s="150"/>
      <c r="W213" s="150"/>
      <c r="X213" s="150"/>
      <c r="Y213" s="150"/>
      <c r="Z213" s="150"/>
      <c r="AA213" s="150"/>
      <c r="AB213" s="150"/>
      <c r="AC213" s="150"/>
      <c r="AD213" s="150"/>
      <c r="AE213" s="150"/>
      <c r="AF213" s="150"/>
      <c r="AG213" s="150"/>
      <c r="AH213" s="150"/>
      <c r="AI213" s="150"/>
      <c r="AJ213" s="150"/>
      <c r="AK213" s="150"/>
      <c r="AL213" s="150"/>
      <c r="AM213" s="150"/>
      <c r="AN213" s="150"/>
      <c r="AO213" s="150"/>
      <c r="AP213" s="150"/>
      <c r="AQ213" s="150"/>
      <c r="AR213" s="150"/>
      <c r="AS213" s="150"/>
      <c r="AT213" s="150"/>
      <c r="AU213" s="150"/>
      <c r="AV213" s="150"/>
      <c r="AW213" s="150"/>
      <c r="AX213" s="150"/>
      <c r="AY213" s="150"/>
      <c r="AZ213" s="150"/>
      <c r="BA213" s="150"/>
      <c r="BB213" s="150"/>
      <c r="BC213" s="150"/>
      <c r="BD213" s="150"/>
      <c r="BE213" s="150"/>
      <c r="BF213" s="150"/>
      <c r="BG213" s="150"/>
      <c r="BH213" s="150"/>
      <c r="BI213" s="150"/>
      <c r="BJ213" s="150"/>
      <c r="BK213" s="150"/>
      <c r="BL213" s="150"/>
      <c r="BM213" s="150"/>
      <c r="BN213" s="150"/>
      <c r="BO213" s="150"/>
    </row>
    <row r="214" spans="1:67" ht="15" customHeight="1">
      <c r="A214" s="150"/>
      <c r="B214" s="150"/>
      <c r="C214" s="150"/>
      <c r="D214" s="150"/>
      <c r="E214" s="150"/>
      <c r="F214" s="150"/>
      <c r="G214" s="150"/>
      <c r="H214" s="150"/>
      <c r="I214" s="150"/>
      <c r="J214" s="150"/>
      <c r="K214" s="150"/>
      <c r="L214" s="150"/>
      <c r="M214" s="150"/>
      <c r="N214" s="150"/>
      <c r="O214" s="150"/>
      <c r="P214" s="150"/>
      <c r="Q214" s="150"/>
      <c r="R214" s="150"/>
      <c r="S214" s="150"/>
      <c r="T214" s="150"/>
      <c r="U214" s="150"/>
      <c r="V214" s="150"/>
      <c r="W214" s="150"/>
      <c r="X214" s="150"/>
      <c r="Y214" s="150"/>
      <c r="Z214" s="150"/>
      <c r="AA214" s="150"/>
      <c r="AB214" s="150"/>
      <c r="AC214" s="150"/>
      <c r="AD214" s="150"/>
      <c r="AE214" s="150"/>
      <c r="AF214" s="150"/>
      <c r="AG214" s="150"/>
      <c r="AH214" s="150"/>
      <c r="AI214" s="150"/>
      <c r="AJ214" s="150"/>
      <c r="AK214" s="150"/>
      <c r="AL214" s="150"/>
      <c r="AM214" s="150"/>
      <c r="AN214" s="150"/>
      <c r="AO214" s="150"/>
      <c r="AP214" s="150"/>
      <c r="AQ214" s="150"/>
      <c r="AR214" s="150"/>
      <c r="AS214" s="150"/>
      <c r="AT214" s="150"/>
      <c r="AU214" s="150"/>
      <c r="AV214" s="150"/>
      <c r="AW214" s="150"/>
      <c r="AX214" s="150"/>
      <c r="AY214" s="150"/>
      <c r="AZ214" s="150"/>
      <c r="BA214" s="150"/>
      <c r="BB214" s="150"/>
      <c r="BC214" s="150"/>
      <c r="BD214" s="150"/>
      <c r="BE214" s="150"/>
      <c r="BF214" s="150"/>
      <c r="BG214" s="150"/>
      <c r="BH214" s="150"/>
      <c r="BI214" s="150"/>
      <c r="BJ214" s="150"/>
      <c r="BK214" s="150"/>
      <c r="BL214" s="150"/>
      <c r="BM214" s="150"/>
      <c r="BN214" s="150"/>
      <c r="BO214" s="150"/>
    </row>
    <row r="215" spans="1:67" ht="10.5" customHeight="1">
      <c r="A215" s="150"/>
      <c r="B215" s="150"/>
      <c r="C215" s="150"/>
      <c r="D215" s="150"/>
      <c r="E215" s="150"/>
      <c r="F215" s="150"/>
      <c r="G215" s="150"/>
      <c r="H215" s="150"/>
      <c r="I215" s="150"/>
      <c r="J215" s="150"/>
      <c r="K215" s="150"/>
      <c r="L215" s="150"/>
      <c r="M215" s="150"/>
      <c r="N215" s="150"/>
      <c r="O215" s="150"/>
      <c r="P215" s="150"/>
      <c r="Q215" s="150"/>
      <c r="R215" s="150"/>
      <c r="S215" s="150"/>
      <c r="T215" s="150"/>
      <c r="U215" s="150"/>
      <c r="V215" s="150"/>
      <c r="W215" s="150"/>
      <c r="X215" s="150"/>
      <c r="Y215" s="150"/>
      <c r="Z215" s="150"/>
      <c r="AA215" s="150"/>
      <c r="AB215" s="150"/>
      <c r="AC215" s="150"/>
      <c r="AD215" s="150"/>
      <c r="AE215" s="150"/>
      <c r="AF215" s="150"/>
      <c r="AG215" s="150"/>
      <c r="AH215" s="150"/>
      <c r="AI215" s="150"/>
      <c r="AJ215" s="150"/>
      <c r="AK215" s="150"/>
      <c r="AL215" s="150"/>
      <c r="AM215" s="150"/>
      <c r="AN215" s="150"/>
      <c r="AO215" s="150"/>
      <c r="AP215" s="150"/>
      <c r="AQ215" s="150"/>
      <c r="AR215" s="150"/>
      <c r="AS215" s="150"/>
      <c r="AT215" s="150"/>
      <c r="AU215" s="150"/>
      <c r="AV215" s="150"/>
      <c r="AW215" s="150"/>
      <c r="AX215" s="150"/>
      <c r="AY215" s="150"/>
      <c r="AZ215" s="150"/>
      <c r="BA215" s="150"/>
      <c r="BB215" s="150"/>
      <c r="BC215" s="150"/>
      <c r="BD215" s="150"/>
      <c r="BE215" s="150"/>
      <c r="BF215" s="150"/>
      <c r="BG215" s="150"/>
      <c r="BH215" s="150"/>
      <c r="BI215" s="150"/>
      <c r="BJ215" s="150"/>
      <c r="BK215" s="150"/>
      <c r="BL215" s="150"/>
      <c r="BM215" s="150"/>
      <c r="BN215" s="150"/>
      <c r="BO215" s="150"/>
    </row>
    <row r="216" spans="1:67" ht="15" customHeight="1">
      <c r="A216" s="150"/>
      <c r="B216" s="150"/>
      <c r="C216" s="150"/>
      <c r="D216" s="150"/>
      <c r="E216" s="150"/>
      <c r="F216" s="150"/>
      <c r="G216" s="150"/>
      <c r="H216" s="150"/>
      <c r="I216" s="150"/>
      <c r="J216" s="150"/>
      <c r="K216" s="150"/>
      <c r="L216" s="150"/>
      <c r="M216" s="150"/>
      <c r="N216" s="150"/>
      <c r="O216" s="150"/>
      <c r="P216" s="150"/>
      <c r="Q216" s="150"/>
      <c r="R216" s="150"/>
      <c r="S216" s="150"/>
      <c r="T216" s="150"/>
      <c r="U216" s="150"/>
      <c r="V216" s="150"/>
      <c r="W216" s="150"/>
      <c r="X216" s="150"/>
      <c r="Y216" s="150"/>
      <c r="Z216" s="150"/>
      <c r="AA216" s="150"/>
      <c r="AB216" s="150"/>
      <c r="AC216" s="150"/>
      <c r="AD216" s="150"/>
      <c r="AE216" s="150"/>
      <c r="AF216" s="150"/>
      <c r="AG216" s="150"/>
      <c r="AH216" s="150"/>
      <c r="AI216" s="150"/>
      <c r="AJ216" s="150"/>
      <c r="AK216" s="150"/>
      <c r="AL216" s="150"/>
      <c r="AM216" s="150"/>
      <c r="AN216" s="150"/>
      <c r="AO216" s="150"/>
      <c r="AP216" s="150"/>
      <c r="AQ216" s="150"/>
      <c r="AR216" s="150"/>
      <c r="AS216" s="150"/>
      <c r="AT216" s="150"/>
      <c r="AU216" s="150"/>
      <c r="AV216" s="150"/>
      <c r="AW216" s="150"/>
      <c r="AX216" s="150"/>
      <c r="AY216" s="150"/>
      <c r="AZ216" s="150"/>
      <c r="BA216" s="150"/>
      <c r="BB216" s="150"/>
      <c r="BC216" s="150"/>
      <c r="BD216" s="150"/>
      <c r="BE216" s="150"/>
      <c r="BF216" s="150"/>
      <c r="BG216" s="150"/>
      <c r="BH216" s="150"/>
      <c r="BI216" s="150"/>
      <c r="BJ216" s="150"/>
      <c r="BK216" s="150"/>
      <c r="BL216" s="150"/>
      <c r="BM216" s="150"/>
      <c r="BN216" s="150"/>
      <c r="BO216" s="150"/>
    </row>
    <row r="217" spans="1:67" ht="10.5" customHeight="1">
      <c r="A217" s="150"/>
      <c r="B217" s="150"/>
      <c r="C217" s="150"/>
      <c r="D217" s="150"/>
      <c r="E217" s="150"/>
      <c r="F217" s="150"/>
      <c r="G217" s="150"/>
      <c r="H217" s="150"/>
      <c r="I217" s="150"/>
      <c r="J217" s="150"/>
      <c r="K217" s="150"/>
      <c r="L217" s="150"/>
      <c r="M217" s="150"/>
      <c r="N217" s="150"/>
      <c r="O217" s="150"/>
      <c r="P217" s="150"/>
      <c r="Q217" s="150"/>
      <c r="R217" s="150"/>
      <c r="S217" s="150"/>
      <c r="T217" s="150"/>
      <c r="U217" s="150"/>
      <c r="V217" s="150"/>
      <c r="W217" s="150"/>
      <c r="X217" s="150"/>
      <c r="Y217" s="150"/>
      <c r="Z217" s="150"/>
      <c r="AA217" s="150"/>
      <c r="AB217" s="150"/>
      <c r="AC217" s="150"/>
      <c r="AD217" s="150"/>
      <c r="AE217" s="150"/>
      <c r="AF217" s="150"/>
      <c r="AG217" s="150"/>
      <c r="AH217" s="150"/>
      <c r="AI217" s="150"/>
      <c r="AJ217" s="150"/>
      <c r="AK217" s="150"/>
      <c r="AL217" s="150"/>
      <c r="AM217" s="150"/>
      <c r="AN217" s="150"/>
      <c r="AO217" s="150"/>
      <c r="AP217" s="150"/>
      <c r="AQ217" s="150"/>
      <c r="AR217" s="150"/>
      <c r="AS217" s="150"/>
      <c r="AT217" s="150"/>
      <c r="AU217" s="150"/>
      <c r="AV217" s="150"/>
      <c r="AW217" s="150"/>
      <c r="AX217" s="150"/>
      <c r="AY217" s="150"/>
      <c r="AZ217" s="150"/>
      <c r="BA217" s="150"/>
      <c r="BB217" s="150"/>
      <c r="BC217" s="150"/>
      <c r="BD217" s="150"/>
      <c r="BE217" s="150"/>
      <c r="BF217" s="150"/>
      <c r="BG217" s="150"/>
      <c r="BH217" s="150"/>
      <c r="BI217" s="150"/>
      <c r="BJ217" s="150"/>
      <c r="BK217" s="150"/>
      <c r="BL217" s="150"/>
      <c r="BM217" s="150"/>
      <c r="BN217" s="150"/>
      <c r="BO217" s="150"/>
    </row>
    <row r="218" spans="1:67" ht="15" customHeight="1">
      <c r="A218" s="150"/>
      <c r="B218" s="150"/>
      <c r="C218" s="150"/>
      <c r="D218" s="150"/>
      <c r="E218" s="150"/>
      <c r="F218" s="150"/>
      <c r="G218" s="150"/>
      <c r="H218" s="150"/>
      <c r="I218" s="150"/>
      <c r="J218" s="150"/>
      <c r="K218" s="150"/>
      <c r="L218" s="150"/>
      <c r="M218" s="150"/>
      <c r="N218" s="150"/>
      <c r="O218" s="150"/>
      <c r="P218" s="150"/>
      <c r="Q218" s="150"/>
      <c r="R218" s="150"/>
      <c r="S218" s="150"/>
      <c r="T218" s="150"/>
      <c r="U218" s="150"/>
      <c r="V218" s="150"/>
      <c r="W218" s="150"/>
      <c r="X218" s="150"/>
      <c r="Y218" s="150"/>
      <c r="Z218" s="150"/>
      <c r="AA218" s="150"/>
      <c r="AB218" s="150"/>
      <c r="AC218" s="150"/>
      <c r="AD218" s="150"/>
      <c r="AE218" s="150"/>
      <c r="AF218" s="150"/>
      <c r="AG218" s="150"/>
      <c r="AH218" s="150"/>
      <c r="AI218" s="150"/>
      <c r="AJ218" s="150"/>
      <c r="AK218" s="150"/>
      <c r="AL218" s="150"/>
      <c r="AM218" s="150"/>
      <c r="AN218" s="150"/>
      <c r="AO218" s="150"/>
      <c r="AP218" s="150"/>
      <c r="AQ218" s="150"/>
      <c r="AR218" s="150"/>
      <c r="AS218" s="150"/>
      <c r="AT218" s="150"/>
      <c r="AU218" s="150"/>
      <c r="AV218" s="150"/>
      <c r="AW218" s="150"/>
      <c r="AX218" s="150"/>
      <c r="AY218" s="150"/>
      <c r="AZ218" s="150"/>
      <c r="BA218" s="150"/>
      <c r="BB218" s="150"/>
      <c r="BC218" s="150"/>
      <c r="BD218" s="150"/>
      <c r="BE218" s="150"/>
      <c r="BF218" s="150"/>
      <c r="BG218" s="150"/>
      <c r="BH218" s="150"/>
      <c r="BI218" s="150"/>
      <c r="BJ218" s="150"/>
      <c r="BK218" s="150"/>
      <c r="BL218" s="150"/>
      <c r="BM218" s="150"/>
      <c r="BN218" s="150"/>
      <c r="BO218" s="150"/>
    </row>
    <row r="219" spans="1:67" ht="12.75" customHeight="1">
      <c r="A219" s="150"/>
      <c r="B219" s="150"/>
      <c r="C219" s="150"/>
      <c r="D219" s="150"/>
      <c r="E219" s="150"/>
      <c r="F219" s="150"/>
      <c r="G219" s="150"/>
      <c r="H219" s="150"/>
      <c r="I219" s="150"/>
      <c r="J219" s="150"/>
      <c r="K219" s="150"/>
      <c r="L219" s="150"/>
      <c r="M219" s="150"/>
      <c r="N219" s="150"/>
      <c r="O219" s="150"/>
      <c r="P219" s="150"/>
      <c r="Q219" s="150"/>
      <c r="R219" s="150"/>
      <c r="S219" s="150"/>
      <c r="T219" s="150"/>
      <c r="U219" s="150"/>
      <c r="V219" s="150"/>
      <c r="W219" s="150"/>
      <c r="X219" s="150"/>
      <c r="Y219" s="150"/>
      <c r="Z219" s="150"/>
      <c r="AA219" s="150"/>
      <c r="AB219" s="150"/>
      <c r="AC219" s="150"/>
      <c r="AD219" s="150"/>
      <c r="AE219" s="150"/>
      <c r="AF219" s="150"/>
      <c r="AG219" s="150"/>
      <c r="AH219" s="150"/>
      <c r="AI219" s="150"/>
      <c r="AJ219" s="150"/>
      <c r="AK219" s="150"/>
      <c r="AL219" s="150"/>
      <c r="AM219" s="150"/>
      <c r="AN219" s="150"/>
      <c r="AO219" s="150"/>
      <c r="AP219" s="150"/>
      <c r="AQ219" s="150"/>
      <c r="AR219" s="150"/>
      <c r="AS219" s="150"/>
      <c r="AT219" s="150"/>
      <c r="AU219" s="150"/>
      <c r="AV219" s="150"/>
      <c r="AW219" s="150"/>
      <c r="AX219" s="150"/>
      <c r="AY219" s="150"/>
      <c r="AZ219" s="150"/>
      <c r="BA219" s="150"/>
      <c r="BB219" s="150"/>
      <c r="BC219" s="150"/>
      <c r="BD219" s="150"/>
      <c r="BE219" s="150"/>
      <c r="BF219" s="150"/>
      <c r="BG219" s="150"/>
      <c r="BH219" s="150"/>
      <c r="BI219" s="150"/>
      <c r="BJ219" s="150"/>
      <c r="BK219" s="150"/>
      <c r="BL219" s="150"/>
      <c r="BM219" s="150"/>
      <c r="BN219" s="150"/>
      <c r="BO219" s="150"/>
    </row>
    <row r="220" spans="1:67" ht="15" customHeight="1">
      <c r="A220" s="150"/>
      <c r="B220" s="150"/>
      <c r="C220" s="150"/>
      <c r="D220" s="150"/>
      <c r="E220" s="150"/>
      <c r="F220" s="150"/>
      <c r="G220" s="150"/>
      <c r="H220" s="150"/>
      <c r="I220" s="150"/>
      <c r="J220" s="150"/>
      <c r="K220" s="150"/>
      <c r="L220" s="150"/>
      <c r="M220" s="150"/>
      <c r="N220" s="150"/>
      <c r="O220" s="150"/>
      <c r="P220" s="150"/>
      <c r="Q220" s="150"/>
      <c r="R220" s="150"/>
      <c r="S220" s="150"/>
      <c r="T220" s="150"/>
      <c r="U220" s="150"/>
      <c r="V220" s="150"/>
      <c r="W220" s="150"/>
      <c r="X220" s="150"/>
      <c r="Y220" s="150"/>
      <c r="Z220" s="150"/>
      <c r="AA220" s="150"/>
      <c r="AB220" s="150"/>
      <c r="AC220" s="150"/>
      <c r="AD220" s="150"/>
      <c r="AE220" s="150"/>
      <c r="AF220" s="150"/>
      <c r="AG220" s="150"/>
      <c r="AH220" s="150"/>
      <c r="AI220" s="150"/>
      <c r="AJ220" s="150"/>
      <c r="AK220" s="150"/>
      <c r="AL220" s="150"/>
      <c r="AM220" s="150"/>
      <c r="AN220" s="150"/>
      <c r="AO220" s="150"/>
      <c r="AP220" s="150"/>
      <c r="AQ220" s="150"/>
      <c r="AR220" s="150"/>
      <c r="AS220" s="150"/>
      <c r="AT220" s="150"/>
      <c r="AU220" s="150"/>
      <c r="AV220" s="150"/>
      <c r="AW220" s="150"/>
      <c r="AX220" s="150"/>
      <c r="AY220" s="150"/>
      <c r="AZ220" s="150"/>
      <c r="BA220" s="150"/>
      <c r="BB220" s="150"/>
      <c r="BC220" s="150"/>
      <c r="BD220" s="150"/>
      <c r="BE220" s="150"/>
      <c r="BF220" s="150"/>
      <c r="BG220" s="150"/>
      <c r="BH220" s="150"/>
      <c r="BI220" s="150"/>
      <c r="BJ220" s="150"/>
      <c r="BK220" s="150"/>
      <c r="BL220" s="150"/>
      <c r="BM220" s="150"/>
      <c r="BN220" s="150"/>
      <c r="BO220" s="150"/>
    </row>
    <row r="221" spans="1:67" ht="10.5" customHeight="1">
      <c r="A221" s="150"/>
      <c r="B221" s="150"/>
      <c r="C221" s="150"/>
      <c r="D221" s="150"/>
      <c r="E221" s="150"/>
      <c r="F221" s="150"/>
      <c r="G221" s="150"/>
      <c r="H221" s="150"/>
      <c r="I221" s="150"/>
      <c r="J221" s="150"/>
      <c r="K221" s="150"/>
      <c r="L221" s="150"/>
      <c r="M221" s="150"/>
      <c r="N221" s="150"/>
      <c r="O221" s="150"/>
      <c r="P221" s="150"/>
      <c r="Q221" s="150"/>
      <c r="R221" s="150"/>
      <c r="S221" s="150"/>
      <c r="T221" s="150"/>
      <c r="U221" s="150"/>
      <c r="V221" s="150"/>
      <c r="W221" s="150"/>
      <c r="X221" s="150"/>
      <c r="Y221" s="150"/>
      <c r="Z221" s="150"/>
      <c r="AA221" s="150"/>
      <c r="AB221" s="150"/>
      <c r="AC221" s="150"/>
      <c r="AD221" s="150"/>
      <c r="AE221" s="150"/>
      <c r="AF221" s="150"/>
      <c r="AG221" s="150"/>
      <c r="AH221" s="150"/>
      <c r="AI221" s="150"/>
      <c r="AJ221" s="150"/>
      <c r="AK221" s="150"/>
      <c r="AL221" s="150"/>
      <c r="AM221" s="150"/>
      <c r="AN221" s="150"/>
      <c r="AO221" s="150"/>
      <c r="AP221" s="150"/>
      <c r="AQ221" s="150"/>
      <c r="AR221" s="150"/>
      <c r="AS221" s="150"/>
      <c r="AT221" s="150"/>
      <c r="AU221" s="150"/>
      <c r="AV221" s="150"/>
      <c r="AW221" s="150"/>
      <c r="AX221" s="150"/>
      <c r="AY221" s="150"/>
      <c r="AZ221" s="150"/>
      <c r="BA221" s="150"/>
      <c r="BB221" s="150"/>
      <c r="BC221" s="150"/>
      <c r="BD221" s="150"/>
      <c r="BE221" s="150"/>
      <c r="BF221" s="150"/>
      <c r="BG221" s="150"/>
      <c r="BH221" s="150"/>
      <c r="BI221" s="150"/>
      <c r="BJ221" s="150"/>
      <c r="BK221" s="150"/>
      <c r="BL221" s="150"/>
      <c r="BM221" s="150"/>
      <c r="BN221" s="150"/>
      <c r="BO221" s="150"/>
    </row>
    <row r="222" spans="1:67" ht="20.25">
      <c r="B222" s="897" t="str">
        <f>B1</f>
        <v>New Construction &amp; Major Renovations</v>
      </c>
      <c r="C222" s="897"/>
      <c r="D222" s="897"/>
      <c r="E222" s="897"/>
      <c r="F222" s="897"/>
      <c r="G222" s="897"/>
      <c r="H222" s="897"/>
      <c r="I222" s="898"/>
      <c r="J222" s="898"/>
      <c r="K222" s="898"/>
      <c r="L222" s="898"/>
      <c r="M222" s="898"/>
      <c r="N222" s="898"/>
      <c r="O222" s="898"/>
      <c r="P222" s="898"/>
      <c r="Q222" s="898"/>
      <c r="R222" s="898"/>
      <c r="S222" s="898"/>
      <c r="T222" s="898"/>
      <c r="AI222" s="22" t="s">
        <v>397</v>
      </c>
      <c r="AK222" s="150"/>
      <c r="AL222" s="150"/>
      <c r="AM222" s="150"/>
      <c r="AN222" s="150"/>
      <c r="AO222" s="150"/>
      <c r="AP222" s="150"/>
      <c r="AQ222" s="150"/>
      <c r="AR222" s="150"/>
      <c r="AS222" s="150"/>
      <c r="AT222" s="150"/>
      <c r="AU222" s="150"/>
      <c r="AV222" s="150"/>
      <c r="AW222" s="150"/>
      <c r="AX222" s="150"/>
      <c r="AY222" s="150"/>
      <c r="AZ222" s="150"/>
      <c r="BA222" s="150"/>
      <c r="BB222" s="150"/>
      <c r="BC222" s="150"/>
      <c r="BD222" s="150"/>
      <c r="BE222" s="150"/>
      <c r="BF222" s="150"/>
      <c r="BG222" s="150"/>
      <c r="BH222" s="150"/>
      <c r="BI222" s="150"/>
      <c r="BJ222" s="150"/>
      <c r="BK222" s="150"/>
      <c r="BL222" s="150"/>
      <c r="BM222" s="150"/>
      <c r="BN222" s="150"/>
      <c r="BO222" s="150"/>
    </row>
    <row r="223" spans="1:67" ht="18">
      <c r="B223" s="23" t="str">
        <f>B2</f>
        <v>Commercial &amp; Industrial Energy Efficiency Incentives</v>
      </c>
      <c r="C223" s="2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AI223" s="204" t="str">
        <f>AJ1</f>
        <v>Effective September 28, 2026</v>
      </c>
      <c r="AK223" s="150"/>
      <c r="AL223" s="150"/>
      <c r="AM223" s="150"/>
      <c r="AN223" s="150"/>
      <c r="AO223" s="150"/>
      <c r="AP223" s="150"/>
      <c r="AQ223" s="150"/>
      <c r="AR223" s="150"/>
      <c r="AS223" s="150"/>
      <c r="AT223" s="150"/>
      <c r="AU223" s="150"/>
      <c r="AV223" s="150"/>
      <c r="AW223" s="150"/>
      <c r="AX223" s="150"/>
      <c r="AY223" s="150"/>
      <c r="AZ223" s="150"/>
      <c r="BA223" s="150"/>
      <c r="BB223" s="150"/>
      <c r="BC223" s="150"/>
      <c r="BD223" s="150"/>
      <c r="BE223" s="150"/>
      <c r="BF223" s="150"/>
      <c r="BG223" s="150"/>
      <c r="BH223" s="150"/>
      <c r="BI223" s="150"/>
      <c r="BJ223" s="150"/>
      <c r="BK223" s="150"/>
      <c r="BL223" s="150"/>
      <c r="BM223" s="150"/>
      <c r="BN223" s="150"/>
      <c r="BO223" s="150"/>
    </row>
    <row r="224" spans="1:67" ht="36" customHeight="1">
      <c r="B224" s="48" t="s">
        <v>1179</v>
      </c>
      <c r="C224" s="2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AK224" s="150"/>
      <c r="AL224" s="150"/>
      <c r="AM224" s="150"/>
      <c r="AN224" s="150"/>
      <c r="AO224" s="150"/>
      <c r="AP224" s="150"/>
      <c r="AQ224" s="150"/>
      <c r="AR224" s="150"/>
      <c r="AS224" s="150"/>
      <c r="AT224" s="150"/>
      <c r="AU224" s="150"/>
      <c r="AV224" s="150"/>
      <c r="AW224" s="150"/>
      <c r="AX224" s="150"/>
      <c r="AY224" s="150"/>
      <c r="AZ224" s="150"/>
      <c r="BA224" s="150"/>
      <c r="BB224" s="150"/>
      <c r="BC224" s="150"/>
      <c r="BD224" s="150"/>
      <c r="BE224" s="150"/>
      <c r="BF224" s="150"/>
      <c r="BG224" s="150"/>
      <c r="BH224" s="150"/>
      <c r="BI224" s="150"/>
      <c r="BJ224" s="150"/>
      <c r="BK224" s="150"/>
      <c r="BL224" s="150"/>
      <c r="BM224" s="150"/>
      <c r="BN224" s="150"/>
      <c r="BO224" s="150"/>
    </row>
    <row r="225" spans="2:67" ht="4.5" customHeight="1"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AK225" s="150"/>
      <c r="AL225" s="150"/>
      <c r="AM225" s="150"/>
      <c r="AN225" s="150"/>
      <c r="AO225" s="150"/>
      <c r="AP225" s="150"/>
      <c r="AQ225" s="150"/>
      <c r="AR225" s="150"/>
      <c r="AS225" s="150"/>
      <c r="AT225" s="150"/>
      <c r="AU225" s="150"/>
      <c r="AV225" s="150"/>
      <c r="AW225" s="150"/>
      <c r="AX225" s="150"/>
      <c r="AY225" s="150"/>
      <c r="AZ225" s="150"/>
      <c r="BA225" s="150"/>
      <c r="BB225" s="150"/>
      <c r="BC225" s="150"/>
      <c r="BD225" s="150"/>
      <c r="BE225" s="150"/>
      <c r="BF225" s="150"/>
      <c r="BG225" s="150"/>
      <c r="BH225" s="150"/>
      <c r="BI225" s="150"/>
      <c r="BJ225" s="150"/>
      <c r="BK225" s="150"/>
      <c r="BL225" s="150"/>
      <c r="BM225" s="150"/>
      <c r="BN225" s="150"/>
      <c r="BO225" s="150"/>
    </row>
    <row r="226" spans="2:67" ht="15" customHeight="1">
      <c r="B226" s="216" t="s">
        <v>256</v>
      </c>
      <c r="C226" s="29"/>
      <c r="D226" s="29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Y226" s="205"/>
      <c r="AI226" s="363" t="str">
        <f>AI5</f>
        <v>*Indicates required field - if left blank your project will not be reviewed</v>
      </c>
      <c r="AK226" s="150"/>
      <c r="AL226" s="150"/>
      <c r="AM226" s="150"/>
      <c r="AN226" s="150"/>
      <c r="AO226" s="150"/>
      <c r="AP226" s="150"/>
      <c r="AQ226" s="150"/>
      <c r="AR226" s="150"/>
      <c r="AS226" s="150"/>
      <c r="AT226" s="150"/>
      <c r="AU226" s="150"/>
      <c r="AV226" s="150"/>
      <c r="AW226" s="150"/>
      <c r="AX226" s="150"/>
      <c r="AY226" s="150"/>
      <c r="AZ226" s="150"/>
      <c r="BA226" s="150"/>
      <c r="BB226" s="150"/>
      <c r="BC226" s="150"/>
      <c r="BD226" s="150"/>
      <c r="BE226" s="150"/>
      <c r="BF226" s="150"/>
      <c r="BG226" s="150"/>
      <c r="BH226" s="150"/>
      <c r="BI226" s="150"/>
      <c r="BJ226" s="150"/>
      <c r="BK226" s="150"/>
      <c r="BL226" s="150"/>
      <c r="BM226" s="150"/>
      <c r="BN226" s="150"/>
      <c r="BO226" s="150"/>
    </row>
    <row r="227" spans="2:67" ht="12.75" customHeight="1">
      <c r="B227" s="917" t="str">
        <f>IF(B6="","",B6)</f>
        <v>Applicant Name* (Organization)</v>
      </c>
      <c r="C227" s="918"/>
      <c r="D227" s="918"/>
      <c r="E227" s="918"/>
      <c r="F227" s="918"/>
      <c r="G227" s="918"/>
      <c r="H227" s="918"/>
      <c r="I227" s="918"/>
      <c r="J227" s="918"/>
      <c r="K227" s="918"/>
      <c r="L227" s="918"/>
      <c r="M227" s="918"/>
      <c r="N227" s="918"/>
      <c r="O227" s="918"/>
      <c r="P227" s="918"/>
      <c r="Q227" s="918"/>
      <c r="R227" s="918"/>
      <c r="S227" s="919"/>
      <c r="T227" s="917" t="str">
        <f>IF(T$6="","",T$6)</f>
        <v>Account Number (If available)</v>
      </c>
      <c r="U227" s="918"/>
      <c r="V227" s="918"/>
      <c r="W227" s="918"/>
      <c r="X227" s="918"/>
      <c r="Y227" s="918"/>
      <c r="Z227" s="918"/>
      <c r="AA227" s="918"/>
      <c r="AB227" s="918"/>
      <c r="AC227" s="918"/>
      <c r="AD227" s="918"/>
      <c r="AE227" s="919"/>
      <c r="AF227" s="899" t="str">
        <f>IF(AF6="","",AF6)</f>
        <v>Date</v>
      </c>
      <c r="AG227" s="900"/>
      <c r="AH227" s="900"/>
      <c r="AI227" s="901"/>
      <c r="AK227" s="150"/>
      <c r="AL227" s="150"/>
      <c r="AM227" s="150"/>
      <c r="AN227" s="150"/>
      <c r="AO227" s="150"/>
      <c r="AP227" s="150"/>
      <c r="AQ227" s="150"/>
      <c r="AR227" s="150"/>
      <c r="AS227" s="150"/>
      <c r="AT227" s="150"/>
      <c r="AU227" s="150"/>
      <c r="AV227" s="150"/>
      <c r="AW227" s="150"/>
      <c r="AX227" s="150"/>
      <c r="AY227" s="150"/>
      <c r="AZ227" s="150"/>
      <c r="BA227" s="150"/>
      <c r="BB227" s="150"/>
      <c r="BC227" s="150"/>
      <c r="BD227" s="150"/>
      <c r="BE227" s="150"/>
      <c r="BF227" s="150"/>
      <c r="BG227" s="150"/>
      <c r="BH227" s="150"/>
      <c r="BI227" s="150"/>
      <c r="BJ227" s="150"/>
      <c r="BK227" s="150"/>
      <c r="BL227" s="150"/>
      <c r="BM227" s="150"/>
      <c r="BN227" s="150"/>
      <c r="BO227" s="150"/>
    </row>
    <row r="228" spans="2:67" ht="15" customHeight="1">
      <c r="B228" s="911" t="str">
        <f>IF(B7="","",B7)</f>
        <v/>
      </c>
      <c r="C228" s="912"/>
      <c r="D228" s="912"/>
      <c r="E228" s="912"/>
      <c r="F228" s="912"/>
      <c r="G228" s="912"/>
      <c r="H228" s="912"/>
      <c r="I228" s="912"/>
      <c r="J228" s="912"/>
      <c r="K228" s="912"/>
      <c r="L228" s="912"/>
      <c r="M228" s="912"/>
      <c r="N228" s="912"/>
      <c r="O228" s="912"/>
      <c r="P228" s="912"/>
      <c r="Q228" s="912"/>
      <c r="R228" s="912"/>
      <c r="S228" s="913"/>
      <c r="T228" s="940" t="str">
        <f>IF(T$7="","",T$7)</f>
        <v/>
      </c>
      <c r="U228" s="941"/>
      <c r="V228" s="941"/>
      <c r="W228" s="941"/>
      <c r="X228" s="941"/>
      <c r="Y228" s="941"/>
      <c r="Z228" s="941"/>
      <c r="AA228" s="941"/>
      <c r="AB228" s="941"/>
      <c r="AC228" s="941"/>
      <c r="AD228" s="941"/>
      <c r="AE228" s="942"/>
      <c r="AF228" s="914" t="str">
        <f>IF(AF7="","",AF7)</f>
        <v/>
      </c>
      <c r="AG228" s="915"/>
      <c r="AH228" s="915"/>
      <c r="AI228" s="916"/>
      <c r="AK228" s="150"/>
      <c r="AL228" s="150"/>
      <c r="AM228" s="150"/>
      <c r="AN228" s="150"/>
      <c r="AO228" s="150"/>
      <c r="AP228" s="150"/>
      <c r="AQ228" s="150"/>
      <c r="AR228" s="150"/>
      <c r="AS228" s="150"/>
      <c r="AT228" s="150"/>
      <c r="AU228" s="150"/>
      <c r="AV228" s="150"/>
      <c r="AW228" s="150"/>
      <c r="AX228" s="150"/>
      <c r="AY228" s="150"/>
      <c r="AZ228" s="150"/>
      <c r="BA228" s="150"/>
      <c r="BB228" s="150"/>
      <c r="BC228" s="150"/>
      <c r="BD228" s="150"/>
      <c r="BE228" s="150"/>
      <c r="BF228" s="150"/>
      <c r="BG228" s="150"/>
      <c r="BH228" s="150"/>
      <c r="BI228" s="150"/>
      <c r="BJ228" s="150"/>
      <c r="BK228" s="150"/>
      <c r="BL228" s="150"/>
      <c r="BM228" s="150"/>
      <c r="BN228" s="150"/>
      <c r="BO228" s="150"/>
    </row>
    <row r="229" spans="2:67" ht="12.75" customHeight="1">
      <c r="B229" s="917" t="str">
        <f>IF(B$8="","",B$8)</f>
        <v>Project / Facility Name</v>
      </c>
      <c r="C229" s="918"/>
      <c r="D229" s="918"/>
      <c r="E229" s="918"/>
      <c r="F229" s="918"/>
      <c r="G229" s="918"/>
      <c r="H229" s="918"/>
      <c r="I229" s="918"/>
      <c r="J229" s="918"/>
      <c r="K229" s="918"/>
      <c r="L229" s="918"/>
      <c r="M229" s="918"/>
      <c r="N229" s="918"/>
      <c r="O229" s="918"/>
      <c r="P229" s="918"/>
      <c r="Q229" s="918"/>
      <c r="R229" s="918"/>
      <c r="S229" s="919"/>
      <c r="T229" s="902" t="str">
        <f>IF(T$8="","",T$8)</f>
        <v xml:space="preserve">Building Type* </v>
      </c>
      <c r="U229" s="903"/>
      <c r="V229" s="903"/>
      <c r="W229" s="903"/>
      <c r="X229" s="903"/>
      <c r="Y229" s="903"/>
      <c r="Z229" s="903"/>
      <c r="AA229" s="903"/>
      <c r="AB229" s="903"/>
      <c r="AC229" s="903"/>
      <c r="AD229" s="903"/>
      <c r="AE229" s="903"/>
      <c r="AF229" s="903"/>
      <c r="AG229" s="903"/>
      <c r="AH229" s="903"/>
      <c r="AI229" s="904"/>
      <c r="AK229" s="150"/>
      <c r="AL229" s="150"/>
      <c r="AM229" s="150"/>
      <c r="AN229" s="150"/>
      <c r="AO229" s="150"/>
      <c r="AP229" s="150"/>
      <c r="AQ229" s="150"/>
      <c r="AR229" s="150"/>
      <c r="AS229" s="150"/>
      <c r="AT229" s="150"/>
      <c r="AU229" s="150"/>
      <c r="AV229" s="150"/>
      <c r="AW229" s="150"/>
      <c r="AX229" s="150"/>
      <c r="AY229" s="150"/>
      <c r="AZ229" s="150"/>
      <c r="BA229" s="150"/>
      <c r="BB229" s="150"/>
      <c r="BC229" s="150"/>
      <c r="BD229" s="150"/>
      <c r="BE229" s="150"/>
      <c r="BF229" s="150"/>
      <c r="BG229" s="150"/>
      <c r="BH229" s="150"/>
      <c r="BI229" s="150"/>
      <c r="BJ229" s="150"/>
      <c r="BK229" s="150"/>
      <c r="BL229" s="150"/>
      <c r="BM229" s="150"/>
      <c r="BN229" s="150"/>
      <c r="BO229" s="150"/>
    </row>
    <row r="230" spans="2:67" ht="15" customHeight="1">
      <c r="B230" s="940" t="str">
        <f>IF(B$9="","",B$9)</f>
        <v/>
      </c>
      <c r="C230" s="941"/>
      <c r="D230" s="941"/>
      <c r="E230" s="941"/>
      <c r="F230" s="941"/>
      <c r="G230" s="941"/>
      <c r="H230" s="941"/>
      <c r="I230" s="941"/>
      <c r="J230" s="941"/>
      <c r="K230" s="941"/>
      <c r="L230" s="941"/>
      <c r="M230" s="941"/>
      <c r="N230" s="941"/>
      <c r="O230" s="941"/>
      <c r="P230" s="941"/>
      <c r="Q230" s="941"/>
      <c r="R230" s="941"/>
      <c r="S230" s="942"/>
      <c r="T230" s="911" t="str">
        <f>IF(T$9="","",T$9)</f>
        <v/>
      </c>
      <c r="U230" s="912"/>
      <c r="V230" s="912"/>
      <c r="W230" s="912"/>
      <c r="X230" s="912"/>
      <c r="Y230" s="912"/>
      <c r="Z230" s="912"/>
      <c r="AA230" s="912"/>
      <c r="AB230" s="912"/>
      <c r="AC230" s="912"/>
      <c r="AD230" s="912"/>
      <c r="AE230" s="912"/>
      <c r="AF230" s="912"/>
      <c r="AG230" s="912"/>
      <c r="AH230" s="912"/>
      <c r="AI230" s="913"/>
      <c r="AK230" s="150"/>
      <c r="AL230" s="150"/>
      <c r="AM230" s="150"/>
      <c r="AN230" s="150"/>
      <c r="AO230" s="150"/>
      <c r="AP230" s="150"/>
      <c r="AQ230" s="150"/>
      <c r="AR230" s="150"/>
      <c r="AS230" s="150"/>
      <c r="AT230" s="150"/>
      <c r="AU230" s="150"/>
      <c r="AV230" s="150"/>
      <c r="AW230" s="150"/>
      <c r="AX230" s="150"/>
      <c r="AY230" s="150"/>
      <c r="AZ230" s="150"/>
      <c r="BA230" s="150"/>
      <c r="BB230" s="150"/>
      <c r="BC230" s="150"/>
      <c r="BD230" s="150"/>
      <c r="BE230" s="150"/>
      <c r="BF230" s="150"/>
      <c r="BG230" s="150"/>
      <c r="BH230" s="150"/>
      <c r="BI230" s="150"/>
      <c r="BJ230" s="150"/>
      <c r="BK230" s="150"/>
      <c r="BL230" s="150"/>
      <c r="BM230" s="150"/>
      <c r="BN230" s="150"/>
      <c r="BO230" s="150"/>
    </row>
    <row r="231" spans="2:67" ht="12.75" customHeight="1">
      <c r="B231" s="917" t="str">
        <f>IF(B$10="","",B$10)</f>
        <v>Project Site Address*</v>
      </c>
      <c r="C231" s="918"/>
      <c r="D231" s="918"/>
      <c r="E231" s="918"/>
      <c r="F231" s="918"/>
      <c r="G231" s="918"/>
      <c r="H231" s="918"/>
      <c r="I231" s="918"/>
      <c r="J231" s="918"/>
      <c r="K231" s="918"/>
      <c r="L231" s="918"/>
      <c r="M231" s="918"/>
      <c r="N231" s="918"/>
      <c r="O231" s="918"/>
      <c r="P231" s="918"/>
      <c r="Q231" s="918"/>
      <c r="R231" s="918"/>
      <c r="S231" s="919"/>
      <c r="T231" s="964" t="str">
        <f>IF(T$10="","",T$10)</f>
        <v>City*</v>
      </c>
      <c r="U231" s="965"/>
      <c r="V231" s="965"/>
      <c r="W231" s="965"/>
      <c r="X231" s="965"/>
      <c r="Y231" s="965"/>
      <c r="Z231" s="965"/>
      <c r="AA231" s="965"/>
      <c r="AB231" s="965"/>
      <c r="AC231" s="966"/>
      <c r="AD231" s="917" t="str">
        <f>IF(AD$10="","",AD$10)</f>
        <v>State*</v>
      </c>
      <c r="AE231" s="962"/>
      <c r="AF231" s="899" t="str">
        <f>IF(AF$10="","",AF$10)</f>
        <v>Zip*</v>
      </c>
      <c r="AG231" s="900"/>
      <c r="AH231" s="900"/>
      <c r="AI231" s="901"/>
      <c r="AK231" s="150"/>
      <c r="AL231" s="150"/>
      <c r="AM231" s="150"/>
      <c r="AN231" s="150"/>
      <c r="AO231" s="150"/>
      <c r="AP231" s="150"/>
      <c r="AQ231" s="150"/>
      <c r="AR231" s="150"/>
      <c r="AS231" s="150"/>
      <c r="AT231" s="150"/>
      <c r="AU231" s="150"/>
      <c r="AV231" s="150"/>
      <c r="AW231" s="150"/>
      <c r="AX231" s="150"/>
      <c r="AY231" s="150"/>
      <c r="AZ231" s="150"/>
      <c r="BA231" s="150"/>
      <c r="BB231" s="150"/>
      <c r="BC231" s="150"/>
      <c r="BD231" s="150"/>
      <c r="BE231" s="150"/>
      <c r="BF231" s="150"/>
      <c r="BG231" s="150"/>
      <c r="BH231" s="150"/>
      <c r="BI231" s="150"/>
      <c r="BJ231" s="150"/>
      <c r="BK231" s="150"/>
      <c r="BL231" s="150"/>
      <c r="BM231" s="150"/>
      <c r="BN231" s="150"/>
      <c r="BO231" s="150"/>
    </row>
    <row r="232" spans="2:67" ht="15" customHeight="1">
      <c r="B232" s="911" t="str">
        <f>IF(B$11="","",B$11)</f>
        <v/>
      </c>
      <c r="C232" s="912"/>
      <c r="D232" s="912"/>
      <c r="E232" s="912"/>
      <c r="F232" s="912"/>
      <c r="G232" s="912"/>
      <c r="H232" s="912"/>
      <c r="I232" s="912"/>
      <c r="J232" s="912"/>
      <c r="K232" s="912"/>
      <c r="L232" s="912"/>
      <c r="M232" s="912"/>
      <c r="N232" s="912"/>
      <c r="O232" s="912"/>
      <c r="P232" s="912"/>
      <c r="Q232" s="912"/>
      <c r="R232" s="912"/>
      <c r="S232" s="913"/>
      <c r="T232" s="940" t="str">
        <f>IF(T$11="","",T$11)</f>
        <v/>
      </c>
      <c r="U232" s="941"/>
      <c r="V232" s="941"/>
      <c r="W232" s="941"/>
      <c r="X232" s="941"/>
      <c r="Y232" s="941"/>
      <c r="Z232" s="941"/>
      <c r="AA232" s="941"/>
      <c r="AB232" s="941"/>
      <c r="AC232" s="942"/>
      <c r="AD232" s="911" t="str">
        <f>IF(AD$11="","",AD$11)</f>
        <v/>
      </c>
      <c r="AE232" s="913"/>
      <c r="AF232" s="911" t="str">
        <f>IF(AF$11="","",AF$11)</f>
        <v/>
      </c>
      <c r="AG232" s="912"/>
      <c r="AH232" s="912"/>
      <c r="AI232" s="913"/>
      <c r="AK232" s="150"/>
      <c r="AL232" s="150"/>
      <c r="AM232" s="150"/>
      <c r="AN232" s="150"/>
      <c r="AO232" s="150"/>
      <c r="AP232" s="150"/>
      <c r="AQ232" s="150"/>
      <c r="AR232" s="150"/>
      <c r="AS232" s="150"/>
      <c r="AT232" s="150"/>
      <c r="AU232" s="150"/>
      <c r="AV232" s="150"/>
      <c r="AW232" s="150"/>
      <c r="AX232" s="150"/>
      <c r="AY232" s="150"/>
      <c r="AZ232" s="150"/>
      <c r="BA232" s="150"/>
      <c r="BB232" s="150"/>
      <c r="BC232" s="150"/>
      <c r="BD232" s="150"/>
      <c r="BE232" s="150"/>
      <c r="BF232" s="150"/>
      <c r="BG232" s="150"/>
      <c r="BH232" s="150"/>
      <c r="BI232" s="150"/>
      <c r="BJ232" s="150"/>
      <c r="BK232" s="150"/>
      <c r="BL232" s="150"/>
      <c r="BM232" s="150"/>
      <c r="BN232" s="150"/>
      <c r="BO232" s="150"/>
    </row>
    <row r="233" spans="2:67" ht="12.75" customHeight="1">
      <c r="B233" s="902" t="str">
        <f>IF(B$12="","",B$12)</f>
        <v>Mailing Address (If different)</v>
      </c>
      <c r="C233" s="903"/>
      <c r="D233" s="903"/>
      <c r="E233" s="903"/>
      <c r="F233" s="903"/>
      <c r="G233" s="903"/>
      <c r="H233" s="903"/>
      <c r="I233" s="903"/>
      <c r="J233" s="903"/>
      <c r="K233" s="903"/>
      <c r="L233" s="903"/>
      <c r="M233" s="903"/>
      <c r="N233" s="903"/>
      <c r="O233" s="903"/>
      <c r="P233" s="903"/>
      <c r="Q233" s="903"/>
      <c r="R233" s="903"/>
      <c r="S233" s="904"/>
      <c r="T233" s="908" t="str">
        <f>IF(T$12="","",T$12)</f>
        <v>City</v>
      </c>
      <c r="U233" s="909"/>
      <c r="V233" s="909"/>
      <c r="W233" s="909"/>
      <c r="X233" s="909"/>
      <c r="Y233" s="909"/>
      <c r="Z233" s="909"/>
      <c r="AA233" s="909"/>
      <c r="AB233" s="909"/>
      <c r="AC233" s="910"/>
      <c r="AD233" s="908" t="str">
        <f>IF(AD$12="","",AD$12)</f>
        <v>State</v>
      </c>
      <c r="AE233" s="963"/>
      <c r="AF233" s="899" t="str">
        <f>IF(AF$12="","",AF$12)</f>
        <v>Zip</v>
      </c>
      <c r="AG233" s="900"/>
      <c r="AH233" s="900"/>
      <c r="AI233" s="901"/>
      <c r="AK233" s="150"/>
      <c r="AL233" s="150"/>
      <c r="AM233" s="150"/>
      <c r="AN233" s="150"/>
      <c r="AO233" s="150"/>
      <c r="AP233" s="150"/>
      <c r="AQ233" s="150"/>
      <c r="AR233" s="150"/>
      <c r="AS233" s="150"/>
      <c r="AT233" s="150"/>
      <c r="AU233" s="150"/>
      <c r="AV233" s="150"/>
      <c r="AW233" s="150"/>
      <c r="AX233" s="150"/>
      <c r="AY233" s="150"/>
      <c r="AZ233" s="150"/>
      <c r="BA233" s="150"/>
      <c r="BB233" s="150"/>
      <c r="BC233" s="150"/>
      <c r="BD233" s="150"/>
      <c r="BE233" s="150"/>
      <c r="BF233" s="150"/>
      <c r="BG233" s="150"/>
      <c r="BH233" s="150"/>
      <c r="BI233" s="150"/>
      <c r="BJ233" s="150"/>
      <c r="BK233" s="150"/>
      <c r="BL233" s="150"/>
      <c r="BM233" s="150"/>
      <c r="BN233" s="150"/>
      <c r="BO233" s="150"/>
    </row>
    <row r="234" spans="2:67" ht="15" customHeight="1">
      <c r="B234" s="940" t="str">
        <f>IF(B$13="","",B$13)</f>
        <v/>
      </c>
      <c r="C234" s="941"/>
      <c r="D234" s="941"/>
      <c r="E234" s="941"/>
      <c r="F234" s="941"/>
      <c r="G234" s="941"/>
      <c r="H234" s="941"/>
      <c r="I234" s="941"/>
      <c r="J234" s="941"/>
      <c r="K234" s="941"/>
      <c r="L234" s="941"/>
      <c r="M234" s="941"/>
      <c r="N234" s="941"/>
      <c r="O234" s="941"/>
      <c r="P234" s="941"/>
      <c r="Q234" s="941"/>
      <c r="R234" s="941"/>
      <c r="S234" s="942"/>
      <c r="T234" s="911" t="str">
        <f>IF(T$13="","",T$13)</f>
        <v/>
      </c>
      <c r="U234" s="912"/>
      <c r="V234" s="912"/>
      <c r="W234" s="912"/>
      <c r="X234" s="912"/>
      <c r="Y234" s="912"/>
      <c r="Z234" s="912"/>
      <c r="AA234" s="912"/>
      <c r="AB234" s="912"/>
      <c r="AC234" s="913"/>
      <c r="AD234" s="911" t="str">
        <f>IF(AD$13="","",AD$13)</f>
        <v/>
      </c>
      <c r="AE234" s="913"/>
      <c r="AF234" s="911" t="str">
        <f>IF(AF$13="","",AF$13)</f>
        <v/>
      </c>
      <c r="AG234" s="912"/>
      <c r="AH234" s="912"/>
      <c r="AI234" s="913"/>
      <c r="AK234" s="150"/>
      <c r="AL234" s="150"/>
      <c r="AM234" s="150"/>
      <c r="AN234" s="150"/>
      <c r="AO234" s="150"/>
      <c r="AP234" s="150"/>
      <c r="AQ234" s="150"/>
      <c r="AR234" s="150"/>
      <c r="AS234" s="150"/>
      <c r="AT234" s="150"/>
      <c r="AU234" s="150"/>
      <c r="AV234" s="150"/>
      <c r="AW234" s="150"/>
      <c r="AX234" s="150"/>
      <c r="AY234" s="150"/>
      <c r="AZ234" s="150"/>
      <c r="BA234" s="150"/>
      <c r="BB234" s="150"/>
      <c r="BC234" s="150"/>
      <c r="BD234" s="150"/>
      <c r="BE234" s="150"/>
      <c r="BF234" s="150"/>
      <c r="BG234" s="150"/>
      <c r="BH234" s="150"/>
      <c r="BI234" s="150"/>
      <c r="BJ234" s="150"/>
      <c r="BK234" s="150"/>
      <c r="BL234" s="150"/>
      <c r="BM234" s="150"/>
      <c r="BN234" s="150"/>
      <c r="BO234" s="150"/>
    </row>
    <row r="235" spans="2:67" ht="12.75" customHeight="1">
      <c r="B235" s="902" t="str">
        <f>IF(B$14="","",B$14)</f>
        <v>Primary Contact Name*</v>
      </c>
      <c r="C235" s="903"/>
      <c r="D235" s="903"/>
      <c r="E235" s="903"/>
      <c r="F235" s="903"/>
      <c r="G235" s="903"/>
      <c r="H235" s="903"/>
      <c r="I235" s="903"/>
      <c r="J235" s="903"/>
      <c r="K235" s="903"/>
      <c r="L235" s="904"/>
      <c r="M235" s="902" t="str">
        <f>IF(M$14="","",M$14)</f>
        <v xml:space="preserve">Title </v>
      </c>
      <c r="N235" s="903"/>
      <c r="O235" s="903"/>
      <c r="P235" s="903"/>
      <c r="Q235" s="903"/>
      <c r="R235" s="903"/>
      <c r="S235" s="904"/>
      <c r="T235" s="943" t="str">
        <f>IF(T$14="","",T$14)</f>
        <v>Phone*</v>
      </c>
      <c r="U235" s="944"/>
      <c r="V235" s="944"/>
      <c r="W235" s="944"/>
      <c r="X235" s="944"/>
      <c r="Y235" s="945"/>
      <c r="Z235" s="970" t="str">
        <f>IF(Z14="","",Z14)</f>
        <v>E-mail* (required to send application notices)</v>
      </c>
      <c r="AA235" s="971"/>
      <c r="AB235" s="971"/>
      <c r="AC235" s="971"/>
      <c r="AD235" s="971"/>
      <c r="AE235" s="971"/>
      <c r="AF235" s="971"/>
      <c r="AG235" s="971"/>
      <c r="AH235" s="971"/>
      <c r="AI235" s="972"/>
      <c r="AK235" s="150"/>
      <c r="AL235" s="150"/>
      <c r="AM235" s="150"/>
      <c r="AN235" s="150"/>
      <c r="AO235" s="150"/>
      <c r="AP235" s="150"/>
      <c r="AQ235" s="150"/>
      <c r="AR235" s="150"/>
      <c r="AS235" s="150"/>
      <c r="AT235" s="150"/>
      <c r="AU235" s="150"/>
      <c r="AV235" s="150"/>
      <c r="AW235" s="150"/>
      <c r="AX235" s="150"/>
      <c r="AY235" s="150"/>
      <c r="AZ235" s="150"/>
      <c r="BA235" s="150"/>
      <c r="BB235" s="150"/>
      <c r="BC235" s="150"/>
      <c r="BD235" s="150"/>
      <c r="BE235" s="150"/>
      <c r="BF235" s="150"/>
      <c r="BG235" s="150"/>
      <c r="BH235" s="150"/>
      <c r="BI235" s="150"/>
      <c r="BJ235" s="150"/>
      <c r="BK235" s="150"/>
      <c r="BL235" s="150"/>
      <c r="BM235" s="150"/>
      <c r="BN235" s="150"/>
      <c r="BO235" s="150"/>
    </row>
    <row r="236" spans="2:67" ht="15" customHeight="1">
      <c r="B236" s="905" t="str">
        <f>IF(B$15="","",B$15)</f>
        <v/>
      </c>
      <c r="C236" s="906"/>
      <c r="D236" s="906"/>
      <c r="E236" s="906"/>
      <c r="F236" s="906"/>
      <c r="G236" s="906"/>
      <c r="H236" s="906"/>
      <c r="I236" s="906"/>
      <c r="J236" s="906"/>
      <c r="K236" s="906"/>
      <c r="L236" s="907"/>
      <c r="M236" s="905" t="str">
        <f>IF(M$15="","",M$15)</f>
        <v/>
      </c>
      <c r="N236" s="906"/>
      <c r="O236" s="906"/>
      <c r="P236" s="906"/>
      <c r="Q236" s="906"/>
      <c r="R236" s="906"/>
      <c r="S236" s="907"/>
      <c r="T236" s="905" t="str">
        <f>IF(T$15="","",T$15)</f>
        <v/>
      </c>
      <c r="U236" s="906"/>
      <c r="V236" s="906"/>
      <c r="W236" s="906"/>
      <c r="X236" s="906"/>
      <c r="Y236" s="907"/>
      <c r="Z236" s="911" t="str">
        <f>IF(Z15="","",Z15)</f>
        <v/>
      </c>
      <c r="AA236" s="912"/>
      <c r="AB236" s="912"/>
      <c r="AC236" s="912"/>
      <c r="AD236" s="912"/>
      <c r="AE236" s="912"/>
      <c r="AF236" s="912"/>
      <c r="AG236" s="912"/>
      <c r="AH236" s="912"/>
      <c r="AI236" s="913"/>
      <c r="AK236" s="150"/>
      <c r="AL236" s="150"/>
      <c r="AM236" s="150"/>
      <c r="AN236" s="150"/>
      <c r="AO236" s="150"/>
      <c r="AP236" s="150"/>
      <c r="AQ236" s="150"/>
      <c r="AR236" s="150"/>
      <c r="AS236" s="150"/>
      <c r="AT236" s="150"/>
      <c r="AU236" s="150"/>
      <c r="AV236" s="150"/>
      <c r="AW236" s="150"/>
      <c r="AX236" s="150"/>
      <c r="AY236" s="150"/>
      <c r="AZ236" s="150"/>
      <c r="BA236" s="150"/>
      <c r="BB236" s="150"/>
      <c r="BC236" s="150"/>
      <c r="BD236" s="150"/>
      <c r="BE236" s="150"/>
      <c r="BF236" s="150"/>
      <c r="BG236" s="150"/>
      <c r="BH236" s="150"/>
      <c r="BI236" s="150"/>
      <c r="BJ236" s="150"/>
      <c r="BK236" s="150"/>
      <c r="BL236" s="150"/>
      <c r="BM236" s="150"/>
      <c r="BN236" s="150"/>
      <c r="BO236" s="150"/>
    </row>
    <row r="237" spans="2:67" ht="12.75" customHeight="1">
      <c r="B237" s="970" t="str">
        <f>IF(B$16="","",B$16)</f>
        <v>Secondary Contact Name</v>
      </c>
      <c r="C237" s="971"/>
      <c r="D237" s="971"/>
      <c r="E237" s="971"/>
      <c r="F237" s="971"/>
      <c r="G237" s="971"/>
      <c r="H237" s="971"/>
      <c r="I237" s="971"/>
      <c r="J237" s="971"/>
      <c r="K237" s="971"/>
      <c r="L237" s="972"/>
      <c r="M237" s="970" t="str">
        <f>IF(M$16="","",M$16)</f>
        <v xml:space="preserve">Title </v>
      </c>
      <c r="N237" s="971"/>
      <c r="O237" s="971"/>
      <c r="P237" s="971"/>
      <c r="Q237" s="971"/>
      <c r="R237" s="971"/>
      <c r="S237" s="972"/>
      <c r="T237" s="970" t="str">
        <f>IF(T$16="","",T$16)</f>
        <v>Phone</v>
      </c>
      <c r="U237" s="971"/>
      <c r="V237" s="971"/>
      <c r="W237" s="971"/>
      <c r="X237" s="971"/>
      <c r="Y237" s="972"/>
      <c r="Z237" s="970" t="str">
        <f>IF(Z16="","",Z16)</f>
        <v>E-mail</v>
      </c>
      <c r="AA237" s="971"/>
      <c r="AB237" s="971"/>
      <c r="AC237" s="971"/>
      <c r="AD237" s="971"/>
      <c r="AE237" s="971"/>
      <c r="AF237" s="971"/>
      <c r="AG237" s="971"/>
      <c r="AH237" s="971"/>
      <c r="AI237" s="972"/>
      <c r="AK237" s="150"/>
      <c r="AL237" s="150"/>
      <c r="AM237" s="150"/>
      <c r="AN237" s="150"/>
      <c r="AO237" s="150"/>
      <c r="AP237" s="150"/>
      <c r="AQ237" s="150"/>
      <c r="AR237" s="150"/>
      <c r="AS237" s="150"/>
      <c r="AT237" s="150"/>
      <c r="AU237" s="150"/>
      <c r="AV237" s="150"/>
      <c r="AW237" s="150"/>
      <c r="AX237" s="150"/>
      <c r="AY237" s="150"/>
      <c r="AZ237" s="150"/>
      <c r="BA237" s="150"/>
      <c r="BB237" s="150"/>
      <c r="BC237" s="150"/>
      <c r="BD237" s="150"/>
      <c r="BE237" s="150"/>
      <c r="BF237" s="150"/>
      <c r="BG237" s="150"/>
      <c r="BH237" s="150"/>
      <c r="BI237" s="150"/>
      <c r="BJ237" s="150"/>
      <c r="BK237" s="150"/>
      <c r="BL237" s="150"/>
      <c r="BM237" s="150"/>
      <c r="BN237" s="150"/>
      <c r="BO237" s="150"/>
    </row>
    <row r="238" spans="2:67" ht="15" customHeight="1">
      <c r="B238" s="905" t="str">
        <f>IF(B$17="","",B$17)</f>
        <v/>
      </c>
      <c r="C238" s="906"/>
      <c r="D238" s="906"/>
      <c r="E238" s="906"/>
      <c r="F238" s="906"/>
      <c r="G238" s="906"/>
      <c r="H238" s="906"/>
      <c r="I238" s="906"/>
      <c r="J238" s="906"/>
      <c r="K238" s="906"/>
      <c r="L238" s="907"/>
      <c r="M238" s="905" t="str">
        <f>IF(M$17="","",M$17)</f>
        <v/>
      </c>
      <c r="N238" s="906"/>
      <c r="O238" s="906"/>
      <c r="P238" s="906"/>
      <c r="Q238" s="906"/>
      <c r="R238" s="906"/>
      <c r="S238" s="907"/>
      <c r="T238" s="978" t="str">
        <f>IF(T$17="","",T$17)</f>
        <v/>
      </c>
      <c r="U238" s="979"/>
      <c r="V238" s="979"/>
      <c r="W238" s="979"/>
      <c r="X238" s="979"/>
      <c r="Y238" s="980"/>
      <c r="Z238" s="911" t="str">
        <f>IF(Z17="","",Z17)</f>
        <v/>
      </c>
      <c r="AA238" s="912"/>
      <c r="AB238" s="912"/>
      <c r="AC238" s="912"/>
      <c r="AD238" s="912"/>
      <c r="AE238" s="912"/>
      <c r="AF238" s="912"/>
      <c r="AG238" s="912"/>
      <c r="AH238" s="912"/>
      <c r="AI238" s="913"/>
      <c r="AK238" s="150"/>
      <c r="AL238" s="150"/>
      <c r="AM238" s="150"/>
      <c r="AN238" s="150"/>
      <c r="AO238" s="150"/>
      <c r="AP238" s="150"/>
      <c r="AQ238" s="150"/>
      <c r="AR238" s="150"/>
      <c r="AS238" s="150"/>
      <c r="AT238" s="150"/>
      <c r="AU238" s="150"/>
      <c r="AV238" s="150"/>
      <c r="AW238" s="150"/>
      <c r="AX238" s="150"/>
      <c r="AY238" s="150"/>
      <c r="AZ238" s="150"/>
      <c r="BA238" s="150"/>
      <c r="BB238" s="150"/>
      <c r="BC238" s="150"/>
      <c r="BD238" s="150"/>
      <c r="BE238" s="150"/>
      <c r="BF238" s="150"/>
      <c r="BG238" s="150"/>
      <c r="BH238" s="150"/>
      <c r="BI238" s="150"/>
      <c r="BJ238" s="150"/>
      <c r="BK238" s="150"/>
      <c r="BL238" s="150"/>
      <c r="BM238" s="150"/>
      <c r="BN238" s="150"/>
      <c r="BO238" s="150"/>
    </row>
    <row r="239" spans="2:67" ht="12.75" customHeight="1">
      <c r="B239" s="902" t="str">
        <f>IF($B$18="","",$B$18)</f>
        <v>Project Description*</v>
      </c>
      <c r="C239" s="903"/>
      <c r="D239" s="903"/>
      <c r="E239" s="903"/>
      <c r="F239" s="903"/>
      <c r="G239" s="903"/>
      <c r="H239" s="903"/>
      <c r="I239" s="903"/>
      <c r="J239" s="903"/>
      <c r="K239" s="903"/>
      <c r="L239" s="903"/>
      <c r="M239" s="903"/>
      <c r="N239" s="903"/>
      <c r="O239" s="903"/>
      <c r="P239" s="903"/>
      <c r="Q239" s="903"/>
      <c r="R239" s="903"/>
      <c r="S239" s="904"/>
      <c r="T239" s="902" t="str">
        <f>IF($T$18="","",$T$18)</f>
        <v xml:space="preserve">Applicant Status </v>
      </c>
      <c r="U239" s="903"/>
      <c r="V239" s="903"/>
      <c r="W239" s="903"/>
      <c r="X239" s="903"/>
      <c r="Y239" s="903"/>
      <c r="Z239" s="903"/>
      <c r="AA239" s="903"/>
      <c r="AB239" s="903"/>
      <c r="AC239" s="903"/>
      <c r="AD239" s="903"/>
      <c r="AE239" s="903"/>
      <c r="AF239" s="903"/>
      <c r="AG239" s="903"/>
      <c r="AH239" s="903"/>
      <c r="AI239" s="904"/>
      <c r="AK239" s="150"/>
      <c r="AL239" s="150"/>
      <c r="AM239" s="150"/>
      <c r="AN239" s="150"/>
      <c r="AO239" s="150"/>
      <c r="AP239" s="150"/>
      <c r="AQ239" s="150"/>
      <c r="AR239" s="150"/>
      <c r="AS239" s="150"/>
      <c r="AT239" s="150"/>
      <c r="AU239" s="150"/>
      <c r="AV239" s="150"/>
      <c r="AW239" s="150"/>
      <c r="AX239" s="150"/>
      <c r="AY239" s="150"/>
      <c r="AZ239" s="150"/>
      <c r="BA239" s="150"/>
      <c r="BB239" s="150"/>
      <c r="BC239" s="150"/>
      <c r="BD239" s="150"/>
      <c r="BE239" s="150"/>
      <c r="BF239" s="150"/>
      <c r="BG239" s="150"/>
      <c r="BH239" s="150"/>
      <c r="BI239" s="150"/>
      <c r="BJ239" s="150"/>
      <c r="BK239" s="150"/>
      <c r="BL239" s="150"/>
      <c r="BM239" s="150"/>
      <c r="BN239" s="150"/>
      <c r="BO239" s="150"/>
    </row>
    <row r="240" spans="2:67" ht="15" customHeight="1">
      <c r="B240" s="920" t="str">
        <f>IF($B$19="","",$B$19)</f>
        <v/>
      </c>
      <c r="C240" s="921"/>
      <c r="D240" s="921"/>
      <c r="E240" s="921"/>
      <c r="F240" s="921"/>
      <c r="G240" s="921"/>
      <c r="H240" s="921"/>
      <c r="I240" s="921"/>
      <c r="J240" s="921"/>
      <c r="K240" s="921"/>
      <c r="L240" s="921"/>
      <c r="M240" s="921"/>
      <c r="N240" s="921"/>
      <c r="O240" s="921"/>
      <c r="P240" s="921"/>
      <c r="Q240" s="921"/>
      <c r="R240" s="921"/>
      <c r="S240" s="922"/>
      <c r="T240" s="914" t="str">
        <f>IF($T$19="","",$T$19)</f>
        <v/>
      </c>
      <c r="U240" s="915"/>
      <c r="V240" s="915"/>
      <c r="W240" s="915"/>
      <c r="X240" s="915"/>
      <c r="Y240" s="915"/>
      <c r="Z240" s="915"/>
      <c r="AA240" s="915"/>
      <c r="AB240" s="915"/>
      <c r="AC240" s="915"/>
      <c r="AD240" s="915"/>
      <c r="AE240" s="915"/>
      <c r="AF240" s="915"/>
      <c r="AG240" s="915"/>
      <c r="AH240" s="915"/>
      <c r="AI240" s="916"/>
      <c r="AK240" s="150"/>
      <c r="AL240" s="150"/>
      <c r="AM240" s="150"/>
      <c r="AN240" s="150"/>
      <c r="AO240" s="150"/>
      <c r="AP240" s="150"/>
      <c r="AQ240" s="150"/>
      <c r="AR240" s="150"/>
      <c r="AS240" s="150"/>
      <c r="AT240" s="150"/>
      <c r="AU240" s="150"/>
      <c r="AV240" s="150"/>
      <c r="AW240" s="150"/>
      <c r="AX240" s="150"/>
      <c r="AY240" s="150"/>
      <c r="AZ240" s="150"/>
      <c r="BA240" s="150"/>
      <c r="BB240" s="150"/>
      <c r="BC240" s="150"/>
      <c r="BD240" s="150"/>
      <c r="BE240" s="150"/>
      <c r="BF240" s="150"/>
      <c r="BG240" s="150"/>
      <c r="BH240" s="150"/>
      <c r="BI240" s="150"/>
      <c r="BJ240" s="150"/>
      <c r="BK240" s="150"/>
      <c r="BL240" s="150"/>
      <c r="BM240" s="150"/>
      <c r="BN240" s="150"/>
      <c r="BO240" s="150"/>
    </row>
    <row r="241" spans="2:67" ht="12.75" customHeight="1">
      <c r="B241" s="917" t="str">
        <f>IF($B$20="","",$B$20)</f>
        <v>Planned Start Date*</v>
      </c>
      <c r="C241" s="918"/>
      <c r="D241" s="918"/>
      <c r="E241" s="918"/>
      <c r="F241" s="918"/>
      <c r="G241" s="918"/>
      <c r="H241" s="918"/>
      <c r="I241" s="918"/>
      <c r="J241" s="918"/>
      <c r="K241" s="918"/>
      <c r="L241" s="919"/>
      <c r="M241" s="917" t="str">
        <f>IF($M$20="","",$M$20)</f>
        <v>Planned Completion Date*</v>
      </c>
      <c r="N241" s="918"/>
      <c r="O241" s="918"/>
      <c r="P241" s="918"/>
      <c r="Q241" s="918"/>
      <c r="R241" s="918"/>
      <c r="S241" s="919"/>
      <c r="T241" s="964" t="str">
        <f>IF(T20="","",T20)</f>
        <v>Building Area [sq ft]*</v>
      </c>
      <c r="U241" s="965"/>
      <c r="V241" s="965"/>
      <c r="W241" s="965"/>
      <c r="X241" s="965"/>
      <c r="Y241" s="966"/>
      <c r="Z241" s="967" t="str">
        <f>IF(Z20="","",Z20)</f>
        <v xml:space="preserve">Project Type* </v>
      </c>
      <c r="AA241" s="968"/>
      <c r="AB241" s="968"/>
      <c r="AC241" s="968"/>
      <c r="AD241" s="968"/>
      <c r="AE241" s="968"/>
      <c r="AF241" s="968"/>
      <c r="AG241" s="968"/>
      <c r="AH241" s="968"/>
      <c r="AI241" s="969"/>
      <c r="AK241" s="150"/>
      <c r="AL241" s="150"/>
      <c r="AM241" s="150"/>
      <c r="AN241" s="150"/>
      <c r="AO241" s="150"/>
      <c r="AP241" s="150"/>
      <c r="AQ241" s="150"/>
      <c r="AR241" s="150"/>
      <c r="AS241" s="150"/>
      <c r="AT241" s="150"/>
      <c r="AU241" s="150"/>
      <c r="AV241" s="150"/>
      <c r="AW241" s="150"/>
      <c r="AX241" s="150"/>
      <c r="AY241" s="150"/>
      <c r="AZ241" s="150"/>
      <c r="BA241" s="150"/>
      <c r="BB241" s="150"/>
      <c r="BC241" s="150"/>
      <c r="BD241" s="150"/>
      <c r="BE241" s="150"/>
      <c r="BF241" s="150"/>
      <c r="BG241" s="150"/>
      <c r="BH241" s="150"/>
      <c r="BI241" s="150"/>
      <c r="BJ241" s="150"/>
      <c r="BK241" s="150"/>
      <c r="BL241" s="150"/>
      <c r="BM241" s="150"/>
      <c r="BN241" s="150"/>
      <c r="BO241" s="150"/>
    </row>
    <row r="242" spans="2:67" ht="15" customHeight="1">
      <c r="B242" s="914" t="str">
        <f>IF($B$21="","",$B$21)</f>
        <v/>
      </c>
      <c r="C242" s="915"/>
      <c r="D242" s="915"/>
      <c r="E242" s="915"/>
      <c r="F242" s="915"/>
      <c r="G242" s="915"/>
      <c r="H242" s="915"/>
      <c r="I242" s="915"/>
      <c r="J242" s="915"/>
      <c r="K242" s="915"/>
      <c r="L242" s="916"/>
      <c r="M242" s="914" t="str">
        <f>IF($M$21="","",$M$21)</f>
        <v/>
      </c>
      <c r="N242" s="915"/>
      <c r="O242" s="915"/>
      <c r="P242" s="915"/>
      <c r="Q242" s="915"/>
      <c r="R242" s="915"/>
      <c r="S242" s="916"/>
      <c r="T242" s="959" t="str">
        <f>IF(T21="","",T21)</f>
        <v/>
      </c>
      <c r="U242" s="960"/>
      <c r="V242" s="960"/>
      <c r="W242" s="960"/>
      <c r="X242" s="960"/>
      <c r="Y242" s="961"/>
      <c r="Z242" s="911" t="str">
        <f>IF(Z21="","",Z21)</f>
        <v/>
      </c>
      <c r="AA242" s="912"/>
      <c r="AB242" s="912"/>
      <c r="AC242" s="912"/>
      <c r="AD242" s="912"/>
      <c r="AE242" s="912"/>
      <c r="AF242" s="912"/>
      <c r="AG242" s="912"/>
      <c r="AH242" s="912"/>
      <c r="AI242" s="913"/>
      <c r="AK242" s="150"/>
      <c r="AL242" s="150"/>
      <c r="AM242" s="150"/>
      <c r="AN242" s="150"/>
      <c r="AO242" s="150"/>
      <c r="AP242" s="150"/>
      <c r="AQ242" s="150"/>
      <c r="AR242" s="150"/>
      <c r="AS242" s="150"/>
      <c r="AT242" s="150"/>
      <c r="AU242" s="150"/>
      <c r="AV242" s="150"/>
      <c r="AW242" s="150"/>
      <c r="AX242" s="150"/>
      <c r="AY242" s="150"/>
      <c r="AZ242" s="150"/>
      <c r="BA242" s="150"/>
      <c r="BB242" s="150"/>
      <c r="BC242" s="150"/>
      <c r="BD242" s="150"/>
      <c r="BE242" s="150"/>
      <c r="BF242" s="150"/>
      <c r="BG242" s="150"/>
      <c r="BH242" s="150"/>
      <c r="BI242" s="150"/>
      <c r="BJ242" s="150"/>
      <c r="BK242" s="150"/>
      <c r="BL242" s="150"/>
      <c r="BM242" s="150"/>
      <c r="BN242" s="150"/>
      <c r="BO242" s="150"/>
    </row>
    <row r="243" spans="2:67" ht="3" customHeight="1">
      <c r="AK243" s="150"/>
      <c r="AL243" s="150"/>
      <c r="AM243" s="150"/>
      <c r="AN243" s="150"/>
      <c r="AO243" s="150"/>
      <c r="AP243" s="150"/>
      <c r="AQ243" s="150"/>
      <c r="AR243" s="150"/>
      <c r="AS243" s="150"/>
      <c r="AT243" s="150"/>
      <c r="AU243" s="150"/>
      <c r="AV243" s="150"/>
      <c r="AW243" s="150"/>
      <c r="AX243" s="150"/>
      <c r="AY243" s="150"/>
      <c r="AZ243" s="150"/>
      <c r="BA243" s="150"/>
      <c r="BB243" s="150"/>
      <c r="BC243" s="150"/>
      <c r="BD243" s="150"/>
      <c r="BE243" s="150"/>
      <c r="BF243" s="150"/>
      <c r="BG243" s="150"/>
      <c r="BH243" s="150"/>
      <c r="BI243" s="150"/>
      <c r="BJ243" s="150"/>
      <c r="BK243" s="150"/>
      <c r="BL243" s="150"/>
      <c r="BM243" s="150"/>
      <c r="BN243" s="150"/>
      <c r="BO243" s="150"/>
    </row>
    <row r="244" spans="2:67" ht="3" customHeight="1">
      <c r="AK244" s="150"/>
      <c r="AL244" s="150"/>
      <c r="AM244" s="150"/>
      <c r="AN244" s="150"/>
      <c r="AO244" s="150"/>
      <c r="AP244" s="150"/>
      <c r="AQ244" s="150"/>
      <c r="AR244" s="150"/>
      <c r="AS244" s="150"/>
      <c r="AT244" s="150"/>
      <c r="AU244" s="150"/>
      <c r="AV244" s="150"/>
      <c r="AW244" s="150"/>
      <c r="AX244" s="150"/>
      <c r="AY244" s="150"/>
      <c r="AZ244" s="150"/>
      <c r="BA244" s="150"/>
      <c r="BB244" s="150"/>
      <c r="BC244" s="150"/>
      <c r="BD244" s="150"/>
      <c r="BE244" s="150"/>
      <c r="BF244" s="150"/>
      <c r="BG244" s="150"/>
      <c r="BH244" s="150"/>
      <c r="BI244" s="150"/>
      <c r="BJ244" s="150"/>
      <c r="BK244" s="150"/>
      <c r="BL244" s="150"/>
      <c r="BM244" s="150"/>
      <c r="BN244" s="150"/>
      <c r="BO244" s="150"/>
    </row>
    <row r="245" spans="2:67" ht="19.5" customHeight="1">
      <c r="B245" s="6" t="s">
        <v>274</v>
      </c>
      <c r="F245" s="6"/>
      <c r="G245" s="6"/>
      <c r="H245" s="6"/>
      <c r="I245" s="6"/>
      <c r="M245" s="6"/>
      <c r="AK245" s="150"/>
      <c r="AL245" s="150"/>
      <c r="AM245" s="150"/>
      <c r="AN245" s="150"/>
      <c r="AO245" s="150"/>
      <c r="AP245" s="150"/>
      <c r="AQ245" s="150"/>
      <c r="AR245" s="150"/>
      <c r="AS245" s="150"/>
      <c r="AT245" s="150"/>
      <c r="AU245" s="150"/>
      <c r="AV245" s="150"/>
      <c r="AW245" s="150"/>
      <c r="AX245" s="150"/>
      <c r="AY245" s="150"/>
      <c r="AZ245" s="150"/>
      <c r="BA245" s="150"/>
      <c r="BB245" s="150"/>
      <c r="BC245" s="150"/>
      <c r="BD245" s="150"/>
      <c r="BE245" s="150"/>
      <c r="BF245" s="150"/>
      <c r="BG245" s="150"/>
      <c r="BH245" s="150"/>
      <c r="BI245" s="150"/>
      <c r="BJ245" s="150"/>
      <c r="BK245" s="150"/>
      <c r="BL245" s="150"/>
      <c r="BM245" s="150"/>
      <c r="BN245" s="150"/>
      <c r="BO245" s="150"/>
    </row>
    <row r="246" spans="2:67" ht="12.75" customHeight="1">
      <c r="B246" s="908" t="str">
        <f>IF(B$25="","",B$25)</f>
        <v>Architect Company Name</v>
      </c>
      <c r="C246" s="909"/>
      <c r="D246" s="909"/>
      <c r="E246" s="909"/>
      <c r="F246" s="909"/>
      <c r="G246" s="909"/>
      <c r="H246" s="909"/>
      <c r="I246" s="909"/>
      <c r="J246" s="909"/>
      <c r="K246" s="909"/>
      <c r="L246" s="910"/>
      <c r="M246" s="917" t="str">
        <f>IF(M$25="","",M$25)</f>
        <v>Contact Name</v>
      </c>
      <c r="N246" s="918"/>
      <c r="O246" s="918"/>
      <c r="P246" s="918"/>
      <c r="Q246" s="918"/>
      <c r="R246" s="918"/>
      <c r="S246" s="919"/>
      <c r="T246" s="908" t="str">
        <f t="shared" ref="T246:T253" si="0">IF(T25="","",T25)</f>
        <v>Phone</v>
      </c>
      <c r="U246" s="909"/>
      <c r="V246" s="909"/>
      <c r="W246" s="909"/>
      <c r="X246" s="909"/>
      <c r="Y246" s="910"/>
      <c r="Z246" s="899" t="str">
        <f t="shared" ref="Z246:Z253" si="1">IF(Z25="","",Z25)</f>
        <v>E-mail</v>
      </c>
      <c r="AA246" s="900"/>
      <c r="AB246" s="900"/>
      <c r="AC246" s="900"/>
      <c r="AD246" s="900"/>
      <c r="AE246" s="900"/>
      <c r="AF246" s="900"/>
      <c r="AG246" s="900"/>
      <c r="AH246" s="900"/>
      <c r="AI246" s="901"/>
      <c r="AK246" s="150"/>
      <c r="AL246" s="150"/>
      <c r="AM246" s="150"/>
      <c r="AN246" s="150"/>
      <c r="AO246" s="150"/>
      <c r="AP246" s="150"/>
      <c r="AQ246" s="150"/>
      <c r="AR246" s="150"/>
      <c r="AS246" s="150"/>
      <c r="AT246" s="150"/>
      <c r="AU246" s="150"/>
      <c r="AV246" s="150"/>
      <c r="AW246" s="150"/>
      <c r="AX246" s="150"/>
      <c r="AY246" s="150"/>
      <c r="AZ246" s="150"/>
      <c r="BA246" s="150"/>
      <c r="BB246" s="150"/>
      <c r="BC246" s="150"/>
      <c r="BD246" s="150"/>
      <c r="BE246" s="150"/>
      <c r="BF246" s="150"/>
      <c r="BG246" s="150"/>
      <c r="BH246" s="150"/>
      <c r="BI246" s="150"/>
      <c r="BJ246" s="150"/>
      <c r="BK246" s="150"/>
      <c r="BL246" s="150"/>
      <c r="BM246" s="150"/>
      <c r="BN246" s="150"/>
      <c r="BO246" s="150"/>
    </row>
    <row r="247" spans="2:67" ht="15" customHeight="1">
      <c r="B247" s="905" t="str">
        <f>IF(B$26="","",B$26)</f>
        <v/>
      </c>
      <c r="C247" s="906"/>
      <c r="D247" s="906"/>
      <c r="E247" s="906"/>
      <c r="F247" s="906"/>
      <c r="G247" s="906"/>
      <c r="H247" s="906"/>
      <c r="I247" s="906"/>
      <c r="J247" s="906"/>
      <c r="K247" s="906"/>
      <c r="L247" s="907"/>
      <c r="M247" s="905" t="str">
        <f>IF(M$26="","",M$26)</f>
        <v/>
      </c>
      <c r="N247" s="906"/>
      <c r="O247" s="906"/>
      <c r="P247" s="906"/>
      <c r="Q247" s="906"/>
      <c r="R247" s="906"/>
      <c r="S247" s="907"/>
      <c r="T247" s="905" t="str">
        <f t="shared" si="0"/>
        <v/>
      </c>
      <c r="U247" s="906"/>
      <c r="V247" s="906"/>
      <c r="W247" s="906"/>
      <c r="X247" s="906"/>
      <c r="Y247" s="907"/>
      <c r="Z247" s="911" t="str">
        <f t="shared" si="1"/>
        <v/>
      </c>
      <c r="AA247" s="912"/>
      <c r="AB247" s="912"/>
      <c r="AC247" s="912"/>
      <c r="AD247" s="912"/>
      <c r="AE247" s="912"/>
      <c r="AF247" s="912"/>
      <c r="AG247" s="912"/>
      <c r="AH247" s="912"/>
      <c r="AI247" s="913"/>
      <c r="AK247" s="150"/>
      <c r="AL247" s="150"/>
      <c r="AM247" s="150"/>
      <c r="AN247" s="150"/>
      <c r="AO247" s="150"/>
      <c r="AP247" s="150"/>
      <c r="AQ247" s="150"/>
      <c r="AR247" s="150"/>
      <c r="AS247" s="150"/>
      <c r="AT247" s="150"/>
      <c r="AU247" s="150"/>
      <c r="AV247" s="150"/>
      <c r="AW247" s="150"/>
      <c r="AX247" s="150"/>
      <c r="AY247" s="150"/>
      <c r="AZ247" s="150"/>
      <c r="BA247" s="150"/>
      <c r="BB247" s="150"/>
      <c r="BC247" s="150"/>
      <c r="BD247" s="150"/>
      <c r="BE247" s="150"/>
      <c r="BF247" s="150"/>
      <c r="BG247" s="150"/>
      <c r="BH247" s="150"/>
      <c r="BI247" s="150"/>
      <c r="BJ247" s="150"/>
      <c r="BK247" s="150"/>
      <c r="BL247" s="150"/>
      <c r="BM247" s="150"/>
      <c r="BN247" s="150"/>
      <c r="BO247" s="150"/>
    </row>
    <row r="248" spans="2:67" ht="12.75" customHeight="1">
      <c r="B248" s="902" t="str">
        <f>IF($B$27="","",$B$27)</f>
        <v>Mechanical Engineer Company Name</v>
      </c>
      <c r="C248" s="903"/>
      <c r="D248" s="903"/>
      <c r="E248" s="903"/>
      <c r="F248" s="903"/>
      <c r="G248" s="903"/>
      <c r="H248" s="903"/>
      <c r="I248" s="903"/>
      <c r="J248" s="903"/>
      <c r="K248" s="903"/>
      <c r="L248" s="904"/>
      <c r="M248" s="917" t="str">
        <f>IF($M$27="","",$M$27)</f>
        <v>Contact Name</v>
      </c>
      <c r="N248" s="918"/>
      <c r="O248" s="918"/>
      <c r="P248" s="918"/>
      <c r="Q248" s="918"/>
      <c r="R248" s="918"/>
      <c r="S248" s="919"/>
      <c r="T248" s="908" t="str">
        <f t="shared" si="0"/>
        <v>Phone</v>
      </c>
      <c r="U248" s="909"/>
      <c r="V248" s="909"/>
      <c r="W248" s="909"/>
      <c r="X248" s="909"/>
      <c r="Y248" s="910"/>
      <c r="Z248" s="899" t="str">
        <f t="shared" si="1"/>
        <v>E-mail</v>
      </c>
      <c r="AA248" s="900"/>
      <c r="AB248" s="900"/>
      <c r="AC248" s="900"/>
      <c r="AD248" s="900"/>
      <c r="AE248" s="900"/>
      <c r="AF248" s="900"/>
      <c r="AG248" s="900"/>
      <c r="AH248" s="900"/>
      <c r="AI248" s="901"/>
      <c r="AK248" s="150"/>
      <c r="AL248" s="150"/>
      <c r="AM248" s="150"/>
      <c r="AN248" s="150"/>
      <c r="AO248" s="150"/>
      <c r="AP248" s="150"/>
      <c r="AQ248" s="150"/>
      <c r="AR248" s="150"/>
      <c r="AS248" s="150"/>
      <c r="AT248" s="150"/>
      <c r="AU248" s="150"/>
      <c r="AV248" s="150"/>
      <c r="AW248" s="150"/>
      <c r="AX248" s="150"/>
      <c r="AY248" s="150"/>
      <c r="AZ248" s="150"/>
      <c r="BA248" s="150"/>
      <c r="BB248" s="150"/>
      <c r="BC248" s="150"/>
      <c r="BD248" s="150"/>
      <c r="BE248" s="150"/>
      <c r="BF248" s="150"/>
      <c r="BG248" s="150"/>
      <c r="BH248" s="150"/>
      <c r="BI248" s="150"/>
      <c r="BJ248" s="150"/>
      <c r="BK248" s="150"/>
      <c r="BL248" s="150"/>
      <c r="BM248" s="150"/>
      <c r="BN248" s="150"/>
      <c r="BO248" s="150"/>
    </row>
    <row r="249" spans="2:67" ht="15" customHeight="1">
      <c r="B249" s="905" t="str">
        <f>IF($B$28="","",$B$28)</f>
        <v/>
      </c>
      <c r="C249" s="906"/>
      <c r="D249" s="906"/>
      <c r="E249" s="906"/>
      <c r="F249" s="906"/>
      <c r="G249" s="906"/>
      <c r="H249" s="906"/>
      <c r="I249" s="906"/>
      <c r="J249" s="906"/>
      <c r="K249" s="906"/>
      <c r="L249" s="907"/>
      <c r="M249" s="905" t="str">
        <f>IF($M$28="","",$M$28)</f>
        <v/>
      </c>
      <c r="N249" s="906"/>
      <c r="O249" s="906"/>
      <c r="P249" s="906"/>
      <c r="Q249" s="906"/>
      <c r="R249" s="906"/>
      <c r="S249" s="907"/>
      <c r="T249" s="905" t="str">
        <f t="shared" si="0"/>
        <v/>
      </c>
      <c r="U249" s="906"/>
      <c r="V249" s="906"/>
      <c r="W249" s="906"/>
      <c r="X249" s="906"/>
      <c r="Y249" s="907"/>
      <c r="Z249" s="911" t="str">
        <f t="shared" si="1"/>
        <v/>
      </c>
      <c r="AA249" s="912"/>
      <c r="AB249" s="912"/>
      <c r="AC249" s="912"/>
      <c r="AD249" s="912"/>
      <c r="AE249" s="912"/>
      <c r="AF249" s="912"/>
      <c r="AG249" s="912"/>
      <c r="AH249" s="912"/>
      <c r="AI249" s="913"/>
      <c r="AK249" s="150"/>
      <c r="AL249" s="150"/>
      <c r="AM249" s="150"/>
      <c r="AN249" s="150"/>
      <c r="AO249" s="150"/>
      <c r="AP249" s="150"/>
      <c r="AQ249" s="150"/>
      <c r="AR249" s="150"/>
      <c r="AS249" s="150"/>
      <c r="AT249" s="150"/>
      <c r="AU249" s="150"/>
      <c r="AV249" s="150"/>
      <c r="AW249" s="150"/>
      <c r="AX249" s="150"/>
      <c r="AY249" s="150"/>
      <c r="AZ249" s="150"/>
      <c r="BA249" s="150"/>
      <c r="BB249" s="150"/>
      <c r="BC249" s="150"/>
      <c r="BD249" s="150"/>
      <c r="BE249" s="150"/>
      <c r="BF249" s="150"/>
      <c r="BG249" s="150"/>
      <c r="BH249" s="150"/>
      <c r="BI249" s="150"/>
      <c r="BJ249" s="150"/>
      <c r="BK249" s="150"/>
      <c r="BL249" s="150"/>
      <c r="BM249" s="150"/>
      <c r="BN249" s="150"/>
      <c r="BO249" s="150"/>
    </row>
    <row r="250" spans="2:67" ht="12.75" customHeight="1">
      <c r="B250" s="902" t="str">
        <f>IF($B$29="","",$B$29)</f>
        <v>Electrical Engineer Company Name</v>
      </c>
      <c r="C250" s="903"/>
      <c r="D250" s="903"/>
      <c r="E250" s="903"/>
      <c r="F250" s="903"/>
      <c r="G250" s="903"/>
      <c r="H250" s="903"/>
      <c r="I250" s="903"/>
      <c r="J250" s="903"/>
      <c r="K250" s="903"/>
      <c r="L250" s="904"/>
      <c r="M250" s="917" t="str">
        <f>IF($M$29="","",$M$29)</f>
        <v>Contact Name</v>
      </c>
      <c r="N250" s="918"/>
      <c r="O250" s="918"/>
      <c r="P250" s="918"/>
      <c r="Q250" s="918"/>
      <c r="R250" s="918"/>
      <c r="S250" s="919"/>
      <c r="T250" s="908" t="str">
        <f t="shared" si="0"/>
        <v>Phone</v>
      </c>
      <c r="U250" s="909"/>
      <c r="V250" s="909"/>
      <c r="W250" s="909"/>
      <c r="X250" s="909"/>
      <c r="Y250" s="910"/>
      <c r="Z250" s="899" t="str">
        <f t="shared" si="1"/>
        <v>E-mail</v>
      </c>
      <c r="AA250" s="900"/>
      <c r="AB250" s="900"/>
      <c r="AC250" s="900"/>
      <c r="AD250" s="900"/>
      <c r="AE250" s="900"/>
      <c r="AF250" s="900"/>
      <c r="AG250" s="900"/>
      <c r="AH250" s="900"/>
      <c r="AI250" s="901"/>
      <c r="AK250" s="150"/>
      <c r="AL250" s="150"/>
      <c r="AM250" s="150"/>
      <c r="AN250" s="150"/>
      <c r="AO250" s="150"/>
      <c r="AP250" s="150"/>
      <c r="AQ250" s="150"/>
      <c r="AR250" s="150"/>
      <c r="AS250" s="150"/>
      <c r="AT250" s="150"/>
      <c r="AU250" s="150"/>
      <c r="AV250" s="150"/>
      <c r="AW250" s="150"/>
      <c r="AX250" s="150"/>
      <c r="AY250" s="150"/>
      <c r="AZ250" s="150"/>
      <c r="BA250" s="150"/>
      <c r="BB250" s="150"/>
      <c r="BC250" s="150"/>
      <c r="BD250" s="150"/>
      <c r="BE250" s="150"/>
      <c r="BF250" s="150"/>
      <c r="BG250" s="150"/>
      <c r="BH250" s="150"/>
      <c r="BI250" s="150"/>
      <c r="BJ250" s="150"/>
      <c r="BK250" s="150"/>
      <c r="BL250" s="150"/>
      <c r="BM250" s="150"/>
      <c r="BN250" s="150"/>
      <c r="BO250" s="150"/>
    </row>
    <row r="251" spans="2:67" ht="15" customHeight="1">
      <c r="B251" s="905" t="str">
        <f>IF($B$30="","",$B$30)</f>
        <v/>
      </c>
      <c r="C251" s="906"/>
      <c r="D251" s="906"/>
      <c r="E251" s="906"/>
      <c r="F251" s="906"/>
      <c r="G251" s="906"/>
      <c r="H251" s="906"/>
      <c r="I251" s="906"/>
      <c r="J251" s="906"/>
      <c r="K251" s="906"/>
      <c r="L251" s="907"/>
      <c r="M251" s="905" t="str">
        <f>IF($M$30="","",$M$30)</f>
        <v/>
      </c>
      <c r="N251" s="906"/>
      <c r="O251" s="906"/>
      <c r="P251" s="906"/>
      <c r="Q251" s="906"/>
      <c r="R251" s="906"/>
      <c r="S251" s="907"/>
      <c r="T251" s="905" t="str">
        <f t="shared" si="0"/>
        <v/>
      </c>
      <c r="U251" s="906"/>
      <c r="V251" s="906"/>
      <c r="W251" s="906"/>
      <c r="X251" s="906"/>
      <c r="Y251" s="907"/>
      <c r="Z251" s="911" t="str">
        <f t="shared" si="1"/>
        <v/>
      </c>
      <c r="AA251" s="912"/>
      <c r="AB251" s="912"/>
      <c r="AC251" s="912"/>
      <c r="AD251" s="912"/>
      <c r="AE251" s="912"/>
      <c r="AF251" s="912"/>
      <c r="AG251" s="912"/>
      <c r="AH251" s="912"/>
      <c r="AI251" s="913"/>
      <c r="AK251" s="150"/>
      <c r="AL251" s="150"/>
      <c r="AM251" s="150"/>
      <c r="AN251" s="150"/>
      <c r="AO251" s="150"/>
      <c r="AP251" s="150"/>
      <c r="AQ251" s="150"/>
      <c r="AR251" s="150"/>
      <c r="AS251" s="150"/>
      <c r="AT251" s="150"/>
      <c r="AU251" s="150"/>
      <c r="AV251" s="150"/>
      <c r="AW251" s="150"/>
      <c r="AX251" s="150"/>
      <c r="AY251" s="150"/>
      <c r="AZ251" s="150"/>
      <c r="BA251" s="150"/>
      <c r="BB251" s="150"/>
      <c r="BC251" s="150"/>
      <c r="BD251" s="150"/>
      <c r="BE251" s="150"/>
      <c r="BF251" s="150"/>
      <c r="BG251" s="150"/>
      <c r="BH251" s="150"/>
      <c r="BI251" s="150"/>
      <c r="BJ251" s="150"/>
      <c r="BK251" s="150"/>
      <c r="BL251" s="150"/>
      <c r="BM251" s="150"/>
      <c r="BN251" s="150"/>
      <c r="BO251" s="150"/>
    </row>
    <row r="252" spans="2:67" ht="12.75" customHeight="1">
      <c r="B252" s="902" t="str">
        <f>IF($B$31="","",$B$31)</f>
        <v>General Contractor Company Name</v>
      </c>
      <c r="C252" s="903"/>
      <c r="D252" s="903"/>
      <c r="E252" s="903"/>
      <c r="F252" s="903"/>
      <c r="G252" s="903"/>
      <c r="H252" s="903"/>
      <c r="I252" s="903"/>
      <c r="J252" s="903"/>
      <c r="K252" s="903"/>
      <c r="L252" s="904"/>
      <c r="M252" s="917" t="str">
        <f>IF($M$31="","",$M$31)</f>
        <v>Contact Name</v>
      </c>
      <c r="N252" s="918"/>
      <c r="O252" s="918"/>
      <c r="P252" s="918"/>
      <c r="Q252" s="918"/>
      <c r="R252" s="918"/>
      <c r="S252" s="919"/>
      <c r="T252" s="908" t="str">
        <f t="shared" si="0"/>
        <v>Phone</v>
      </c>
      <c r="U252" s="909"/>
      <c r="V252" s="909"/>
      <c r="W252" s="909"/>
      <c r="X252" s="909"/>
      <c r="Y252" s="910"/>
      <c r="Z252" s="899" t="str">
        <f t="shared" si="1"/>
        <v>E-mail</v>
      </c>
      <c r="AA252" s="900"/>
      <c r="AB252" s="900"/>
      <c r="AC252" s="900"/>
      <c r="AD252" s="900"/>
      <c r="AE252" s="900"/>
      <c r="AF252" s="900"/>
      <c r="AG252" s="900"/>
      <c r="AH252" s="900"/>
      <c r="AI252" s="901"/>
      <c r="AK252" s="150"/>
      <c r="AL252" s="150"/>
      <c r="AM252" s="150"/>
      <c r="AN252" s="150"/>
      <c r="AO252" s="150"/>
      <c r="AP252" s="150"/>
      <c r="AQ252" s="150"/>
      <c r="AR252" s="150"/>
      <c r="AS252" s="150"/>
      <c r="AT252" s="150"/>
      <c r="AU252" s="150"/>
      <c r="AV252" s="150"/>
      <c r="AW252" s="150"/>
      <c r="AX252" s="150"/>
      <c r="AY252" s="150"/>
      <c r="AZ252" s="150"/>
      <c r="BA252" s="150"/>
      <c r="BB252" s="150"/>
      <c r="BC252" s="150"/>
      <c r="BD252" s="150"/>
      <c r="BE252" s="150"/>
      <c r="BF252" s="150"/>
      <c r="BG252" s="150"/>
      <c r="BH252" s="150"/>
      <c r="BI252" s="150"/>
      <c r="BJ252" s="150"/>
      <c r="BK252" s="150"/>
      <c r="BL252" s="150"/>
      <c r="BM252" s="150"/>
      <c r="BN252" s="150"/>
      <c r="BO252" s="150"/>
    </row>
    <row r="253" spans="2:67" ht="15" customHeight="1">
      <c r="B253" s="905" t="str">
        <f>IF($B$32="","",$B$32)</f>
        <v/>
      </c>
      <c r="C253" s="906"/>
      <c r="D253" s="906"/>
      <c r="E253" s="906"/>
      <c r="F253" s="906"/>
      <c r="G253" s="906"/>
      <c r="H253" s="906"/>
      <c r="I253" s="906"/>
      <c r="J253" s="906"/>
      <c r="K253" s="906"/>
      <c r="L253" s="907"/>
      <c r="M253" s="905" t="str">
        <f>IF($M$32="","",$M$32)</f>
        <v/>
      </c>
      <c r="N253" s="906"/>
      <c r="O253" s="906"/>
      <c r="P253" s="906"/>
      <c r="Q253" s="906"/>
      <c r="R253" s="906"/>
      <c r="S253" s="907"/>
      <c r="T253" s="905" t="str">
        <f t="shared" si="0"/>
        <v/>
      </c>
      <c r="U253" s="906"/>
      <c r="V253" s="906"/>
      <c r="W253" s="906"/>
      <c r="X253" s="906"/>
      <c r="Y253" s="907"/>
      <c r="Z253" s="911" t="str">
        <f t="shared" si="1"/>
        <v/>
      </c>
      <c r="AA253" s="912"/>
      <c r="AB253" s="912"/>
      <c r="AC253" s="912"/>
      <c r="AD253" s="912"/>
      <c r="AE253" s="912"/>
      <c r="AF253" s="912"/>
      <c r="AG253" s="912"/>
      <c r="AH253" s="912"/>
      <c r="AI253" s="913"/>
      <c r="AK253" s="150"/>
      <c r="AL253" s="150"/>
      <c r="AM253" s="150"/>
      <c r="AN253" s="150"/>
      <c r="AO253" s="150"/>
      <c r="AP253" s="150"/>
      <c r="AQ253" s="150"/>
      <c r="AR253" s="150"/>
      <c r="AS253" s="150"/>
      <c r="AT253" s="150"/>
      <c r="AU253" s="150"/>
      <c r="AV253" s="150"/>
      <c r="AW253" s="150"/>
      <c r="AX253" s="150"/>
      <c r="AY253" s="150"/>
      <c r="AZ253" s="150"/>
      <c r="BA253" s="150"/>
      <c r="BB253" s="150"/>
      <c r="BC253" s="150"/>
      <c r="BD253" s="150"/>
      <c r="BE253" s="150"/>
      <c r="BF253" s="150"/>
      <c r="BG253" s="150"/>
      <c r="BH253" s="150"/>
      <c r="BI253" s="150"/>
      <c r="BJ253" s="150"/>
      <c r="BK253" s="150"/>
      <c r="BL253" s="150"/>
      <c r="BM253" s="150"/>
      <c r="BN253" s="150"/>
      <c r="BO253" s="150"/>
    </row>
    <row r="254" spans="2:67" ht="19.5" customHeight="1">
      <c r="B254" s="216" t="s">
        <v>260</v>
      </c>
      <c r="C254" s="29"/>
      <c r="D254" s="29"/>
      <c r="E254" s="216"/>
      <c r="F254" s="216"/>
      <c r="G254" s="216"/>
      <c r="H254" s="216"/>
      <c r="I254" s="216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03"/>
      <c r="U254" s="203"/>
      <c r="V254" s="203"/>
      <c r="W254" s="203"/>
      <c r="X254" s="203"/>
      <c r="Y254" s="203"/>
      <c r="Z254" s="29"/>
      <c r="AA254" s="29"/>
      <c r="AB254" s="29"/>
      <c r="AC254" s="29"/>
      <c r="AD254" s="29"/>
      <c r="AE254" s="29"/>
      <c r="AF254" s="29"/>
      <c r="AG254" s="29"/>
      <c r="AH254" s="29"/>
      <c r="AI254" s="203"/>
      <c r="AK254" s="150"/>
      <c r="AL254" s="150"/>
      <c r="AM254" s="150"/>
      <c r="AN254" s="150"/>
      <c r="AO254" s="150"/>
      <c r="AP254" s="150"/>
      <c r="AQ254" s="150"/>
      <c r="AR254" s="150"/>
      <c r="AS254" s="150"/>
      <c r="AT254" s="150"/>
      <c r="AU254" s="150"/>
      <c r="AV254" s="150"/>
      <c r="AW254" s="150"/>
      <c r="AX254" s="150"/>
      <c r="AY254" s="150"/>
      <c r="AZ254" s="150"/>
      <c r="BA254" s="150"/>
      <c r="BB254" s="150"/>
      <c r="BC254" s="150"/>
      <c r="BD254" s="150"/>
      <c r="BE254" s="150"/>
      <c r="BF254" s="150"/>
      <c r="BG254" s="150"/>
      <c r="BH254" s="150"/>
      <c r="BI254" s="150"/>
      <c r="BJ254" s="150"/>
      <c r="BK254" s="150"/>
      <c r="BL254" s="150"/>
      <c r="BM254" s="150"/>
      <c r="BN254" s="150"/>
      <c r="BO254" s="150"/>
    </row>
    <row r="255" spans="2:67" ht="8.1" customHeight="1">
      <c r="AK255" s="150"/>
      <c r="AL255" s="150"/>
      <c r="AM255" s="150"/>
      <c r="AN255" s="150"/>
      <c r="AO255" s="150"/>
      <c r="AP255" s="150"/>
      <c r="AQ255" s="150"/>
      <c r="AR255" s="150"/>
      <c r="AS255" s="150"/>
      <c r="AT255" s="150"/>
      <c r="AU255" s="150"/>
      <c r="AV255" s="150"/>
      <c r="AW255" s="150"/>
      <c r="AX255" s="150"/>
      <c r="AY255" s="150"/>
      <c r="AZ255" s="150"/>
      <c r="BA255" s="150"/>
      <c r="BB255" s="150"/>
      <c r="BC255" s="150"/>
      <c r="BD255" s="150"/>
      <c r="BE255" s="150"/>
      <c r="BF255" s="150"/>
      <c r="BG255" s="150"/>
      <c r="BH255" s="150"/>
      <c r="BI255" s="150"/>
      <c r="BJ255" s="150"/>
      <c r="BK255" s="150"/>
      <c r="BL255" s="150"/>
      <c r="BM255" s="150"/>
      <c r="BN255" s="150"/>
      <c r="BO255" s="150"/>
    </row>
    <row r="256" spans="2:67" ht="14.25" customHeight="1">
      <c r="B256" s="46"/>
      <c r="C256" s="46"/>
      <c r="D256" s="46"/>
      <c r="E256" s="6"/>
      <c r="F256" s="6"/>
      <c r="H256" s="6"/>
      <c r="I256" s="6"/>
      <c r="J256" s="6"/>
      <c r="T256" s="46"/>
      <c r="U256" s="46"/>
      <c r="V256" s="46"/>
      <c r="W256" s="46"/>
      <c r="X256" s="46"/>
      <c r="Y256" s="46"/>
      <c r="Z256" s="46"/>
      <c r="AB256" s="46"/>
      <c r="AC256" s="244"/>
      <c r="AD256" s="244"/>
      <c r="AE256" s="244"/>
      <c r="AF256" s="244"/>
      <c r="AG256" s="244"/>
      <c r="AH256" s="245"/>
      <c r="AI256" s="245"/>
      <c r="AK256" s="150"/>
      <c r="AL256" s="150"/>
      <c r="AM256" s="150"/>
      <c r="AN256" s="150"/>
      <c r="AO256" s="150"/>
      <c r="AP256" s="150"/>
      <c r="AQ256" s="150"/>
      <c r="AR256" s="150"/>
      <c r="AS256" s="150"/>
      <c r="AT256" s="150"/>
      <c r="AU256" s="150"/>
      <c r="AV256" s="150"/>
      <c r="AW256" s="150"/>
      <c r="AX256" s="150"/>
      <c r="AY256" s="150"/>
      <c r="AZ256" s="150"/>
      <c r="BA256" s="150"/>
      <c r="BB256" s="150"/>
      <c r="BC256" s="150"/>
      <c r="BD256" s="150"/>
      <c r="BE256" s="150"/>
      <c r="BF256" s="150"/>
      <c r="BG256" s="150"/>
      <c r="BH256" s="150"/>
      <c r="BI256" s="150"/>
      <c r="BJ256" s="150"/>
      <c r="BK256" s="150"/>
      <c r="BL256" s="150"/>
      <c r="BM256" s="150"/>
      <c r="BN256" s="150"/>
      <c r="BO256" s="150"/>
    </row>
    <row r="257" spans="2:67" ht="14.25" customHeight="1">
      <c r="B257" s="46" t="str">
        <f>B36</f>
        <v>Lighting</v>
      </c>
      <c r="C257" s="46"/>
      <c r="E257" s="12"/>
      <c r="G257" s="12"/>
      <c r="H257" s="12"/>
      <c r="I257" s="12"/>
      <c r="J257" s="12"/>
      <c r="K257" s="12"/>
      <c r="L257" s="46" t="str">
        <f>L36</f>
        <v>Controls</v>
      </c>
      <c r="M257" s="46"/>
      <c r="N257" s="46"/>
      <c r="P257" s="361"/>
      <c r="W257" s="46"/>
      <c r="X257" s="46"/>
      <c r="Y257" s="46"/>
      <c r="Z257" s="46" t="str">
        <f>Z36</f>
        <v>Refrigeration</v>
      </c>
      <c r="AA257" s="17"/>
      <c r="AD257" s="247"/>
      <c r="AE257" s="10"/>
      <c r="AF257" s="361"/>
      <c r="AG257" s="361"/>
      <c r="AH257" s="362"/>
      <c r="AI257" s="362"/>
      <c r="AK257" s="150"/>
      <c r="AL257" s="150"/>
      <c r="AM257" s="150"/>
      <c r="AN257" s="150"/>
      <c r="AO257" s="150"/>
      <c r="AP257" s="150"/>
      <c r="AQ257" s="150"/>
      <c r="AR257" s="150"/>
      <c r="AS257" s="150"/>
      <c r="AT257" s="150"/>
      <c r="AU257" s="150"/>
      <c r="AV257" s="150"/>
      <c r="AW257" s="150"/>
      <c r="AX257" s="150"/>
      <c r="AY257" s="150"/>
      <c r="AZ257" s="150"/>
      <c r="BA257" s="150"/>
      <c r="BB257" s="150"/>
      <c r="BC257" s="150"/>
      <c r="BD257" s="150"/>
      <c r="BE257" s="150"/>
      <c r="BF257" s="150"/>
      <c r="BG257" s="150"/>
      <c r="BH257" s="150"/>
      <c r="BI257" s="150"/>
      <c r="BJ257" s="150"/>
      <c r="BK257" s="150"/>
      <c r="BL257" s="150"/>
      <c r="BM257" s="150"/>
      <c r="BN257" s="150"/>
      <c r="BO257" s="150"/>
    </row>
    <row r="258" spans="2:67" ht="14.25" customHeight="1">
      <c r="B258" s="12" t="str">
        <f>B37</f>
        <v xml:space="preserve"> L1-Interior Light Load Reduction</v>
      </c>
      <c r="C258" s="12"/>
      <c r="E258" s="244"/>
      <c r="H258" s="248"/>
      <c r="I258" s="248"/>
      <c r="K258" s="248"/>
      <c r="L258" s="12" t="str">
        <f>L37</f>
        <v xml:space="preserve"> C1-Energy Mgt Control Systems</v>
      </c>
      <c r="M258" s="12"/>
      <c r="N258" s="244"/>
      <c r="P258" s="45"/>
      <c r="W258" s="244"/>
      <c r="X258" s="95"/>
      <c r="Y258" s="244"/>
      <c r="Z258" s="12" t="str">
        <f>Z37</f>
        <v xml:space="preserve"> R1-Low/No Heat Glass Doors</v>
      </c>
      <c r="AA258" s="12"/>
      <c r="AD258" s="95"/>
      <c r="AE258" s="244"/>
      <c r="AF258" s="467"/>
      <c r="AG258" s="676"/>
      <c r="AH258" s="676"/>
      <c r="AI258" s="45"/>
      <c r="AJ258" s="325"/>
      <c r="AK258" s="150"/>
      <c r="AL258" s="150"/>
      <c r="AM258" s="150"/>
      <c r="AN258" s="150"/>
      <c r="AO258" s="150"/>
      <c r="AP258" s="150"/>
      <c r="AQ258" s="150"/>
      <c r="AR258" s="150"/>
      <c r="AS258" s="150"/>
      <c r="AT258" s="150"/>
      <c r="AU258" s="150"/>
      <c r="AV258" s="150"/>
      <c r="AW258" s="150"/>
      <c r="AX258" s="150"/>
      <c r="AY258" s="150"/>
      <c r="AZ258" s="150"/>
      <c r="BA258" s="150"/>
      <c r="BB258" s="150"/>
      <c r="BC258" s="150"/>
      <c r="BD258" s="150"/>
      <c r="BE258" s="150"/>
      <c r="BF258" s="150"/>
      <c r="BG258" s="150"/>
      <c r="BH258" s="150"/>
      <c r="BI258" s="150"/>
      <c r="BJ258" s="150"/>
      <c r="BK258" s="150"/>
      <c r="BL258" s="150"/>
      <c r="BM258" s="150"/>
      <c r="BN258" s="150"/>
      <c r="BO258" s="150"/>
    </row>
    <row r="259" spans="2:67" ht="14.25" customHeight="1">
      <c r="B259" s="12" t="str">
        <f t="shared" ref="B259:B260" si="2">B38</f>
        <v xml:space="preserve"> L2-Exterior Light Load Reduction</v>
      </c>
      <c r="C259" s="12"/>
      <c r="D259" s="12"/>
      <c r="E259" s="244"/>
      <c r="H259" s="248"/>
      <c r="I259" s="248"/>
      <c r="K259" s="248"/>
      <c r="L259" s="12" t="str">
        <f t="shared" ref="L259" si="3">L38</f>
        <v xml:space="preserve"> C2-Guest Room EMS</v>
      </c>
      <c r="M259" s="12"/>
      <c r="N259" s="12"/>
      <c r="P259" s="45"/>
      <c r="W259" s="244"/>
      <c r="X259" s="95"/>
      <c r="Y259" s="244"/>
      <c r="Z259" s="12" t="str">
        <f>Z38</f>
        <v xml:space="preserve"> R2-Automatic High Speed Doors</v>
      </c>
      <c r="AA259" s="244"/>
      <c r="AC259" s="244"/>
      <c r="AD259" s="95"/>
      <c r="AE259" s="244"/>
      <c r="AF259" s="467"/>
      <c r="AG259" s="676"/>
      <c r="AH259" s="676"/>
      <c r="AI259" s="45"/>
      <c r="AJ259" s="325"/>
      <c r="AK259" s="150"/>
      <c r="AL259" s="150"/>
      <c r="AM259" s="150"/>
      <c r="AN259" s="150"/>
      <c r="AO259" s="150"/>
      <c r="AP259" s="150"/>
      <c r="AQ259" s="150"/>
      <c r="AR259" s="150"/>
      <c r="AS259" s="150"/>
      <c r="AT259" s="150"/>
      <c r="AU259" s="150"/>
      <c r="AV259" s="150"/>
      <c r="AW259" s="150"/>
      <c r="AX259" s="150"/>
      <c r="AY259" s="150"/>
      <c r="AZ259" s="150"/>
      <c r="BA259" s="150"/>
      <c r="BB259" s="150"/>
      <c r="BC259" s="150"/>
      <c r="BD259" s="150"/>
      <c r="BE259" s="150"/>
      <c r="BF259" s="150"/>
      <c r="BG259" s="150"/>
      <c r="BH259" s="150"/>
      <c r="BI259" s="150"/>
      <c r="BJ259" s="150"/>
      <c r="BK259" s="150"/>
      <c r="BL259" s="150"/>
      <c r="BM259" s="150"/>
      <c r="BN259" s="150"/>
      <c r="BO259" s="150"/>
    </row>
    <row r="260" spans="2:67" ht="14.25" customHeight="1">
      <c r="B260" s="12" t="str">
        <f t="shared" si="2"/>
        <v xml:space="preserve"> L3-LLLC (Networked)</v>
      </c>
      <c r="C260" s="12"/>
      <c r="E260" s="248"/>
      <c r="F260" s="244"/>
      <c r="H260" s="248"/>
      <c r="I260" s="248"/>
      <c r="K260" s="248"/>
      <c r="L260" s="12"/>
      <c r="M260" s="246" t="str">
        <f t="shared" ref="M260" si="4">M39</f>
        <v>-Must use Electric Heat-</v>
      </c>
      <c r="N260" s="545"/>
      <c r="P260" s="45"/>
      <c r="Z260" s="12">
        <f>Z39</f>
        <v>0</v>
      </c>
      <c r="AJ260" s="325"/>
      <c r="AK260" s="150"/>
      <c r="AL260" s="150"/>
      <c r="AM260" s="150"/>
      <c r="AN260" s="150"/>
      <c r="AO260" s="150"/>
      <c r="AP260" s="150"/>
      <c r="AQ260" s="150"/>
      <c r="AR260" s="150"/>
      <c r="AS260" s="150"/>
      <c r="AT260" s="150"/>
      <c r="AU260" s="150"/>
      <c r="AV260" s="150"/>
      <c r="AW260" s="150"/>
      <c r="AX260" s="150"/>
      <c r="AY260" s="150"/>
      <c r="AZ260" s="150"/>
      <c r="BA260" s="150"/>
      <c r="BB260" s="150"/>
      <c r="BC260" s="150"/>
      <c r="BD260" s="150"/>
      <c r="BE260" s="150"/>
      <c r="BF260" s="150"/>
      <c r="BG260" s="150"/>
      <c r="BH260" s="150"/>
      <c r="BI260" s="150"/>
      <c r="BJ260" s="150"/>
      <c r="BK260" s="150"/>
      <c r="BL260" s="150"/>
      <c r="BM260" s="150"/>
      <c r="BN260" s="150"/>
      <c r="BO260" s="150"/>
    </row>
    <row r="261" spans="2:67" ht="14.25" customHeight="1">
      <c r="B261" s="12" t="str">
        <f t="shared" ref="B261:B262" si="5">B40</f>
        <v xml:space="preserve"> L4-Occupancy Sensors</v>
      </c>
      <c r="C261" s="12"/>
      <c r="D261" s="244"/>
      <c r="E261" s="244"/>
      <c r="F261" s="12"/>
      <c r="H261" s="248"/>
      <c r="I261" s="248"/>
      <c r="J261" s="248"/>
      <c r="K261" s="248"/>
      <c r="L261" s="12" t="str">
        <f t="shared" ref="L261" si="6">L40</f>
        <v xml:space="preserve"> C3-HVAC Variable Speed Drives</v>
      </c>
      <c r="M261" s="12"/>
      <c r="N261" s="244"/>
      <c r="P261" s="45"/>
      <c r="W261" s="250"/>
      <c r="X261" s="95"/>
      <c r="Y261" s="244"/>
      <c r="AA261" s="12"/>
      <c r="AC261" s="244"/>
      <c r="AD261" s="95"/>
      <c r="AE261" s="244"/>
      <c r="AF261" s="467"/>
      <c r="AG261" s="676"/>
      <c r="AH261" s="676"/>
      <c r="AI261" s="45"/>
      <c r="AJ261" s="325"/>
      <c r="AK261" s="150"/>
      <c r="AL261" s="150"/>
      <c r="AM261" s="150"/>
      <c r="AN261" s="150"/>
      <c r="AO261" s="150"/>
      <c r="AP261" s="150"/>
      <c r="AQ261" s="150"/>
      <c r="AR261" s="150"/>
      <c r="AS261" s="150"/>
      <c r="AT261" s="150"/>
      <c r="AU261" s="150"/>
      <c r="AV261" s="150"/>
      <c r="AW261" s="150"/>
      <c r="AX261" s="150"/>
      <c r="AY261" s="150"/>
      <c r="AZ261" s="150"/>
      <c r="BA261" s="150"/>
      <c r="BB261" s="150"/>
      <c r="BC261" s="150"/>
      <c r="BD261" s="150"/>
      <c r="BE261" s="150"/>
      <c r="BF261" s="150"/>
      <c r="BG261" s="150"/>
      <c r="BH261" s="150"/>
      <c r="BI261" s="150"/>
      <c r="BJ261" s="150"/>
      <c r="BK261" s="150"/>
      <c r="BL261" s="150"/>
      <c r="BM261" s="150"/>
      <c r="BN261" s="150"/>
      <c r="BO261" s="150"/>
    </row>
    <row r="262" spans="2:67" ht="14.25" customHeight="1">
      <c r="B262" s="12" t="str">
        <f t="shared" si="5"/>
        <v xml:space="preserve"> L5-High Efficiency Exit Signs</v>
      </c>
      <c r="C262" s="12"/>
      <c r="D262" s="244"/>
      <c r="E262" s="250"/>
      <c r="F262" s="95"/>
      <c r="G262" s="244"/>
      <c r="H262" s="249"/>
      <c r="I262" s="244"/>
      <c r="J262" s="244"/>
      <c r="K262" s="95"/>
      <c r="L262" s="12" t="str">
        <f t="shared" ref="L262" si="7">L41</f>
        <v xml:space="preserve"> C4 -Onion/Potato Shed Ventilation VSD (conditioned space)</v>
      </c>
      <c r="M262" s="12"/>
      <c r="P262" s="45"/>
      <c r="Z262" s="46" t="str">
        <f t="shared" ref="Z262:Z267" si="8">Z41</f>
        <v>Compressed Air Equipment</v>
      </c>
      <c r="AA262" s="12"/>
      <c r="AI262" s="325"/>
      <c r="AJ262" s="325"/>
      <c r="AK262" s="150"/>
      <c r="AL262" s="150"/>
      <c r="AM262" s="150"/>
      <c r="AN262" s="150"/>
      <c r="AO262" s="150"/>
      <c r="AP262" s="150"/>
      <c r="AQ262" s="150"/>
      <c r="AR262" s="150"/>
      <c r="AS262" s="150"/>
      <c r="AT262" s="150"/>
      <c r="AU262" s="150"/>
      <c r="AV262" s="150"/>
      <c r="AW262" s="150"/>
      <c r="AX262" s="150"/>
      <c r="AY262" s="150"/>
      <c r="AZ262" s="150"/>
      <c r="BA262" s="150"/>
      <c r="BB262" s="150"/>
      <c r="BC262" s="150"/>
      <c r="BD262" s="150"/>
      <c r="BE262" s="150"/>
      <c r="BF262" s="150"/>
      <c r="BG262" s="150"/>
      <c r="BH262" s="150"/>
      <c r="BI262" s="150"/>
      <c r="BJ262" s="150"/>
      <c r="BK262" s="150"/>
      <c r="BL262" s="150"/>
      <c r="BM262" s="150"/>
      <c r="BN262" s="150"/>
      <c r="BO262" s="150"/>
    </row>
    <row r="263" spans="2:67" ht="14.25" customHeight="1">
      <c r="C263" s="12"/>
      <c r="D263" s="244"/>
      <c r="E263" s="244"/>
      <c r="F263" s="95"/>
      <c r="G263" s="244"/>
      <c r="H263" s="249"/>
      <c r="I263" s="244"/>
      <c r="J263" s="244"/>
      <c r="K263" s="95"/>
      <c r="L263" s="12" t="str">
        <f t="shared" ref="L263" si="9">L42</f>
        <v xml:space="preserve"> C5- Onion/Potato Shed Ventilation VSD (unconditioned space)</v>
      </c>
      <c r="M263" s="12"/>
      <c r="N263" s="676"/>
      <c r="P263" s="45"/>
      <c r="Z263" s="12" t="str">
        <f t="shared" si="8"/>
        <v xml:space="preserve"> CA1-Air Compressor Variable Speed Drives</v>
      </c>
      <c r="AA263" s="12"/>
      <c r="AB263" s="6"/>
      <c r="AI263" s="325"/>
      <c r="AJ263" s="325"/>
      <c r="AK263" s="150"/>
      <c r="AL263" s="150"/>
      <c r="AM263" s="150"/>
      <c r="AN263" s="150"/>
      <c r="AO263" s="150"/>
      <c r="AP263" s="150"/>
      <c r="AQ263" s="150"/>
      <c r="AR263" s="150"/>
      <c r="AS263" s="150"/>
      <c r="AT263" s="150"/>
      <c r="AU263" s="150"/>
      <c r="AV263" s="150"/>
      <c r="AW263" s="150"/>
      <c r="AX263" s="150"/>
      <c r="AY263" s="150"/>
      <c r="AZ263" s="150"/>
      <c r="BA263" s="150"/>
      <c r="BB263" s="150"/>
      <c r="BC263" s="150"/>
      <c r="BD263" s="150"/>
      <c r="BE263" s="150"/>
      <c r="BF263" s="150"/>
      <c r="BG263" s="150"/>
      <c r="BH263" s="150"/>
      <c r="BI263" s="150"/>
      <c r="BJ263" s="150"/>
      <c r="BK263" s="150"/>
      <c r="BL263" s="150"/>
      <c r="BM263" s="150"/>
      <c r="BN263" s="150"/>
      <c r="BO263" s="150"/>
    </row>
    <row r="264" spans="2:67" ht="14.25" customHeight="1">
      <c r="B264" s="46" t="str">
        <f>B43</f>
        <v>Air-Conditioning</v>
      </c>
      <c r="C264" s="12"/>
      <c r="D264" s="46"/>
      <c r="E264" s="46"/>
      <c r="F264" s="46"/>
      <c r="G264" s="46"/>
      <c r="H264" s="46"/>
      <c r="I264" s="244"/>
      <c r="J264" s="244"/>
      <c r="K264" s="95"/>
      <c r="L264" s="12" t="str">
        <f t="shared" ref="L264" si="10">L43</f>
        <v xml:space="preserve"> C6-Dairy Vacuum Pump Variable Speed Drive</v>
      </c>
      <c r="M264" s="12"/>
      <c r="N264" s="676"/>
      <c r="P264" s="45"/>
      <c r="Z264" s="12" t="str">
        <f t="shared" si="8"/>
        <v xml:space="preserve"> CA2-No Loss Condensate Drain</v>
      </c>
      <c r="AA264" s="12"/>
      <c r="AI264" s="325"/>
      <c r="AJ264" s="325"/>
      <c r="AK264" s="150"/>
      <c r="AL264" s="150"/>
      <c r="AM264" s="150"/>
      <c r="AN264" s="150"/>
      <c r="AO264" s="150"/>
      <c r="AP264" s="150"/>
      <c r="AQ264" s="150"/>
      <c r="AR264" s="150"/>
      <c r="AS264" s="150"/>
      <c r="AT264" s="150"/>
      <c r="AU264" s="150"/>
      <c r="AV264" s="150"/>
      <c r="AW264" s="150"/>
      <c r="AX264" s="150"/>
      <c r="AY264" s="150"/>
      <c r="AZ264" s="150"/>
      <c r="BA264" s="150"/>
      <c r="BB264" s="150"/>
      <c r="BC264" s="150"/>
      <c r="BD264" s="150"/>
      <c r="BE264" s="150"/>
      <c r="BF264" s="150"/>
      <c r="BG264" s="150"/>
      <c r="BH264" s="150"/>
      <c r="BI264" s="150"/>
      <c r="BJ264" s="150"/>
      <c r="BK264" s="150"/>
      <c r="BL264" s="150"/>
      <c r="BM264" s="150"/>
      <c r="BN264" s="150"/>
      <c r="BO264" s="150"/>
    </row>
    <row r="265" spans="2:67" ht="14.25" customHeight="1">
      <c r="B265" s="12" t="str">
        <f>B44</f>
        <v xml:space="preserve"> A1-Efficient AC or HP Units </v>
      </c>
      <c r="C265" s="12"/>
      <c r="D265" s="46"/>
      <c r="E265" s="46"/>
      <c r="F265" s="46"/>
      <c r="G265" s="46"/>
      <c r="H265" s="46"/>
      <c r="I265" s="244"/>
      <c r="J265" s="244"/>
      <c r="K265" s="244"/>
      <c r="L265" s="12" t="str">
        <f t="shared" ref="L265" si="11">L44</f>
        <v xml:space="preserve"> C7-Dairy/Milk Transfer Pump Variable Speed Drive</v>
      </c>
      <c r="M265" s="12"/>
      <c r="N265" s="18"/>
      <c r="P265" s="245"/>
      <c r="T265" s="46"/>
      <c r="U265" s="46"/>
      <c r="V265" s="46"/>
      <c r="W265" s="6"/>
      <c r="X265" s="6"/>
      <c r="Z265" s="12" t="str">
        <f t="shared" si="8"/>
        <v xml:space="preserve"> CA3-Low Pressure Drop Filter</v>
      </c>
      <c r="AA265" s="12"/>
      <c r="AB265" s="248"/>
      <c r="AD265" s="248"/>
      <c r="AE265" s="248"/>
      <c r="AF265" s="467"/>
      <c r="AG265" s="676"/>
      <c r="AH265" s="676"/>
      <c r="AI265" s="45"/>
      <c r="AJ265" s="325"/>
      <c r="AK265" s="150"/>
      <c r="AL265" s="150"/>
      <c r="AM265" s="150"/>
      <c r="AN265" s="150"/>
      <c r="AO265" s="150"/>
      <c r="AP265" s="150"/>
      <c r="AQ265" s="150"/>
      <c r="AR265" s="150"/>
      <c r="AS265" s="150"/>
      <c r="AT265" s="150"/>
      <c r="AU265" s="150"/>
      <c r="AV265" s="150"/>
      <c r="AW265" s="150"/>
      <c r="AX265" s="150"/>
      <c r="AY265" s="150"/>
      <c r="AZ265" s="150"/>
      <c r="BA265" s="150"/>
      <c r="BB265" s="150"/>
      <c r="BC265" s="150"/>
      <c r="BD265" s="150"/>
      <c r="BE265" s="150"/>
      <c r="BF265" s="150"/>
      <c r="BG265" s="150"/>
      <c r="BH265" s="150"/>
      <c r="BI265" s="150"/>
      <c r="BJ265" s="150"/>
      <c r="BK265" s="150"/>
      <c r="BL265" s="150"/>
      <c r="BM265" s="150"/>
      <c r="BN265" s="150"/>
      <c r="BO265" s="150"/>
    </row>
    <row r="266" spans="2:67" ht="14.25" customHeight="1">
      <c r="B266" s="12" t="str">
        <f t="shared" ref="B266:B267" si="12">B45</f>
        <v xml:space="preserve"> A2-Efficient VRF Units</v>
      </c>
      <c r="C266" s="246"/>
      <c r="D266" s="606"/>
      <c r="E266" s="244"/>
      <c r="F266" s="95"/>
      <c r="G266" s="244"/>
      <c r="H266" s="249"/>
      <c r="I266" s="46"/>
      <c r="J266" s="244"/>
      <c r="K266" s="244"/>
      <c r="L266" s="244"/>
      <c r="M266" s="12"/>
      <c r="N266" s="12"/>
      <c r="P266" s="244"/>
      <c r="Z266" s="12" t="str">
        <f t="shared" si="8"/>
        <v xml:space="preserve"> CA4-Refrigerated Compressed Air Dryer</v>
      </c>
      <c r="AB266" s="248"/>
      <c r="AC266" s="248"/>
      <c r="AD266" s="248"/>
      <c r="AE266" s="248"/>
      <c r="AF266" s="467"/>
      <c r="AG266" s="676"/>
      <c r="AH266" s="676"/>
      <c r="AI266" s="325"/>
      <c r="AJ266" s="325"/>
      <c r="AK266" s="150"/>
      <c r="AL266" s="150"/>
      <c r="AM266" s="150"/>
      <c r="AN266" s="150"/>
      <c r="AO266" s="150"/>
      <c r="AP266" s="150"/>
      <c r="AQ266" s="150"/>
      <c r="AR266" s="150"/>
      <c r="AS266" s="150"/>
      <c r="AT266" s="150"/>
      <c r="AU266" s="150"/>
      <c r="AV266" s="150"/>
      <c r="AW266" s="150"/>
      <c r="AX266" s="150"/>
      <c r="AY266" s="150"/>
      <c r="AZ266" s="150"/>
      <c r="BA266" s="150"/>
      <c r="BB266" s="150"/>
      <c r="BC266" s="150"/>
      <c r="BD266" s="150"/>
      <c r="BE266" s="150"/>
      <c r="BF266" s="150"/>
      <c r="BG266" s="150"/>
      <c r="BH266" s="150"/>
      <c r="BI266" s="150"/>
      <c r="BJ266" s="150"/>
      <c r="BK266" s="150"/>
      <c r="BL266" s="150"/>
      <c r="BM266" s="150"/>
      <c r="BN266" s="150"/>
      <c r="BO266" s="150"/>
    </row>
    <row r="267" spans="2:67" ht="14.25" customHeight="1">
      <c r="B267" s="12" t="str">
        <f t="shared" si="12"/>
        <v xml:space="preserve"> A3-Efficient Chillers</v>
      </c>
      <c r="C267" s="12"/>
      <c r="I267" s="46"/>
      <c r="J267" s="17"/>
      <c r="L267" s="46" t="str">
        <f>L46</f>
        <v>Appliances and Equipment</v>
      </c>
      <c r="M267" s="12"/>
      <c r="N267" s="12"/>
      <c r="P267" s="244"/>
      <c r="V267" s="244"/>
      <c r="W267" s="244"/>
      <c r="Z267" s="12" t="str">
        <f t="shared" si="8"/>
        <v xml:space="preserve"> CA5-Efficient Compressed Air Nozzle</v>
      </c>
      <c r="AI267" s="45"/>
      <c r="AJ267" s="325"/>
      <c r="AK267" s="150"/>
      <c r="AL267" s="150"/>
      <c r="AM267" s="150"/>
      <c r="AN267" s="150"/>
      <c r="AO267" s="150"/>
      <c r="AP267" s="150"/>
      <c r="AQ267" s="150"/>
      <c r="AR267" s="150"/>
      <c r="AS267" s="150"/>
      <c r="AT267" s="150"/>
      <c r="AU267" s="150"/>
      <c r="AV267" s="150"/>
      <c r="AW267" s="150"/>
      <c r="AX267" s="150"/>
      <c r="AY267" s="150"/>
      <c r="AZ267" s="150"/>
      <c r="BA267" s="150"/>
      <c r="BB267" s="150"/>
      <c r="BC267" s="150"/>
      <c r="BD267" s="150"/>
      <c r="BE267" s="150"/>
      <c r="BF267" s="150"/>
      <c r="BG267" s="150"/>
      <c r="BH267" s="150"/>
      <c r="BI267" s="150"/>
      <c r="BJ267" s="150"/>
      <c r="BK267" s="150"/>
      <c r="BL267" s="150"/>
      <c r="BM267" s="150"/>
      <c r="BN267" s="150"/>
      <c r="BO267" s="150"/>
    </row>
    <row r="268" spans="2:67" ht="14.25" customHeight="1" thickBot="1">
      <c r="B268" s="12" t="str">
        <f t="shared" ref="B268:B269" si="13">B47</f>
        <v xml:space="preserve"> A4-Economizers</v>
      </c>
      <c r="C268" s="246"/>
      <c r="D268" s="606"/>
      <c r="E268" s="244"/>
      <c r="F268" s="95"/>
      <c r="G268" s="244"/>
      <c r="H268" s="249"/>
      <c r="I268" s="244"/>
      <c r="J268" s="244"/>
      <c r="K268" s="95"/>
      <c r="L268" s="12" t="str">
        <f>L47</f>
        <v xml:space="preserve"> W1-ENERGY STAR® Efficient Laundry Machines</v>
      </c>
      <c r="M268" s="12"/>
      <c r="N268" s="680"/>
      <c r="P268" s="45"/>
      <c r="V268" s="244"/>
      <c r="W268" s="244"/>
      <c r="X268" s="244"/>
      <c r="AK268" s="150"/>
      <c r="AL268" s="150"/>
      <c r="AM268" s="150"/>
      <c r="AN268" s="150"/>
      <c r="AO268" s="150"/>
      <c r="AP268" s="150"/>
      <c r="AQ268" s="150"/>
      <c r="AR268" s="150"/>
      <c r="AS268" s="150"/>
      <c r="AT268" s="150"/>
      <c r="AU268" s="150"/>
      <c r="AV268" s="150"/>
      <c r="AW268" s="150"/>
      <c r="AX268" s="150"/>
      <c r="AY268" s="150"/>
      <c r="AZ268" s="150"/>
      <c r="BA268" s="150"/>
      <c r="BB268" s="150"/>
      <c r="BC268" s="150"/>
      <c r="BD268" s="150"/>
      <c r="BE268" s="150"/>
      <c r="BF268" s="150"/>
      <c r="BG268" s="150"/>
      <c r="BH268" s="150"/>
      <c r="BI268" s="150"/>
      <c r="BJ268" s="150"/>
      <c r="BK268" s="150"/>
      <c r="BL268" s="150"/>
      <c r="BM268" s="150"/>
      <c r="BN268" s="150"/>
      <c r="BO268" s="150"/>
    </row>
    <row r="269" spans="2:67" ht="14.25" customHeight="1">
      <c r="B269" s="12" t="str">
        <f t="shared" si="13"/>
        <v xml:space="preserve"> A5-Heat/Energy Recovery Ventilation Units</v>
      </c>
      <c r="C269" s="12"/>
      <c r="L269" s="12" t="str">
        <f>L48</f>
        <v xml:space="preserve"> G1-High Efficiency Grain Dryer</v>
      </c>
      <c r="M269" s="12"/>
      <c r="W269" s="250"/>
      <c r="Z269" s="647" t="str">
        <f t="shared" ref="Z269:Z274" si="14">Z48</f>
        <v>Other measures NOT on this list may qualify for</v>
      </c>
      <c r="AA269" s="648"/>
      <c r="AB269" s="649"/>
      <c r="AC269" s="650"/>
      <c r="AD269" s="26"/>
      <c r="AE269" s="26"/>
      <c r="AF269" s="651"/>
      <c r="AG269" s="652"/>
      <c r="AH269" s="26"/>
      <c r="AI269" s="681"/>
      <c r="AJ269" s="652"/>
      <c r="AK269" s="150"/>
      <c r="AL269" s="150"/>
      <c r="AM269" s="150"/>
      <c r="AN269" s="150"/>
      <c r="AO269" s="150"/>
      <c r="AP269" s="150"/>
      <c r="AQ269" s="150"/>
      <c r="AR269" s="150"/>
      <c r="AS269" s="150"/>
      <c r="AT269" s="150"/>
      <c r="AU269" s="150"/>
      <c r="AV269" s="150"/>
      <c r="AW269" s="150"/>
      <c r="AX269" s="150"/>
      <c r="AY269" s="150"/>
      <c r="AZ269" s="150"/>
      <c r="BA269" s="150"/>
      <c r="BB269" s="150"/>
      <c r="BC269" s="150"/>
      <c r="BD269" s="150"/>
      <c r="BE269" s="150"/>
      <c r="BF269" s="150"/>
      <c r="BG269" s="150"/>
      <c r="BH269" s="150"/>
      <c r="BI269" s="150"/>
      <c r="BJ269" s="150"/>
      <c r="BK269" s="150"/>
      <c r="BL269" s="150"/>
      <c r="BM269" s="150"/>
      <c r="BN269" s="150"/>
      <c r="BO269" s="150"/>
    </row>
    <row r="270" spans="2:67" ht="14.25" customHeight="1">
      <c r="B270" s="12" t="str">
        <f t="shared" ref="B270" si="15">B49</f>
        <v xml:space="preserve"> A6-High Volume Low Speed Fan</v>
      </c>
      <c r="C270" s="12"/>
      <c r="D270" s="244"/>
      <c r="E270" s="244"/>
      <c r="F270" s="95"/>
      <c r="G270" s="244"/>
      <c r="H270" s="249"/>
      <c r="I270" s="244"/>
      <c r="J270" s="244"/>
      <c r="K270" s="95"/>
      <c r="L270" s="12" t="str">
        <f>L49</f>
        <v xml:space="preserve"> E1-Circulating Generator Block Heater</v>
      </c>
      <c r="M270" s="12"/>
      <c r="N270" s="680"/>
      <c r="P270" s="45"/>
      <c r="X270" s="244"/>
      <c r="Z270" s="653" t="str">
        <f t="shared" si="14"/>
        <v>a Custom incentive. Please check the box below</v>
      </c>
      <c r="AA270" s="95"/>
      <c r="AB270" s="244"/>
      <c r="AC270" s="467"/>
      <c r="AF270" s="45"/>
      <c r="AG270" s="654"/>
      <c r="AI270" s="250"/>
      <c r="AJ270" s="654"/>
      <c r="AK270" s="150"/>
      <c r="AL270" s="150"/>
      <c r="AM270" s="150"/>
      <c r="AN270" s="150"/>
      <c r="AO270" s="150"/>
      <c r="AP270" s="150"/>
      <c r="AQ270" s="150"/>
      <c r="AR270" s="150"/>
      <c r="AS270" s="150"/>
      <c r="AT270" s="150"/>
      <c r="AU270" s="150"/>
      <c r="AV270" s="150"/>
      <c r="AW270" s="150"/>
      <c r="AX270" s="150"/>
      <c r="AY270" s="150"/>
      <c r="AZ270" s="150"/>
      <c r="BA270" s="150"/>
      <c r="BB270" s="150"/>
      <c r="BC270" s="150"/>
      <c r="BD270" s="150"/>
      <c r="BE270" s="150"/>
      <c r="BF270" s="150"/>
      <c r="BG270" s="150"/>
      <c r="BH270" s="150"/>
      <c r="BI270" s="150"/>
      <c r="BJ270" s="150"/>
      <c r="BK270" s="150"/>
      <c r="BL270" s="150"/>
      <c r="BM270" s="150"/>
      <c r="BN270" s="150"/>
      <c r="BO270" s="150"/>
    </row>
    <row r="271" spans="2:67" ht="14.25" customHeight="1">
      <c r="B271" s="12">
        <f t="shared" ref="B271" si="16">B50</f>
        <v>0</v>
      </c>
      <c r="C271" s="12"/>
      <c r="L271" s="12" t="str">
        <f t="shared" ref="L271:L272" si="17">L50</f>
        <v xml:space="preserve"> E2-High Efficiency Battery Chargers</v>
      </c>
      <c r="T271" s="46"/>
      <c r="U271" s="250"/>
      <c r="V271" s="250"/>
      <c r="W271" s="250"/>
      <c r="X271" s="244"/>
      <c r="Z271" s="653" t="str">
        <f t="shared" si="14"/>
        <v>and complete the Custom Projects tab or contact</v>
      </c>
      <c r="AA271" s="95"/>
      <c r="AB271" s="244"/>
      <c r="AC271" s="467"/>
      <c r="AF271" s="45"/>
      <c r="AG271" s="654"/>
      <c r="AI271" s="325"/>
      <c r="AJ271" s="654"/>
      <c r="AK271" s="150"/>
      <c r="AL271" s="150"/>
      <c r="AM271" s="150"/>
      <c r="AN271" s="150"/>
      <c r="AO271" s="150"/>
      <c r="AP271" s="150"/>
      <c r="AQ271" s="150"/>
      <c r="AR271" s="150"/>
      <c r="AS271" s="150"/>
      <c r="AT271" s="150"/>
      <c r="AU271" s="150"/>
      <c r="AV271" s="150"/>
      <c r="AW271" s="150"/>
      <c r="AX271" s="150"/>
      <c r="AY271" s="150"/>
      <c r="AZ271" s="150"/>
      <c r="BA271" s="150"/>
      <c r="BB271" s="150"/>
      <c r="BC271" s="150"/>
      <c r="BD271" s="150"/>
      <c r="BE271" s="150"/>
      <c r="BF271" s="150"/>
      <c r="BG271" s="150"/>
      <c r="BH271" s="150"/>
      <c r="BI271" s="150"/>
      <c r="BJ271" s="150"/>
      <c r="BK271" s="150"/>
      <c r="BL271" s="150"/>
      <c r="BM271" s="150"/>
      <c r="BN271" s="150"/>
      <c r="BO271" s="150"/>
    </row>
    <row r="272" spans="2:67" ht="14.25" customHeight="1">
      <c r="B272" s="12"/>
      <c r="C272" s="12"/>
      <c r="I272" s="244"/>
      <c r="J272" s="244"/>
      <c r="K272" s="95"/>
      <c r="L272" s="12" t="str">
        <f t="shared" si="17"/>
        <v xml:space="preserve"> E3-Wall or Engine Block Heater Controls</v>
      </c>
      <c r="N272" s="676"/>
      <c r="P272" s="45"/>
      <c r="X272" s="244"/>
      <c r="Z272" s="653" t="str">
        <f t="shared" si="14"/>
        <v>customprojects@idahopower</v>
      </c>
      <c r="AJ272" s="341"/>
      <c r="AK272" s="150"/>
      <c r="AL272" s="150"/>
      <c r="AM272" s="150"/>
      <c r="AN272" s="150"/>
      <c r="AO272" s="150"/>
      <c r="AP272" s="150"/>
      <c r="AQ272" s="150"/>
      <c r="AR272" s="150"/>
      <c r="AS272" s="150"/>
      <c r="AT272" s="150"/>
      <c r="AU272" s="150"/>
      <c r="AV272" s="150"/>
      <c r="AW272" s="150"/>
      <c r="AX272" s="150"/>
      <c r="AY272" s="150"/>
      <c r="AZ272" s="150"/>
      <c r="BA272" s="150"/>
      <c r="BB272" s="150"/>
      <c r="BC272" s="150"/>
      <c r="BD272" s="150"/>
      <c r="BE272" s="150"/>
      <c r="BF272" s="150"/>
      <c r="BG272" s="150"/>
      <c r="BH272" s="150"/>
      <c r="BI272" s="150"/>
      <c r="BJ272" s="150"/>
      <c r="BK272" s="150"/>
      <c r="BL272" s="150"/>
      <c r="BM272" s="150"/>
      <c r="BN272" s="150"/>
      <c r="BO272" s="150"/>
    </row>
    <row r="273" spans="1:178" ht="14.25" customHeight="1">
      <c r="B273" s="46" t="str">
        <f>B52</f>
        <v>Building Shell</v>
      </c>
      <c r="L273" s="12"/>
      <c r="M273" s="12"/>
      <c r="N273" s="676"/>
      <c r="P273" s="45"/>
      <c r="V273" s="244"/>
      <c r="W273" s="244"/>
      <c r="Z273" s="653" t="str">
        <f t="shared" si="14"/>
        <v>for more information.</v>
      </c>
      <c r="AJ273" s="341"/>
      <c r="AK273" s="150"/>
      <c r="AL273" s="150"/>
      <c r="AM273" s="150"/>
      <c r="AN273" s="150"/>
      <c r="AO273" s="150"/>
      <c r="AP273" s="150"/>
      <c r="AQ273" s="150"/>
      <c r="AR273" s="150"/>
      <c r="AS273" s="150"/>
      <c r="AT273" s="150"/>
      <c r="AU273" s="150"/>
      <c r="AV273" s="150"/>
      <c r="AW273" s="150"/>
      <c r="AX273" s="150"/>
      <c r="AY273" s="150"/>
      <c r="AZ273" s="150"/>
      <c r="BA273" s="150"/>
      <c r="BB273" s="150"/>
      <c r="BC273" s="150"/>
      <c r="BD273" s="150"/>
      <c r="BE273" s="150"/>
      <c r="BF273" s="150"/>
      <c r="BG273" s="150"/>
      <c r="BH273" s="150"/>
      <c r="BI273" s="150"/>
      <c r="BJ273" s="150"/>
      <c r="BK273" s="150"/>
      <c r="BL273" s="150"/>
      <c r="BM273" s="150"/>
      <c r="BN273" s="150"/>
      <c r="BO273" s="150"/>
    </row>
    <row r="274" spans="1:178" ht="14.25" customHeight="1">
      <c r="B274" s="12" t="str">
        <f>B53</f>
        <v xml:space="preserve"> B1-Reflective Roof Treatment</v>
      </c>
      <c r="M274" s="12"/>
      <c r="N274" s="676"/>
      <c r="P274" s="45"/>
      <c r="V274" s="244"/>
      <c r="W274" s="244"/>
      <c r="Z274" s="655" t="str">
        <f t="shared" si="14"/>
        <v>Custom Projects</v>
      </c>
      <c r="AJ274" s="341"/>
      <c r="AK274" s="150"/>
      <c r="AL274" s="150"/>
      <c r="AM274" s="150"/>
      <c r="AN274" s="150"/>
      <c r="AO274" s="150"/>
      <c r="AP274" s="150"/>
      <c r="AQ274" s="150"/>
      <c r="AR274" s="150"/>
      <c r="AS274" s="150"/>
      <c r="AT274" s="150"/>
      <c r="AU274" s="150"/>
      <c r="AV274" s="150"/>
      <c r="AW274" s="150"/>
      <c r="AX274" s="150"/>
      <c r="AY274" s="150"/>
      <c r="AZ274" s="150"/>
      <c r="BA274" s="150"/>
      <c r="BB274" s="150"/>
      <c r="BC274" s="150"/>
      <c r="BD274" s="150"/>
      <c r="BE274" s="150"/>
      <c r="BF274" s="150"/>
      <c r="BG274" s="150"/>
      <c r="BH274" s="150"/>
      <c r="BI274" s="150"/>
      <c r="BJ274" s="150"/>
      <c r="BK274" s="150"/>
      <c r="BL274" s="150"/>
      <c r="BM274" s="150"/>
      <c r="BN274" s="150"/>
      <c r="BO274" s="150"/>
    </row>
    <row r="275" spans="1:178" ht="14.25" customHeight="1" thickBot="1">
      <c r="C275" s="12"/>
      <c r="M275" s="12"/>
      <c r="N275" s="12"/>
      <c r="W275" s="244"/>
      <c r="Z275" s="99"/>
      <c r="AA275" s="100"/>
      <c r="AB275" s="100"/>
      <c r="AC275" s="100"/>
      <c r="AD275" s="100"/>
      <c r="AE275" s="100"/>
      <c r="AF275" s="100"/>
      <c r="AG275" s="100"/>
      <c r="AH275" s="100"/>
      <c r="AI275" s="100"/>
      <c r="AJ275" s="101"/>
      <c r="AK275" s="150"/>
      <c r="AL275" s="150"/>
      <c r="AM275" s="150"/>
      <c r="AN275" s="150"/>
      <c r="AO275" s="150"/>
      <c r="AP275" s="150"/>
      <c r="AQ275" s="150"/>
      <c r="AR275" s="150"/>
      <c r="AS275" s="150"/>
      <c r="AT275" s="150"/>
      <c r="AU275" s="150"/>
      <c r="AV275" s="150"/>
      <c r="AW275" s="150"/>
      <c r="AX275" s="150"/>
      <c r="AY275" s="150"/>
      <c r="AZ275" s="150"/>
      <c r="BA275" s="150"/>
      <c r="BB275" s="150"/>
      <c r="BC275" s="150"/>
      <c r="BD275" s="150"/>
      <c r="BE275" s="150"/>
      <c r="BF275" s="150"/>
      <c r="BG275" s="150"/>
      <c r="BH275" s="150"/>
      <c r="BI275" s="150"/>
      <c r="BJ275" s="150"/>
      <c r="BK275" s="150"/>
      <c r="BL275" s="150"/>
      <c r="BM275" s="150"/>
      <c r="BN275" s="150"/>
      <c r="BO275" s="150"/>
    </row>
    <row r="276" spans="1:178" ht="14.25" customHeight="1">
      <c r="B276" s="46"/>
      <c r="C276" s="244"/>
      <c r="D276" s="244"/>
      <c r="E276" s="244"/>
      <c r="F276" s="244"/>
      <c r="G276" s="244"/>
      <c r="H276" s="244"/>
      <c r="I276" s="244"/>
      <c r="J276" s="244"/>
      <c r="K276" s="244"/>
      <c r="AK276" s="150"/>
      <c r="AL276" s="150"/>
      <c r="AM276" s="150"/>
      <c r="AN276" s="150"/>
      <c r="AO276" s="150"/>
      <c r="AP276" s="150"/>
      <c r="AQ276" s="150"/>
      <c r="AR276" s="150"/>
      <c r="AS276" s="150"/>
      <c r="AT276" s="150"/>
      <c r="AU276" s="150"/>
      <c r="AV276" s="150"/>
      <c r="AW276" s="150"/>
      <c r="AX276" s="150"/>
      <c r="AY276" s="150"/>
      <c r="AZ276" s="150"/>
      <c r="BA276" s="150"/>
      <c r="BB276" s="150"/>
      <c r="BC276" s="150"/>
      <c r="BD276" s="150"/>
      <c r="BE276" s="150"/>
      <c r="BF276" s="150"/>
      <c r="BG276" s="150"/>
      <c r="BH276" s="150"/>
      <c r="BI276" s="150"/>
      <c r="BJ276" s="150"/>
      <c r="BK276" s="150"/>
      <c r="BL276" s="150"/>
      <c r="BM276" s="150"/>
      <c r="BN276" s="150"/>
      <c r="BO276" s="150"/>
    </row>
    <row r="277" spans="1:178" ht="14.25" customHeight="1">
      <c r="C277" s="46"/>
      <c r="D277" s="46"/>
      <c r="E277" s="46"/>
      <c r="F277" s="46"/>
      <c r="G277" s="46"/>
      <c r="H277" s="46"/>
      <c r="I277" s="46"/>
      <c r="J277" s="244"/>
      <c r="K277" s="244"/>
      <c r="L277" s="12"/>
      <c r="M277" s="244"/>
      <c r="AK277" s="150"/>
      <c r="AL277" s="150"/>
      <c r="AM277" s="150"/>
      <c r="AN277" s="150"/>
      <c r="AO277" s="150"/>
      <c r="AP277" s="150"/>
      <c r="AQ277" s="150"/>
      <c r="AR277" s="150"/>
      <c r="AS277" s="150"/>
      <c r="AT277" s="150"/>
      <c r="AU277" s="150"/>
      <c r="AV277" s="150"/>
      <c r="AW277" s="150"/>
      <c r="AX277" s="150"/>
      <c r="AY277" s="150"/>
      <c r="AZ277" s="150"/>
      <c r="BA277" s="150"/>
      <c r="BB277" s="150"/>
      <c r="BC277" s="150"/>
      <c r="BD277" s="150"/>
      <c r="BE277" s="150"/>
      <c r="BF277" s="150"/>
      <c r="BG277" s="150"/>
      <c r="BH277" s="150"/>
      <c r="BI277" s="150"/>
      <c r="BJ277" s="150"/>
      <c r="BK277" s="150"/>
      <c r="BL277" s="150"/>
      <c r="BM277" s="150"/>
      <c r="BN277" s="150"/>
      <c r="BO277" s="150"/>
    </row>
    <row r="278" spans="1:178" ht="27" customHeight="1">
      <c r="B278" s="965" t="str">
        <f>B57</f>
        <v>For measures L1, L2, and L3, LEDs must be on one of the following QPLs (qualified product lists), DLC or ENERGY STAR® (exceptions are  granted if an architect or engineer specified the product and completed COMcheck or if there is not a QPL category for proposed product).</v>
      </c>
      <c r="C278" s="965"/>
      <c r="D278" s="965"/>
      <c r="E278" s="965"/>
      <c r="F278" s="965"/>
      <c r="G278" s="965"/>
      <c r="H278" s="965"/>
      <c r="I278" s="965"/>
      <c r="J278" s="965"/>
      <c r="K278" s="965"/>
      <c r="L278" s="965"/>
      <c r="M278" s="965"/>
      <c r="N278" s="965"/>
      <c r="O278" s="965"/>
      <c r="P278" s="965"/>
      <c r="Q278" s="965"/>
      <c r="R278" s="965"/>
      <c r="S278" s="965"/>
      <c r="T278" s="965"/>
      <c r="U278" s="965"/>
      <c r="V278" s="965"/>
      <c r="W278" s="965"/>
      <c r="X278" s="965"/>
      <c r="Y278" s="965"/>
      <c r="Z278" s="965"/>
      <c r="AA278" s="965"/>
      <c r="AB278" s="965"/>
      <c r="AC278" s="965"/>
      <c r="AD278" s="965"/>
      <c r="AE278" s="965"/>
      <c r="AF278" s="965"/>
      <c r="AG278" s="965"/>
      <c r="AH278" s="965"/>
      <c r="AI278" s="965"/>
      <c r="AK278" s="150"/>
      <c r="AL278" s="150"/>
      <c r="AM278" s="150"/>
      <c r="AN278" s="150"/>
      <c r="AO278" s="150"/>
      <c r="AP278" s="150"/>
      <c r="AQ278" s="150"/>
      <c r="AR278" s="150"/>
      <c r="AS278" s="150"/>
      <c r="AT278" s="150"/>
      <c r="AU278" s="150"/>
      <c r="AV278" s="150"/>
      <c r="AW278" s="150"/>
      <c r="AX278" s="150"/>
      <c r="AY278" s="150"/>
      <c r="AZ278" s="150"/>
      <c r="BA278" s="150"/>
      <c r="BB278" s="150"/>
      <c r="BC278" s="150"/>
      <c r="BD278" s="150"/>
      <c r="BE278" s="150"/>
      <c r="BF278" s="150"/>
      <c r="BG278" s="150"/>
      <c r="BH278" s="150"/>
      <c r="BI278" s="150"/>
      <c r="BJ278" s="150"/>
      <c r="BK278" s="150"/>
      <c r="BL278" s="150"/>
      <c r="BM278" s="150"/>
      <c r="BN278" s="150"/>
      <c r="BO278" s="150"/>
    </row>
    <row r="279" spans="1:178">
      <c r="B279" s="965">
        <f>B58</f>
        <v>0</v>
      </c>
      <c r="C279" s="965"/>
      <c r="D279" s="965"/>
      <c r="E279" s="965"/>
      <c r="F279" s="965"/>
      <c r="G279" s="965"/>
      <c r="H279" s="965"/>
      <c r="I279" s="965"/>
      <c r="J279" s="965"/>
      <c r="K279" s="965"/>
      <c r="L279" s="965"/>
      <c r="M279" s="965"/>
      <c r="N279" s="965"/>
      <c r="O279" s="965"/>
      <c r="P279" s="965"/>
      <c r="Q279" s="965"/>
      <c r="R279" s="965"/>
      <c r="S279" s="965"/>
      <c r="T279" s="965"/>
      <c r="U279" s="965"/>
      <c r="V279" s="965"/>
      <c r="W279" s="965"/>
      <c r="X279" s="965"/>
      <c r="Y279" s="965"/>
      <c r="Z279" s="965"/>
      <c r="AA279" s="965"/>
      <c r="AB279" s="965"/>
      <c r="AC279" s="965"/>
      <c r="AD279" s="965"/>
      <c r="AE279" s="965"/>
      <c r="AF279" s="965"/>
      <c r="AG279" s="965"/>
      <c r="AH279" s="965"/>
      <c r="AI279" s="965"/>
      <c r="AK279" s="150"/>
      <c r="AL279" s="150"/>
      <c r="AM279" s="150"/>
      <c r="AN279" s="150"/>
      <c r="AO279" s="150"/>
      <c r="AP279" s="150"/>
      <c r="AQ279" s="150"/>
      <c r="AR279" s="150"/>
      <c r="AS279" s="150"/>
      <c r="AT279" s="150"/>
      <c r="AU279" s="150"/>
      <c r="AV279" s="150"/>
      <c r="AW279" s="150"/>
      <c r="AX279" s="150"/>
      <c r="AY279" s="150"/>
      <c r="AZ279" s="150"/>
      <c r="BA279" s="150"/>
      <c r="BB279" s="150"/>
      <c r="BC279" s="150"/>
      <c r="BD279" s="150"/>
      <c r="BE279" s="150"/>
      <c r="BF279" s="150"/>
      <c r="BG279" s="150"/>
      <c r="BH279" s="150"/>
      <c r="BI279" s="150"/>
      <c r="BJ279" s="150"/>
      <c r="BK279" s="150"/>
      <c r="BL279" s="150"/>
      <c r="BM279" s="150"/>
      <c r="BN279" s="150"/>
      <c r="BO279" s="150"/>
    </row>
    <row r="280" spans="1:178" ht="21.6" customHeight="1">
      <c r="B280" s="965">
        <f>B59</f>
        <v>0</v>
      </c>
      <c r="C280" s="965"/>
      <c r="D280" s="965"/>
      <c r="E280" s="965"/>
      <c r="F280" s="965"/>
      <c r="G280" s="965"/>
      <c r="H280" s="965"/>
      <c r="I280" s="965"/>
      <c r="J280" s="965"/>
      <c r="K280" s="965"/>
      <c r="L280" s="965"/>
      <c r="M280" s="965"/>
      <c r="N280" s="965"/>
      <c r="O280" s="965"/>
      <c r="P280" s="965"/>
      <c r="Q280" s="965"/>
      <c r="R280" s="965"/>
      <c r="S280" s="965"/>
      <c r="T280" s="965"/>
      <c r="U280" s="965"/>
      <c r="V280" s="965"/>
      <c r="W280" s="965"/>
      <c r="X280" s="965"/>
      <c r="Y280" s="965"/>
      <c r="Z280" s="965"/>
      <c r="AA280" s="965"/>
      <c r="AB280" s="965"/>
      <c r="AC280" s="965"/>
      <c r="AD280" s="965"/>
      <c r="AE280" s="965"/>
      <c r="AF280" s="965"/>
      <c r="AG280" s="965"/>
      <c r="AH280" s="965"/>
      <c r="AI280" s="965"/>
      <c r="AK280" s="150"/>
      <c r="AL280" s="150"/>
      <c r="AM280" s="150"/>
      <c r="AN280" s="150"/>
      <c r="AO280" s="150"/>
      <c r="AP280" s="150"/>
      <c r="AQ280" s="150"/>
      <c r="AR280" s="150"/>
      <c r="AS280" s="150"/>
      <c r="AT280" s="150"/>
      <c r="AU280" s="150"/>
      <c r="AV280" s="150"/>
      <c r="AW280" s="150"/>
      <c r="AX280" s="150"/>
      <c r="AY280" s="150"/>
      <c r="AZ280" s="150"/>
      <c r="BA280" s="150"/>
      <c r="BB280" s="150"/>
      <c r="BC280" s="150"/>
      <c r="BD280" s="150"/>
      <c r="BE280" s="150"/>
      <c r="BF280" s="150"/>
      <c r="BG280" s="150"/>
      <c r="BH280" s="150"/>
      <c r="BI280" s="150"/>
      <c r="BJ280" s="150"/>
      <c r="BK280" s="150"/>
      <c r="BL280" s="150"/>
      <c r="BM280" s="150"/>
      <c r="BN280" s="150"/>
      <c r="BO280" s="150"/>
    </row>
    <row r="281" spans="1:178" s="2" customFormat="1" ht="24" customHeight="1">
      <c r="A281" s="1"/>
      <c r="B281" s="975" t="str">
        <f>B60</f>
        <v>When completed, e-mail your Preliminary Application in Excel format to newconstruction@idahopower.com.  Provide any other supporting materials 
by e-mail also, or fax to: (208) 388-5750 or mail to: Idaho Power, Attn: New Construction CHQ-8, PO Box 70, Boise, ID 83707-0070.</v>
      </c>
      <c r="C281" s="975"/>
      <c r="D281" s="975"/>
      <c r="E281" s="975"/>
      <c r="F281" s="975"/>
      <c r="G281" s="975"/>
      <c r="H281" s="975"/>
      <c r="I281" s="975"/>
      <c r="J281" s="975"/>
      <c r="K281" s="975"/>
      <c r="L281" s="975"/>
      <c r="M281" s="975"/>
      <c r="N281" s="975"/>
      <c r="O281" s="975"/>
      <c r="P281" s="975"/>
      <c r="Q281" s="975"/>
      <c r="R281" s="975"/>
      <c r="S281" s="975"/>
      <c r="T281" s="975"/>
      <c r="U281" s="975"/>
      <c r="V281" s="975"/>
      <c r="W281" s="975"/>
      <c r="X281" s="975"/>
      <c r="Y281" s="975"/>
      <c r="Z281" s="975"/>
      <c r="AA281" s="975"/>
      <c r="AB281" s="975"/>
      <c r="AC281" s="975"/>
      <c r="AD281" s="975"/>
      <c r="AE281" s="975"/>
      <c r="AF281" s="975"/>
      <c r="AG281" s="975"/>
      <c r="AH281" s="975"/>
      <c r="AI281" s="1"/>
      <c r="AJ281" s="1"/>
      <c r="AK281" s="150"/>
      <c r="AL281" s="150"/>
      <c r="AM281" s="150"/>
      <c r="AN281" s="150"/>
      <c r="AO281" s="150"/>
      <c r="AP281" s="150"/>
      <c r="AQ281" s="150"/>
      <c r="AR281" s="150"/>
      <c r="AS281" s="150"/>
      <c r="AT281" s="150"/>
      <c r="AU281" s="150"/>
      <c r="AV281" s="150"/>
      <c r="AW281" s="150"/>
      <c r="AX281" s="150"/>
      <c r="AY281" s="154"/>
      <c r="AZ281" s="154"/>
      <c r="BA281" s="154"/>
      <c r="BB281" s="154"/>
      <c r="BC281" s="154"/>
      <c r="BD281" s="154"/>
      <c r="BE281" s="154"/>
      <c r="BF281" s="154"/>
      <c r="BG281" s="154"/>
      <c r="BH281" s="154"/>
      <c r="BI281" s="154"/>
      <c r="BJ281" s="154"/>
      <c r="BK281" s="154"/>
      <c r="BL281" s="154"/>
      <c r="BM281" s="154"/>
      <c r="BN281" s="154"/>
      <c r="BO281" s="154"/>
    </row>
    <row r="282" spans="1:178">
      <c r="B282" s="974" t="str">
        <f>Version</f>
        <v>NC (09/26)</v>
      </c>
      <c r="C282" s="974"/>
      <c r="D282" s="974"/>
      <c r="E282" s="974"/>
      <c r="F282" s="974"/>
      <c r="G282" s="974"/>
      <c r="H282" s="974"/>
      <c r="I282" s="974"/>
      <c r="J282" s="974"/>
      <c r="K282" s="974"/>
      <c r="L282" s="974"/>
      <c r="M282" s="974"/>
      <c r="N282" s="974"/>
      <c r="O282" s="974"/>
      <c r="P282" s="974"/>
      <c r="Q282" s="974"/>
      <c r="R282" s="974"/>
      <c r="S282" s="974"/>
      <c r="T282" s="974"/>
      <c r="U282" s="974"/>
      <c r="V282" s="974"/>
      <c r="W282" s="974"/>
      <c r="X282" s="974"/>
      <c r="Y282" s="974"/>
      <c r="Z282" s="974"/>
      <c r="AA282" s="974"/>
      <c r="AB282" s="974"/>
      <c r="AC282" s="974"/>
      <c r="AD282" s="974"/>
      <c r="AE282" s="974"/>
      <c r="AF282" s="974"/>
      <c r="AG282" s="974"/>
      <c r="AH282" s="974"/>
      <c r="AK282" s="150"/>
      <c r="AL282" s="150"/>
      <c r="AM282" s="150"/>
      <c r="AN282" s="150"/>
      <c r="AO282" s="150"/>
      <c r="AP282" s="150"/>
      <c r="AQ282" s="150"/>
      <c r="AR282" s="150"/>
      <c r="AS282" s="150"/>
      <c r="AT282" s="150"/>
      <c r="AU282" s="150"/>
      <c r="AV282" s="150"/>
      <c r="AW282" s="150"/>
      <c r="AX282" s="150"/>
      <c r="AY282" s="150"/>
      <c r="AZ282" s="150"/>
      <c r="BA282" s="150"/>
      <c r="BB282" s="150"/>
      <c r="BC282" s="150"/>
      <c r="BD282" s="150"/>
      <c r="BE282" s="150"/>
      <c r="BF282" s="150"/>
      <c r="BG282" s="150"/>
      <c r="BH282" s="150"/>
      <c r="BI282" s="150"/>
      <c r="BJ282" s="150"/>
      <c r="BK282" s="150"/>
      <c r="BL282" s="150"/>
      <c r="BM282" s="150"/>
      <c r="BN282" s="150"/>
      <c r="BO282" s="150"/>
    </row>
    <row r="283" spans="1:178">
      <c r="A283" s="150"/>
      <c r="B283" s="150"/>
      <c r="C283" s="150"/>
      <c r="D283" s="150"/>
      <c r="E283" s="150"/>
      <c r="F283" s="150"/>
      <c r="G283" s="150"/>
      <c r="H283" s="150"/>
      <c r="I283" s="150"/>
      <c r="J283" s="150"/>
      <c r="K283" s="150"/>
      <c r="L283" s="150"/>
      <c r="M283" s="150"/>
      <c r="N283" s="150"/>
      <c r="O283" s="150"/>
      <c r="P283" s="150"/>
      <c r="Q283" s="150"/>
      <c r="R283" s="150"/>
      <c r="S283" s="150"/>
      <c r="T283" s="150"/>
      <c r="U283" s="150"/>
      <c r="V283" s="150"/>
      <c r="W283" s="150"/>
      <c r="X283" s="150"/>
      <c r="Y283" s="150"/>
      <c r="Z283" s="150"/>
      <c r="AA283" s="150"/>
      <c r="AB283" s="150"/>
      <c r="AC283" s="150"/>
      <c r="AD283" s="150"/>
      <c r="AE283" s="150"/>
      <c r="AF283" s="150"/>
      <c r="AG283" s="150"/>
      <c r="AH283" s="150"/>
      <c r="AI283" s="150"/>
      <c r="AJ283" s="150"/>
      <c r="AK283" s="150"/>
      <c r="AL283" s="150"/>
      <c r="AM283" s="150"/>
      <c r="AN283" s="150"/>
      <c r="AO283" s="150"/>
      <c r="AP283" s="150"/>
      <c r="AQ283" s="150"/>
      <c r="AR283" s="150"/>
      <c r="AS283" s="150"/>
      <c r="AT283" s="150"/>
      <c r="AU283" s="150"/>
      <c r="AV283" s="150"/>
      <c r="AW283" s="150"/>
      <c r="AX283" s="150"/>
      <c r="AY283" s="150"/>
      <c r="AZ283" s="150"/>
      <c r="BA283" s="150"/>
      <c r="BB283" s="150"/>
      <c r="BC283" s="150"/>
      <c r="BD283" s="150"/>
      <c r="BE283" s="150"/>
      <c r="BF283" s="150"/>
      <c r="BG283" s="150"/>
      <c r="BH283" s="150"/>
      <c r="BI283" s="150"/>
      <c r="BJ283" s="150"/>
      <c r="BK283" s="150"/>
      <c r="BL283" s="150"/>
      <c r="BM283" s="150"/>
      <c r="BN283" s="150"/>
      <c r="BO283" s="150"/>
    </row>
    <row r="284" spans="1:178">
      <c r="A284" s="150"/>
      <c r="B284" s="150"/>
      <c r="C284" s="150"/>
      <c r="D284" s="150"/>
      <c r="E284" s="150"/>
      <c r="F284" s="150"/>
      <c r="G284" s="150"/>
      <c r="H284" s="150"/>
      <c r="I284" s="150"/>
      <c r="J284" s="150"/>
      <c r="K284" s="150"/>
      <c r="L284" s="150"/>
      <c r="M284" s="150"/>
      <c r="N284" s="150"/>
      <c r="O284" s="150"/>
      <c r="P284" s="150"/>
      <c r="Q284" s="150"/>
      <c r="R284" s="150"/>
      <c r="S284" s="150"/>
      <c r="T284" s="150"/>
      <c r="U284" s="150"/>
      <c r="V284" s="150"/>
      <c r="W284" s="150"/>
      <c r="X284" s="150"/>
      <c r="Y284" s="150"/>
      <c r="Z284" s="150"/>
      <c r="AA284" s="150"/>
      <c r="AB284" s="150"/>
      <c r="AC284" s="150"/>
      <c r="AD284" s="150"/>
      <c r="AE284" s="150"/>
      <c r="AF284" s="150"/>
      <c r="AG284" s="150"/>
      <c r="AH284" s="150"/>
      <c r="AI284" s="150"/>
      <c r="AJ284" s="150"/>
      <c r="AK284" s="150"/>
      <c r="AL284" s="150"/>
      <c r="AM284" s="150"/>
      <c r="AN284" s="150"/>
      <c r="AO284" s="150"/>
      <c r="AP284" s="150"/>
      <c r="AQ284" s="150"/>
      <c r="AR284" s="150"/>
      <c r="AS284" s="150"/>
      <c r="AT284" s="150"/>
      <c r="AU284" s="150"/>
      <c r="AV284" s="150"/>
      <c r="AW284" s="150"/>
      <c r="AX284" s="150"/>
      <c r="AY284" s="150"/>
      <c r="AZ284" s="150"/>
      <c r="BA284" s="150"/>
      <c r="BB284" s="150"/>
      <c r="BC284" s="150"/>
      <c r="BD284" s="150"/>
      <c r="BE284" s="150"/>
      <c r="BF284" s="150"/>
      <c r="BG284" s="150"/>
      <c r="BH284" s="150"/>
      <c r="BI284" s="150"/>
      <c r="BJ284" s="150"/>
      <c r="BK284" s="150"/>
      <c r="BL284" s="150"/>
      <c r="BM284" s="150"/>
      <c r="BN284" s="150"/>
      <c r="BO284" s="150"/>
    </row>
    <row r="285" spans="1:178" ht="11.1" customHeight="1"/>
    <row r="286" spans="1:178" s="10" customForma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</row>
    <row r="287" spans="1:178" ht="5.25" customHeight="1"/>
    <row r="288" spans="1:178" ht="20.100000000000001" customHeight="1"/>
    <row r="289" spans="1:178" ht="15" customHeight="1"/>
    <row r="290" spans="1:178" ht="20.100000000000001" customHeight="1"/>
    <row r="291" spans="1:178" ht="15" customHeight="1"/>
    <row r="292" spans="1:178" ht="15" customHeight="1"/>
    <row r="293" spans="1:178" ht="11.1" customHeight="1"/>
    <row r="294" spans="1:178" s="10" customForma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</row>
    <row r="295" spans="1:178" ht="5.25" customHeight="1"/>
    <row r="296" spans="1:178" ht="20.100000000000001" customHeight="1"/>
    <row r="297" spans="1:178" ht="15" customHeight="1"/>
    <row r="298" spans="1:178" ht="20.100000000000001" customHeight="1"/>
    <row r="299" spans="1:178" ht="15" customHeight="1"/>
    <row r="300" spans="1:178" ht="20.100000000000001" customHeight="1"/>
    <row r="301" spans="1:178" ht="15" customHeight="1"/>
    <row r="302" spans="1:178" ht="15" customHeight="1"/>
    <row r="303" spans="1:178" ht="39.75" customHeight="1"/>
    <row r="304" spans="1:178" ht="12" customHeight="1"/>
    <row r="305" ht="9.75" customHeight="1"/>
    <row r="306" ht="25.5" customHeight="1"/>
  </sheetData>
  <sheetProtection algorithmName="SHA-512" hashValue="0YgTCDlntwhP49vTypjvgLnwHrOb4u1gtXg10QWC3f53TqelWGoCsOX+U4M61t1MDLFck5SLuDs9lESah2Zrtg==" saltValue="dy35BTo5ove0T9NzgkUjjg==" spinCount="100000" sheet="1" selectLockedCells="1"/>
  <mergeCells count="143">
    <mergeCell ref="B278:AI278"/>
    <mergeCell ref="B57:AI57"/>
    <mergeCell ref="B59:AI59"/>
    <mergeCell ref="B280:AI280"/>
    <mergeCell ref="B282:AH282"/>
    <mergeCell ref="B281:AH281"/>
    <mergeCell ref="S33:U33"/>
    <mergeCell ref="B58:AI58"/>
    <mergeCell ref="T237:Y237"/>
    <mergeCell ref="M237:S237"/>
    <mergeCell ref="AF227:AI227"/>
    <mergeCell ref="AF234:AI234"/>
    <mergeCell ref="B237:L237"/>
    <mergeCell ref="B279:AI279"/>
    <mergeCell ref="M250:S250"/>
    <mergeCell ref="M241:S241"/>
    <mergeCell ref="T247:Y247"/>
    <mergeCell ref="T246:Y246"/>
    <mergeCell ref="Z238:AI238"/>
    <mergeCell ref="T241:Y241"/>
    <mergeCell ref="T238:Y238"/>
    <mergeCell ref="Z246:AI246"/>
    <mergeCell ref="Z250:AI250"/>
    <mergeCell ref="Z235:AI235"/>
    <mergeCell ref="B222:T222"/>
    <mergeCell ref="T228:AE228"/>
    <mergeCell ref="T233:AC233"/>
    <mergeCell ref="Z242:AI242"/>
    <mergeCell ref="AF233:AI233"/>
    <mergeCell ref="AF232:AI232"/>
    <mergeCell ref="AD233:AE233"/>
    <mergeCell ref="AD232:AE232"/>
    <mergeCell ref="T232:AC232"/>
    <mergeCell ref="AF231:AI231"/>
    <mergeCell ref="T230:AI230"/>
    <mergeCell ref="T229:AI229"/>
    <mergeCell ref="B230:S230"/>
    <mergeCell ref="T231:AC231"/>
    <mergeCell ref="B231:S231"/>
    <mergeCell ref="Z241:AI241"/>
    <mergeCell ref="T240:AI240"/>
    <mergeCell ref="T239:AI239"/>
    <mergeCell ref="Z237:AI237"/>
    <mergeCell ref="Z236:AI236"/>
    <mergeCell ref="Z253:AI253"/>
    <mergeCell ref="B242:L242"/>
    <mergeCell ref="B241:L241"/>
    <mergeCell ref="T227:AE227"/>
    <mergeCell ref="T253:Y253"/>
    <mergeCell ref="M253:S253"/>
    <mergeCell ref="B253:L253"/>
    <mergeCell ref="B252:L252"/>
    <mergeCell ref="T251:Y251"/>
    <mergeCell ref="M252:S252"/>
    <mergeCell ref="M251:S251"/>
    <mergeCell ref="T242:Y242"/>
    <mergeCell ref="B233:S233"/>
    <mergeCell ref="B232:S232"/>
    <mergeCell ref="AD231:AE231"/>
    <mergeCell ref="AF228:AI228"/>
    <mergeCell ref="B229:S229"/>
    <mergeCell ref="T234:AC234"/>
    <mergeCell ref="T250:Y250"/>
    <mergeCell ref="T249:Y249"/>
    <mergeCell ref="T248:Y248"/>
    <mergeCell ref="M249:S249"/>
    <mergeCell ref="M248:S248"/>
    <mergeCell ref="M247:S247"/>
    <mergeCell ref="B26:L26"/>
    <mergeCell ref="M26:S26"/>
    <mergeCell ref="T26:Y26"/>
    <mergeCell ref="Z26:AI26"/>
    <mergeCell ref="T32:Y32"/>
    <mergeCell ref="Z32:AI32"/>
    <mergeCell ref="B28:L28"/>
    <mergeCell ref="M28:S28"/>
    <mergeCell ref="T28:Y28"/>
    <mergeCell ref="Z28:AI28"/>
    <mergeCell ref="B30:L30"/>
    <mergeCell ref="M30:S30"/>
    <mergeCell ref="T30:Y30"/>
    <mergeCell ref="Z30:AI30"/>
    <mergeCell ref="B32:L32"/>
    <mergeCell ref="M32:S32"/>
    <mergeCell ref="B13:S13"/>
    <mergeCell ref="T13:AC13"/>
    <mergeCell ref="AD13:AE13"/>
    <mergeCell ref="AF13:AI13"/>
    <mergeCell ref="B15:L15"/>
    <mergeCell ref="M15:S15"/>
    <mergeCell ref="T15:Y15"/>
    <mergeCell ref="Z15:AI15"/>
    <mergeCell ref="B21:L21"/>
    <mergeCell ref="M21:S21"/>
    <mergeCell ref="T21:Y21"/>
    <mergeCell ref="Z21:AI21"/>
    <mergeCell ref="M17:S17"/>
    <mergeCell ref="T17:Y17"/>
    <mergeCell ref="Z17:AI17"/>
    <mergeCell ref="T19:AI19"/>
    <mergeCell ref="B19:S19"/>
    <mergeCell ref="B1:T1"/>
    <mergeCell ref="B2:S2"/>
    <mergeCell ref="B3:U3"/>
    <mergeCell ref="T236:Y236"/>
    <mergeCell ref="B236:L236"/>
    <mergeCell ref="AD234:AE234"/>
    <mergeCell ref="B7:S7"/>
    <mergeCell ref="T7:AE7"/>
    <mergeCell ref="AF7:AI7"/>
    <mergeCell ref="B9:S9"/>
    <mergeCell ref="T9:AI9"/>
    <mergeCell ref="B11:S11"/>
    <mergeCell ref="T11:AC11"/>
    <mergeCell ref="AD11:AE11"/>
    <mergeCell ref="AF11:AI11"/>
    <mergeCell ref="B17:L17"/>
    <mergeCell ref="B60:AI60"/>
    <mergeCell ref="M236:S236"/>
    <mergeCell ref="B227:S227"/>
    <mergeCell ref="B228:S228"/>
    <mergeCell ref="B234:S234"/>
    <mergeCell ref="T235:Y235"/>
    <mergeCell ref="M235:S235"/>
    <mergeCell ref="B235:L235"/>
    <mergeCell ref="Z248:AI248"/>
    <mergeCell ref="B248:L248"/>
    <mergeCell ref="B247:L247"/>
    <mergeCell ref="B246:L246"/>
    <mergeCell ref="Z252:AI252"/>
    <mergeCell ref="Z251:AI251"/>
    <mergeCell ref="T252:Y252"/>
    <mergeCell ref="B238:L238"/>
    <mergeCell ref="B251:L251"/>
    <mergeCell ref="B250:L250"/>
    <mergeCell ref="M238:S238"/>
    <mergeCell ref="M242:S242"/>
    <mergeCell ref="M246:S246"/>
    <mergeCell ref="B249:L249"/>
    <mergeCell ref="Z249:AI249"/>
    <mergeCell ref="B239:S239"/>
    <mergeCell ref="B240:S240"/>
    <mergeCell ref="Z247:AI247"/>
  </mergeCells>
  <phoneticPr fontId="6" type="noConversion"/>
  <conditionalFormatting sqref="B50">
    <cfRule type="expression" dxfId="324" priority="4">
      <formula>$AD$11="OR"</formula>
    </cfRule>
  </conditionalFormatting>
  <conditionalFormatting sqref="B59:AI59">
    <cfRule type="expression" dxfId="323" priority="9">
      <formula>$AD$11="OR"</formula>
    </cfRule>
  </conditionalFormatting>
  <conditionalFormatting sqref="L37 B40 L43 B44:B48">
    <cfRule type="expression" dxfId="322" priority="5">
      <formula>$AD$11="OR"</formula>
    </cfRule>
  </conditionalFormatting>
  <conditionalFormatting sqref="L48">
    <cfRule type="expression" dxfId="321" priority="3">
      <formula>$AD$11="OR"</formula>
    </cfRule>
  </conditionalFormatting>
  <conditionalFormatting sqref="Z37 Z45">
    <cfRule type="expression" dxfId="320" priority="2">
      <formula>$AD$11="OR"</formula>
    </cfRule>
  </conditionalFormatting>
  <conditionalFormatting sqref="Z39">
    <cfRule type="expression" dxfId="319" priority="1">
      <formula>$AD$11="OR"</formula>
    </cfRule>
  </conditionalFormatting>
  <dataValidations count="11">
    <dataValidation type="whole" allowBlank="1" showInputMessage="1" showErrorMessage="1" errorTitle="Error" error="Enter a valid 5-digit zip code." sqref="AF13 AF11:AI11" xr:uid="{00000000-0002-0000-0500-000000000000}">
      <formula1>1000</formula1>
      <formula2>99999</formula2>
    </dataValidation>
    <dataValidation type="textLength" allowBlank="1" showInputMessage="1" showErrorMessage="1" errorTitle="Error" error="Enter a valid 7 or 10 digit phone number." sqref="T17 T28 T26 T32 T30 T15" xr:uid="{00000000-0002-0000-0500-000002000000}">
      <formula1>7</formula1>
      <formula2>19</formula2>
    </dataValidation>
    <dataValidation type="list" errorStyle="information" allowBlank="1" showInputMessage="1" showErrorMessage="1" errorTitle="Information" error="If unsure of options, select from the drop-down menu." sqref="T19" xr:uid="{00000000-0002-0000-0500-000003000000}">
      <formula1>ApplicantStatus</formula1>
    </dataValidation>
    <dataValidation type="whole" allowBlank="1" showErrorMessage="1" errorTitle="Error" error="The Idaho Power account number should be between 9 and 10 digits." sqref="T7" xr:uid="{00000000-0002-0000-0500-000004000000}">
      <formula1>10000000</formula1>
      <formula2>9999999999</formula2>
    </dataValidation>
    <dataValidation type="list" allowBlank="1" showInputMessage="1" showErrorMessage="1" errorTitle="Error" error="Enter a valid 2-digit abbreviation for the state." sqref="AD13" xr:uid="{00000000-0002-0000-0500-000005000000}">
      <formula1>AllStatesInitials</formula1>
    </dataValidation>
    <dataValidation type="list" allowBlank="1" showInputMessage="1" showErrorMessage="1" errorTitle="Error" error="This facility must be located in Idaho Power territory.  Enter ID or OR." sqref="AD11" xr:uid="{00000000-0002-0000-0500-000006000000}">
      <formula1>FacilityState</formula1>
    </dataValidation>
    <dataValidation type="decimal" allowBlank="1" showInputMessage="1" showErrorMessage="1" errorTitle="Error" error="Enter the area of the building as a number." sqref="T21" xr:uid="{00000000-0002-0000-0500-000007000000}">
      <formula1>50</formula1>
      <formula2>9000000</formula2>
    </dataValidation>
    <dataValidation type="list" allowBlank="1" showInputMessage="1" showErrorMessage="1" errorTitle="Error" error="Select a project type from the drop-down menu." sqref="Z21" xr:uid="{00000000-0002-0000-0500-000008000000}">
      <formula1>ProjectType</formula1>
    </dataValidation>
    <dataValidation type="list" allowBlank="1" showInputMessage="1" showErrorMessage="1" sqref="T9:AI9" xr:uid="{00000000-0002-0000-0500-00000A000000}">
      <formula1>BuildingType</formula1>
    </dataValidation>
    <dataValidation type="date" allowBlank="1" showInputMessage="1" showErrorMessage="1" errorTitle="Error" error="Enter a valid date for Preliminary Application Submittal.  This should be the date you are going to submit the application." sqref="AF7:AI7" xr:uid="{6A936A69-29BC-4751-B8E4-290DF1C1EC94}">
      <formula1>TODAY()</formula1>
      <formula2>47848</formula2>
    </dataValidation>
    <dataValidation type="date" allowBlank="1" showInputMessage="1" showErrorMessage="1" errorTitle="Error" error="Enter a valid date." sqref="B21:S21" xr:uid="{8EAD8A3D-CEC7-4031-9542-76CBBA0E21BD}">
      <formula1>38353</formula1>
      <formula2>51501</formula2>
    </dataValidation>
  </dataValidations>
  <hyperlinks>
    <hyperlink ref="Z51" r:id="rId1" xr:uid="{00000000-0004-0000-0500-000000000000}"/>
  </hyperlinks>
  <printOptions horizontalCentered="1"/>
  <pageMargins left="0.25" right="0.25" top="0.35" bottom="0.25" header="0.1" footer="0.1"/>
  <pageSetup scale="85" orientation="portrait" r:id="rId2"/>
  <headerFooter alignWithMargins="0"/>
  <colBreaks count="1" manualBreakCount="1">
    <brk id="93" min="196" max="314" man="1"/>
  </col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3864" r:id="rId5" name="Check Box 1880">
              <controlPr locked="0" defaultSize="0" autoFill="0" autoLine="0" autoPict="0">
                <anchor moveWithCells="1">
                  <from>
                    <xdr:col>25</xdr:col>
                    <xdr:colOff>28575</xdr:colOff>
                    <xdr:row>52</xdr:row>
                    <xdr:rowOff>152400</xdr:rowOff>
                  </from>
                  <to>
                    <xdr:col>26</xdr:col>
                    <xdr:colOff>114300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65" r:id="rId6" name="Check Box 1881">
              <controlPr locked="0" defaultSize="0" autoFill="0" autoLine="0" autoPict="0">
                <anchor moveWithCells="1">
                  <from>
                    <xdr:col>25</xdr:col>
                    <xdr:colOff>28575</xdr:colOff>
                    <xdr:row>273</xdr:row>
                    <xdr:rowOff>152400</xdr:rowOff>
                  </from>
                  <to>
                    <xdr:col>26</xdr:col>
                    <xdr:colOff>114300</xdr:colOff>
                    <xdr:row>275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tabColor theme="5" tint="0.59999389629810485"/>
  </sheetPr>
  <dimension ref="A1:JF510"/>
  <sheetViews>
    <sheetView showGridLines="0" showOutlineSymbols="0" zoomScale="115" zoomScaleNormal="115" workbookViewId="0">
      <selection activeCell="AD44" sqref="AD44:AE44"/>
    </sheetView>
  </sheetViews>
  <sheetFormatPr defaultColWidth="8.85546875" defaultRowHeight="12.75"/>
  <cols>
    <col min="1" max="1" width="1.140625" style="1" customWidth="1"/>
    <col min="2" max="10" width="3.28515625" style="1" customWidth="1"/>
    <col min="11" max="11" width="4.28515625" style="1" customWidth="1"/>
    <col min="12" max="13" width="3.28515625" style="1" customWidth="1"/>
    <col min="14" max="14" width="4" style="1" customWidth="1"/>
    <col min="15" max="24" width="3.28515625" style="1" customWidth="1"/>
    <col min="25" max="25" width="3.7109375" style="1" customWidth="1"/>
    <col min="26" max="26" width="4.28515625" style="1" customWidth="1"/>
    <col min="27" max="29" width="3.28515625" style="1" customWidth="1"/>
    <col min="30" max="30" width="4" style="1" customWidth="1"/>
    <col min="31" max="31" width="3.28515625" style="1" customWidth="1"/>
    <col min="32" max="34" width="3.7109375" style="1" customWidth="1"/>
    <col min="35" max="35" width="4.42578125" style="1" customWidth="1"/>
    <col min="36" max="36" width="1.140625" style="1" customWidth="1"/>
    <col min="37" max="37" width="7.7109375" style="1" hidden="1" customWidth="1"/>
    <col min="38" max="38" width="8.28515625" style="1" hidden="1" customWidth="1"/>
    <col min="39" max="39" width="10" style="1" hidden="1" customWidth="1"/>
    <col min="40" max="40" width="10.42578125" style="1" hidden="1" customWidth="1"/>
    <col min="41" max="41" width="11" style="12" hidden="1" customWidth="1"/>
    <col min="42" max="42" width="10.42578125" style="12" hidden="1" customWidth="1"/>
    <col min="43" max="44" width="12.140625" style="1" hidden="1" customWidth="1"/>
    <col min="45" max="45" width="10.42578125" style="1" hidden="1" customWidth="1"/>
    <col min="46" max="46" width="12.42578125" style="1" hidden="1" customWidth="1"/>
    <col min="47" max="47" width="10.42578125" style="1" hidden="1" customWidth="1"/>
    <col min="48" max="48" width="2" style="1" customWidth="1"/>
    <col min="49" max="49" width="3.42578125" style="1" customWidth="1"/>
    <col min="50" max="50" width="10.28515625" style="1" bestFit="1" customWidth="1"/>
    <col min="51" max="51" width="10" style="1" bestFit="1" customWidth="1"/>
    <col min="52" max="266" width="3.42578125" style="1" customWidth="1"/>
    <col min="267" max="16384" width="8.85546875" style="1"/>
  </cols>
  <sheetData>
    <row r="1" spans="1:107" ht="20.25">
      <c r="A1" s="3" t="s">
        <v>1852</v>
      </c>
      <c r="B1" s="897" t="s">
        <v>1322</v>
      </c>
      <c r="C1" s="897"/>
      <c r="D1" s="897"/>
      <c r="E1" s="897"/>
      <c r="F1" s="897"/>
      <c r="G1" s="897"/>
      <c r="H1" s="897"/>
      <c r="I1" s="898"/>
      <c r="J1" s="898"/>
      <c r="K1" s="898"/>
      <c r="L1" s="898"/>
      <c r="M1" s="898"/>
      <c r="N1" s="898"/>
      <c r="O1" s="898"/>
      <c r="P1" s="898"/>
      <c r="Q1" s="898"/>
      <c r="R1" s="898"/>
      <c r="S1" s="898"/>
      <c r="T1" s="898"/>
      <c r="AA1" s="206"/>
      <c r="AI1" s="206" t="str">
        <f>'Preliminary Application'!AJ1</f>
        <v>Effective September 28, 2026</v>
      </c>
      <c r="AV1" s="150"/>
      <c r="AW1" s="150"/>
      <c r="AX1" s="150"/>
      <c r="AY1" s="150"/>
      <c r="AZ1" s="150"/>
      <c r="BA1" s="150"/>
      <c r="BB1" s="150"/>
      <c r="BC1" s="150"/>
      <c r="BD1" s="150"/>
      <c r="BE1" s="150"/>
      <c r="BF1" s="150"/>
      <c r="BG1" s="150"/>
      <c r="BH1" s="150"/>
      <c r="BI1" s="150"/>
      <c r="BJ1" s="150"/>
      <c r="BK1" s="150"/>
      <c r="BL1" s="150"/>
      <c r="BM1" s="150"/>
      <c r="BN1" s="150"/>
      <c r="BO1" s="150"/>
      <c r="BP1" s="150"/>
      <c r="BQ1" s="150"/>
      <c r="BR1" s="150"/>
      <c r="BS1" s="150"/>
      <c r="BT1" s="150"/>
      <c r="BU1" s="150"/>
      <c r="BV1" s="150"/>
      <c r="BW1" s="150"/>
      <c r="BX1" s="150"/>
      <c r="BY1" s="150"/>
      <c r="BZ1" s="150"/>
      <c r="CA1" s="150"/>
      <c r="CB1" s="150"/>
      <c r="CC1" s="150"/>
      <c r="CD1" s="150"/>
      <c r="CE1" s="150"/>
      <c r="CF1" s="150"/>
      <c r="CG1" s="150"/>
      <c r="CH1" s="150"/>
      <c r="CI1" s="150"/>
      <c r="CJ1" s="150"/>
      <c r="CK1" s="150"/>
      <c r="CL1" s="150"/>
      <c r="CM1" s="150"/>
      <c r="CN1" s="150"/>
      <c r="CO1" s="150"/>
      <c r="CP1" s="150"/>
      <c r="CQ1" s="150"/>
      <c r="CR1" s="150"/>
      <c r="CS1" s="150"/>
      <c r="CT1" s="150"/>
      <c r="CU1" s="150"/>
      <c r="CV1" s="150"/>
      <c r="CW1" s="150"/>
      <c r="CX1" s="150"/>
      <c r="CY1" s="150"/>
      <c r="CZ1" s="150"/>
      <c r="DA1" s="150"/>
      <c r="DB1" s="150"/>
      <c r="DC1" s="150"/>
    </row>
    <row r="2" spans="1:107" ht="18">
      <c r="B2" s="23" t="s">
        <v>2622</v>
      </c>
      <c r="C2" s="23"/>
      <c r="D2" s="23"/>
      <c r="E2" s="23"/>
      <c r="F2" s="23"/>
      <c r="G2" s="23"/>
      <c r="H2" s="23"/>
      <c r="I2" s="23"/>
      <c r="J2" s="3"/>
      <c r="K2"/>
      <c r="L2"/>
      <c r="M2"/>
      <c r="N2"/>
      <c r="O2"/>
      <c r="P2"/>
      <c r="Q2"/>
      <c r="R2"/>
      <c r="S2"/>
      <c r="T2" s="3"/>
      <c r="U2" s="3"/>
      <c r="V2" s="3"/>
      <c r="W2" s="3"/>
      <c r="X2" s="3"/>
      <c r="Y2" s="3"/>
      <c r="Z2" s="3"/>
      <c r="AV2" s="150"/>
      <c r="AW2" s="150"/>
      <c r="AX2" s="150"/>
      <c r="AY2" s="150"/>
      <c r="AZ2" s="150"/>
      <c r="BA2" s="150"/>
      <c r="BB2" s="150"/>
      <c r="BC2" s="150"/>
      <c r="BD2" s="150"/>
      <c r="BE2" s="150"/>
      <c r="BF2" s="150"/>
      <c r="BG2" s="150"/>
      <c r="BH2" s="150"/>
      <c r="BI2" s="150"/>
      <c r="BJ2" s="150"/>
      <c r="BK2" s="150"/>
      <c r="BL2" s="150"/>
      <c r="BM2" s="150"/>
      <c r="BN2" s="150"/>
      <c r="BO2" s="150"/>
      <c r="BP2" s="150"/>
      <c r="BQ2" s="150"/>
      <c r="BR2" s="150"/>
      <c r="BS2" s="150"/>
      <c r="BT2" s="150"/>
      <c r="BU2" s="150"/>
      <c r="BV2" s="150"/>
      <c r="BW2" s="150"/>
      <c r="BX2" s="150"/>
      <c r="BY2" s="150"/>
      <c r="BZ2" s="150"/>
      <c r="CA2" s="150"/>
      <c r="CB2" s="150"/>
      <c r="CC2" s="150"/>
      <c r="CD2" s="150"/>
      <c r="CE2" s="150"/>
      <c r="CF2" s="150"/>
      <c r="CG2" s="150"/>
      <c r="CH2" s="150"/>
      <c r="CI2" s="150"/>
      <c r="CJ2" s="150"/>
      <c r="CK2" s="150"/>
      <c r="CL2" s="150"/>
      <c r="CM2" s="150"/>
      <c r="CN2" s="150"/>
      <c r="CO2" s="150"/>
      <c r="CP2" s="150"/>
      <c r="CQ2" s="150"/>
      <c r="CR2" s="150"/>
      <c r="CS2" s="150"/>
      <c r="CT2" s="150"/>
      <c r="CU2" s="150"/>
      <c r="CV2" s="150"/>
      <c r="CW2" s="150"/>
      <c r="CX2" s="150"/>
      <c r="CY2" s="150"/>
      <c r="CZ2" s="150"/>
      <c r="DA2" s="150"/>
      <c r="DB2" s="150"/>
      <c r="DC2" s="150"/>
    </row>
    <row r="3" spans="1:107" s="56" customFormat="1" ht="29.25" customHeight="1">
      <c r="A3" s="1"/>
      <c r="B3" s="294" t="s">
        <v>2625</v>
      </c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  <c r="O3"/>
      <c r="P3"/>
      <c r="Q3"/>
      <c r="R3"/>
      <c r="S3"/>
      <c r="T3"/>
      <c r="U3"/>
      <c r="V3" s="3"/>
      <c r="W3" s="3"/>
      <c r="X3" s="3"/>
      <c r="Y3" s="3"/>
      <c r="Z3" s="3"/>
      <c r="AA3" s="3"/>
      <c r="AB3" s="1"/>
      <c r="AC3" s="1"/>
      <c r="AD3" s="1"/>
      <c r="AE3" s="1"/>
      <c r="AF3" s="1"/>
      <c r="AG3" s="1"/>
      <c r="AH3" s="1"/>
      <c r="AI3" s="1"/>
      <c r="AJ3" s="3"/>
      <c r="AO3" s="386"/>
      <c r="AP3" s="386"/>
      <c r="AV3" s="155"/>
      <c r="AW3" s="155"/>
      <c r="AX3" s="155"/>
      <c r="AY3" s="155"/>
      <c r="AZ3" s="155"/>
      <c r="BA3" s="155"/>
      <c r="BB3" s="155"/>
      <c r="BC3" s="155"/>
      <c r="BD3" s="155"/>
      <c r="BE3" s="155"/>
      <c r="BF3" s="155"/>
      <c r="BG3" s="155"/>
      <c r="BH3" s="155"/>
      <c r="BI3" s="155"/>
      <c r="BJ3" s="155"/>
      <c r="BK3" s="155"/>
      <c r="BL3" s="155"/>
      <c r="BM3" s="155"/>
      <c r="BN3" s="155"/>
      <c r="BO3" s="155"/>
      <c r="BP3" s="155"/>
      <c r="BQ3" s="155"/>
      <c r="BR3" s="155"/>
      <c r="BS3" s="155"/>
      <c r="BT3" s="155"/>
      <c r="BU3" s="155"/>
      <c r="BV3" s="155"/>
      <c r="BW3" s="155"/>
      <c r="BX3" s="155"/>
      <c r="BY3" s="155"/>
      <c r="BZ3" s="155"/>
      <c r="CA3" s="155"/>
      <c r="CB3" s="155"/>
      <c r="CC3" s="155"/>
      <c r="CD3" s="155"/>
      <c r="CE3" s="155"/>
      <c r="CF3" s="155"/>
      <c r="CG3" s="155"/>
      <c r="CH3" s="155"/>
      <c r="CI3" s="155"/>
      <c r="CJ3" s="155"/>
      <c r="CK3" s="155"/>
      <c r="CL3" s="155"/>
      <c r="CM3" s="155"/>
      <c r="CN3" s="155"/>
      <c r="CO3" s="155"/>
      <c r="CP3" s="155"/>
      <c r="CQ3" s="155"/>
      <c r="CR3" s="155"/>
      <c r="CS3" s="155"/>
      <c r="CT3" s="155"/>
      <c r="CU3" s="155"/>
      <c r="CV3" s="155"/>
      <c r="CW3" s="155"/>
      <c r="CX3" s="155"/>
      <c r="CY3" s="155"/>
      <c r="CZ3" s="155"/>
      <c r="DA3" s="155"/>
      <c r="DB3" s="155"/>
      <c r="DC3" s="155"/>
    </row>
    <row r="4" spans="1:107" ht="7.5" customHeight="1">
      <c r="A4" s="44"/>
      <c r="B4" s="295"/>
      <c r="C4" s="295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V4" s="150"/>
      <c r="AW4" s="150"/>
      <c r="AX4" s="150"/>
      <c r="AY4" s="150"/>
      <c r="AZ4" s="150"/>
      <c r="BA4" s="150"/>
      <c r="BB4" s="150"/>
      <c r="BC4" s="150"/>
      <c r="BD4" s="150"/>
      <c r="BE4" s="150"/>
      <c r="BF4" s="150"/>
      <c r="BG4" s="150"/>
      <c r="BH4" s="150"/>
      <c r="BI4" s="150"/>
      <c r="BJ4" s="150"/>
      <c r="BK4" s="150"/>
      <c r="BL4" s="150"/>
      <c r="BM4" s="150"/>
      <c r="BN4" s="150"/>
      <c r="BO4" s="150"/>
      <c r="BP4" s="150"/>
      <c r="BQ4" s="150"/>
      <c r="BR4" s="150"/>
      <c r="BS4" s="150"/>
      <c r="BT4" s="150"/>
      <c r="BU4" s="150"/>
      <c r="BV4" s="150"/>
      <c r="BW4" s="150"/>
      <c r="BX4" s="150"/>
      <c r="BY4" s="150"/>
      <c r="BZ4" s="150"/>
      <c r="CA4" s="150"/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0"/>
      <c r="CM4" s="150"/>
      <c r="CN4" s="150"/>
      <c r="CO4" s="150"/>
      <c r="CP4" s="150"/>
      <c r="CQ4" s="150"/>
      <c r="CR4" s="150"/>
      <c r="CS4" s="150"/>
      <c r="CT4" s="150"/>
      <c r="CU4" s="150"/>
      <c r="CV4" s="150"/>
      <c r="CW4" s="150"/>
      <c r="CX4" s="150"/>
      <c r="CY4" s="150"/>
      <c r="CZ4" s="150"/>
      <c r="DA4" s="150"/>
      <c r="DB4" s="150"/>
      <c r="DC4" s="150"/>
    </row>
    <row r="5" spans="1:107" ht="15" customHeight="1">
      <c r="A5" s="30"/>
      <c r="B5" s="232" t="s">
        <v>256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232"/>
      <c r="N5" s="232"/>
      <c r="O5" s="232"/>
      <c r="P5" s="232"/>
      <c r="Q5" s="232"/>
      <c r="R5" s="232"/>
      <c r="S5" s="232"/>
      <c r="T5" s="232"/>
      <c r="U5" s="232"/>
      <c r="V5" s="232"/>
      <c r="W5" s="232"/>
      <c r="X5" s="232"/>
      <c r="Y5" s="232"/>
      <c r="Z5" s="30"/>
      <c r="AA5" s="30"/>
      <c r="AB5" s="30"/>
      <c r="AC5" s="30"/>
      <c r="AD5" s="30"/>
      <c r="AE5" s="30"/>
      <c r="AF5" s="30"/>
      <c r="AG5" s="30"/>
      <c r="AH5" s="30"/>
      <c r="AI5" s="47" t="s">
        <v>394</v>
      </c>
      <c r="AJ5" s="30"/>
      <c r="AV5" s="150"/>
      <c r="AW5" s="150"/>
      <c r="AX5" s="150"/>
      <c r="AY5" s="150"/>
      <c r="AZ5" s="150"/>
      <c r="BA5" s="150"/>
      <c r="BB5" s="150"/>
      <c r="BC5" s="150"/>
      <c r="BD5" s="150"/>
      <c r="BE5" s="150"/>
      <c r="BF5" s="150"/>
      <c r="BG5" s="150"/>
      <c r="BH5" s="150"/>
      <c r="BI5" s="150"/>
      <c r="BJ5" s="150"/>
      <c r="BK5" s="150"/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0"/>
      <c r="BW5" s="150"/>
      <c r="BX5" s="150"/>
      <c r="BY5" s="150"/>
      <c r="BZ5" s="150"/>
      <c r="CA5" s="150"/>
      <c r="CB5" s="150"/>
      <c r="CC5" s="150"/>
      <c r="CD5" s="150"/>
      <c r="CE5" s="150"/>
      <c r="CF5" s="150"/>
      <c r="CG5" s="150"/>
      <c r="CH5" s="150"/>
      <c r="CI5" s="150"/>
      <c r="CJ5" s="150"/>
      <c r="CK5" s="150"/>
      <c r="CL5" s="150"/>
      <c r="CM5" s="150"/>
      <c r="CN5" s="150"/>
      <c r="CO5" s="150"/>
      <c r="CP5" s="150"/>
      <c r="CQ5" s="150"/>
      <c r="CR5" s="150"/>
      <c r="CS5" s="150"/>
      <c r="CT5" s="150"/>
      <c r="CU5" s="150"/>
      <c r="CV5" s="150"/>
      <c r="CW5" s="150"/>
      <c r="CX5" s="150"/>
      <c r="CY5" s="150"/>
      <c r="CZ5" s="150"/>
      <c r="DA5" s="150"/>
      <c r="DB5" s="150"/>
      <c r="DC5" s="150"/>
    </row>
    <row r="6" spans="1:107" ht="19.5" customHeight="1">
      <c r="A6" s="30"/>
      <c r="B6" s="233" t="s">
        <v>360</v>
      </c>
      <c r="C6" s="251"/>
      <c r="D6" s="251"/>
      <c r="E6" s="233"/>
      <c r="F6" s="233"/>
      <c r="G6" s="233"/>
      <c r="H6" s="233"/>
      <c r="I6" s="233"/>
      <c r="J6" s="233"/>
      <c r="K6" s="233"/>
      <c r="L6" s="233"/>
      <c r="M6" s="30"/>
      <c r="N6" s="30"/>
      <c r="O6" s="30"/>
      <c r="P6" s="30"/>
      <c r="Q6" s="30"/>
      <c r="R6" s="234"/>
      <c r="S6" s="234"/>
      <c r="T6" s="233" t="s">
        <v>365</v>
      </c>
      <c r="U6" s="251"/>
      <c r="V6" s="251"/>
      <c r="W6" s="251"/>
      <c r="X6" s="251"/>
      <c r="Y6" s="251"/>
      <c r="Z6" s="251"/>
      <c r="AA6" s="233"/>
      <c r="AB6" s="30"/>
      <c r="AC6" s="30"/>
      <c r="AD6" s="30"/>
      <c r="AE6" s="234"/>
      <c r="AF6" s="219" t="s">
        <v>327</v>
      </c>
      <c r="AG6" s="234"/>
      <c r="AH6" s="234"/>
      <c r="AI6" s="234"/>
      <c r="AJ6" s="30"/>
      <c r="AV6" s="150"/>
      <c r="AW6" s="150"/>
      <c r="AX6" s="150"/>
      <c r="AY6" s="150"/>
      <c r="AZ6" s="150"/>
      <c r="BA6" s="150"/>
      <c r="BB6" s="150"/>
      <c r="BC6" s="150"/>
      <c r="BD6" s="150"/>
      <c r="BE6" s="150"/>
      <c r="BF6" s="150"/>
      <c r="BG6" s="150"/>
      <c r="BH6" s="150"/>
      <c r="BI6" s="150"/>
      <c r="BJ6" s="150"/>
      <c r="BK6" s="150"/>
      <c r="BL6" s="150"/>
      <c r="BM6" s="150"/>
      <c r="BN6" s="150"/>
      <c r="BO6" s="150"/>
      <c r="BP6" s="150"/>
      <c r="BQ6" s="150"/>
      <c r="BR6" s="150"/>
      <c r="BS6" s="150"/>
      <c r="BT6" s="150"/>
      <c r="BU6" s="150"/>
      <c r="BV6" s="150"/>
      <c r="BW6" s="150"/>
      <c r="BX6" s="150"/>
      <c r="BY6" s="150"/>
      <c r="BZ6" s="150"/>
      <c r="CA6" s="150"/>
      <c r="CB6" s="150"/>
      <c r="CC6" s="150"/>
      <c r="CD6" s="150"/>
      <c r="CE6" s="150"/>
      <c r="CF6" s="150"/>
      <c r="CG6" s="150"/>
      <c r="CH6" s="150"/>
      <c r="CI6" s="150"/>
      <c r="CJ6" s="150"/>
      <c r="CK6" s="150"/>
      <c r="CL6" s="150"/>
      <c r="CM6" s="150"/>
      <c r="CN6" s="150"/>
      <c r="CO6" s="150"/>
      <c r="CP6" s="150"/>
      <c r="CQ6" s="150"/>
      <c r="CR6" s="150"/>
      <c r="CS6" s="150"/>
      <c r="CT6" s="150"/>
      <c r="CU6" s="150"/>
      <c r="CV6" s="150"/>
      <c r="CW6" s="150"/>
      <c r="CX6" s="150"/>
      <c r="CY6" s="150"/>
      <c r="CZ6" s="150"/>
      <c r="DA6" s="150"/>
      <c r="DB6" s="150"/>
      <c r="DC6" s="150"/>
    </row>
    <row r="7" spans="1:107" s="5" customFormat="1" ht="15" customHeight="1">
      <c r="A7" s="30"/>
      <c r="B7" s="925"/>
      <c r="C7" s="931"/>
      <c r="D7" s="931"/>
      <c r="E7" s="931"/>
      <c r="F7" s="931"/>
      <c r="G7" s="931"/>
      <c r="H7" s="931"/>
      <c r="I7" s="931"/>
      <c r="J7" s="931"/>
      <c r="K7" s="931"/>
      <c r="L7" s="931"/>
      <c r="M7" s="931"/>
      <c r="N7" s="931"/>
      <c r="O7" s="931"/>
      <c r="P7" s="931"/>
      <c r="Q7" s="931"/>
      <c r="R7" s="931"/>
      <c r="S7" s="932"/>
      <c r="T7" s="925"/>
      <c r="U7" s="931"/>
      <c r="V7" s="931"/>
      <c r="W7" s="931"/>
      <c r="X7" s="931"/>
      <c r="Y7" s="931"/>
      <c r="Z7" s="931"/>
      <c r="AA7" s="931"/>
      <c r="AB7" s="931"/>
      <c r="AC7" s="931"/>
      <c r="AD7" s="931"/>
      <c r="AE7" s="932"/>
      <c r="AF7" s="928"/>
      <c r="AG7" s="929"/>
      <c r="AH7" s="929"/>
      <c r="AI7" s="930"/>
      <c r="AJ7" s="30"/>
      <c r="AO7" s="716"/>
      <c r="AP7" s="71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156"/>
      <c r="BH7" s="156"/>
      <c r="BI7" s="156"/>
      <c r="BJ7" s="156"/>
      <c r="BK7" s="156"/>
      <c r="BL7" s="156"/>
      <c r="BM7" s="156"/>
      <c r="BN7" s="156"/>
      <c r="BO7" s="156"/>
      <c r="BP7" s="156"/>
      <c r="BQ7" s="156"/>
      <c r="BR7" s="156"/>
      <c r="BS7" s="156"/>
      <c r="BT7" s="156"/>
      <c r="BU7" s="156"/>
      <c r="BV7" s="156"/>
      <c r="BW7" s="156"/>
      <c r="BX7" s="156"/>
      <c r="BY7" s="156"/>
      <c r="BZ7" s="156"/>
      <c r="CA7" s="156"/>
      <c r="CB7" s="156"/>
      <c r="CC7" s="156"/>
      <c r="CD7" s="156"/>
      <c r="CE7" s="156"/>
      <c r="CF7" s="156"/>
      <c r="CG7" s="156"/>
      <c r="CH7" s="156"/>
      <c r="CI7" s="156"/>
      <c r="CJ7" s="156"/>
      <c r="CK7" s="156"/>
      <c r="CL7" s="156"/>
      <c r="CM7" s="156"/>
      <c r="CN7" s="156"/>
      <c r="CO7" s="156"/>
      <c r="CP7" s="156"/>
      <c r="CQ7" s="156"/>
      <c r="CR7" s="156"/>
      <c r="CS7" s="156"/>
      <c r="CT7" s="156"/>
      <c r="CU7" s="156"/>
      <c r="CV7" s="156"/>
      <c r="CW7" s="156"/>
      <c r="CX7" s="156"/>
      <c r="CY7" s="156"/>
      <c r="CZ7" s="156"/>
      <c r="DA7" s="156"/>
      <c r="DB7" s="156"/>
      <c r="DC7" s="156"/>
    </row>
    <row r="8" spans="1:107" ht="12.75" customHeight="1">
      <c r="A8" s="30"/>
      <c r="B8" s="235" t="s">
        <v>338</v>
      </c>
      <c r="C8" s="229"/>
      <c r="D8" s="229"/>
      <c r="E8" s="229"/>
      <c r="F8" s="229"/>
      <c r="G8" s="229"/>
      <c r="H8" s="229"/>
      <c r="I8" s="229"/>
      <c r="J8" s="229"/>
      <c r="K8" s="229"/>
      <c r="L8" s="229"/>
      <c r="M8" s="30"/>
      <c r="N8" s="30"/>
      <c r="O8" s="30"/>
      <c r="P8" s="30"/>
      <c r="Q8" s="30"/>
      <c r="R8" s="30"/>
      <c r="S8" s="30"/>
      <c r="T8" s="231" t="s">
        <v>342</v>
      </c>
      <c r="U8" s="235"/>
      <c r="V8" s="235"/>
      <c r="W8" s="235"/>
      <c r="X8" s="235"/>
      <c r="Y8" s="235"/>
      <c r="Z8" s="235"/>
      <c r="AA8" s="235"/>
      <c r="AB8" s="235"/>
      <c r="AC8" s="235"/>
      <c r="AD8" s="235"/>
      <c r="AE8" s="235"/>
      <c r="AF8" s="235"/>
      <c r="AG8" s="235"/>
      <c r="AH8" s="235"/>
      <c r="AI8" s="235"/>
      <c r="AJ8" s="30"/>
      <c r="AV8" s="150"/>
      <c r="AW8" s="150"/>
      <c r="AX8" s="150"/>
      <c r="AY8" s="150"/>
      <c r="AZ8" s="150"/>
      <c r="BA8" s="150"/>
      <c r="BB8" s="150"/>
      <c r="BC8" s="150"/>
      <c r="BD8" s="150"/>
      <c r="BE8" s="150"/>
      <c r="BF8" s="150"/>
      <c r="BG8" s="150"/>
      <c r="BH8" s="150"/>
      <c r="BI8" s="150"/>
      <c r="BJ8" s="150"/>
      <c r="BK8" s="150"/>
      <c r="BL8" s="150"/>
      <c r="BM8" s="150"/>
      <c r="BN8" s="150"/>
      <c r="BO8" s="150"/>
      <c r="BP8" s="150"/>
      <c r="BQ8" s="150"/>
      <c r="BR8" s="150"/>
      <c r="BS8" s="150"/>
      <c r="BT8" s="150"/>
      <c r="BU8" s="150"/>
      <c r="BV8" s="150"/>
      <c r="BW8" s="150"/>
      <c r="BX8" s="150"/>
      <c r="BY8" s="150"/>
      <c r="BZ8" s="150"/>
      <c r="CA8" s="150"/>
      <c r="CB8" s="150"/>
      <c r="CC8" s="150"/>
      <c r="CD8" s="150"/>
      <c r="CE8" s="150"/>
      <c r="CF8" s="150"/>
      <c r="CG8" s="150"/>
      <c r="CH8" s="150"/>
      <c r="CI8" s="150"/>
      <c r="CJ8" s="150"/>
      <c r="CK8" s="150"/>
      <c r="CL8" s="150"/>
      <c r="CM8" s="150"/>
      <c r="CN8" s="150"/>
      <c r="CO8" s="150"/>
      <c r="CP8" s="150"/>
      <c r="CQ8" s="150"/>
      <c r="CR8" s="150"/>
      <c r="CS8" s="150"/>
      <c r="CT8" s="150"/>
      <c r="CU8" s="150"/>
      <c r="CV8" s="150"/>
      <c r="CW8" s="150"/>
      <c r="CX8" s="150"/>
      <c r="CY8" s="150"/>
      <c r="CZ8" s="150"/>
      <c r="DA8" s="150"/>
      <c r="DB8" s="150"/>
      <c r="DC8" s="150"/>
    </row>
    <row r="9" spans="1:107" s="5" customFormat="1" ht="15" customHeight="1">
      <c r="A9" s="30"/>
      <c r="B9" s="925"/>
      <c r="C9" s="931"/>
      <c r="D9" s="931"/>
      <c r="E9" s="931"/>
      <c r="F9" s="931"/>
      <c r="G9" s="931"/>
      <c r="H9" s="931"/>
      <c r="I9" s="931"/>
      <c r="J9" s="931"/>
      <c r="K9" s="931"/>
      <c r="L9" s="931"/>
      <c r="M9" s="931"/>
      <c r="N9" s="931"/>
      <c r="O9" s="931"/>
      <c r="P9" s="931"/>
      <c r="Q9" s="931"/>
      <c r="R9" s="931"/>
      <c r="S9" s="932"/>
      <c r="T9" s="925"/>
      <c r="U9" s="931"/>
      <c r="V9" s="931"/>
      <c r="W9" s="931"/>
      <c r="X9" s="931"/>
      <c r="Y9" s="931"/>
      <c r="Z9" s="931"/>
      <c r="AA9" s="931"/>
      <c r="AB9" s="931"/>
      <c r="AC9" s="931"/>
      <c r="AD9" s="931"/>
      <c r="AE9" s="931"/>
      <c r="AF9" s="931"/>
      <c r="AG9" s="931"/>
      <c r="AH9" s="931"/>
      <c r="AI9" s="932"/>
      <c r="AJ9" s="30"/>
      <c r="AO9" s="716"/>
      <c r="AP9" s="716"/>
      <c r="AV9" s="156"/>
      <c r="AW9" s="156"/>
      <c r="AX9" s="156"/>
      <c r="AY9" s="156"/>
      <c r="AZ9" s="156"/>
      <c r="BA9" s="156"/>
      <c r="BB9" s="156"/>
      <c r="BC9" s="156"/>
      <c r="BD9" s="156"/>
      <c r="BE9" s="156"/>
      <c r="BF9" s="156"/>
      <c r="BG9" s="156"/>
      <c r="BH9" s="156"/>
      <c r="BI9" s="156"/>
      <c r="BJ9" s="156"/>
      <c r="BK9" s="156"/>
      <c r="BL9" s="156"/>
      <c r="BM9" s="156"/>
      <c r="BN9" s="156"/>
      <c r="BO9" s="156"/>
      <c r="BP9" s="156"/>
      <c r="BQ9" s="156"/>
      <c r="BR9" s="156"/>
      <c r="BS9" s="156"/>
      <c r="BT9" s="156"/>
      <c r="BU9" s="156"/>
      <c r="BV9" s="156"/>
      <c r="BW9" s="156"/>
      <c r="BX9" s="156"/>
      <c r="BY9" s="156"/>
      <c r="BZ9" s="156"/>
      <c r="CA9" s="156"/>
      <c r="CB9" s="156"/>
      <c r="CC9" s="156"/>
      <c r="CD9" s="156"/>
      <c r="CE9" s="156"/>
      <c r="CF9" s="156"/>
      <c r="CG9" s="156"/>
      <c r="CH9" s="156"/>
      <c r="CI9" s="156"/>
      <c r="CJ9" s="156"/>
      <c r="CK9" s="156"/>
      <c r="CL9" s="156"/>
      <c r="CM9" s="156"/>
      <c r="CN9" s="156"/>
      <c r="CO9" s="156"/>
      <c r="CP9" s="156"/>
      <c r="CQ9" s="156"/>
      <c r="CR9" s="156"/>
      <c r="CS9" s="156"/>
      <c r="CT9" s="156"/>
      <c r="CU9" s="156"/>
      <c r="CV9" s="156"/>
      <c r="CW9" s="156"/>
      <c r="CX9" s="156"/>
      <c r="CY9" s="156"/>
      <c r="CZ9" s="156"/>
      <c r="DA9" s="156"/>
      <c r="DB9" s="156"/>
      <c r="DC9" s="156"/>
    </row>
    <row r="10" spans="1:107" ht="12.75" customHeight="1">
      <c r="A10" s="30"/>
      <c r="B10" s="231" t="s">
        <v>339</v>
      </c>
      <c r="C10" s="230"/>
      <c r="D10" s="230"/>
      <c r="E10" s="230"/>
      <c r="F10" s="230"/>
      <c r="G10" s="230"/>
      <c r="H10" s="230"/>
      <c r="I10" s="230"/>
      <c r="J10" s="230"/>
      <c r="K10" s="230"/>
      <c r="L10" s="230"/>
      <c r="M10" s="30"/>
      <c r="N10" s="30"/>
      <c r="O10" s="30"/>
      <c r="P10" s="30"/>
      <c r="Q10" s="30"/>
      <c r="R10" s="223"/>
      <c r="S10" s="223"/>
      <c r="T10" s="231" t="s">
        <v>322</v>
      </c>
      <c r="U10" s="230"/>
      <c r="V10" s="230"/>
      <c r="W10" s="230"/>
      <c r="X10" s="230"/>
      <c r="Y10" s="230"/>
      <c r="Z10" s="230"/>
      <c r="AA10" s="30"/>
      <c r="AB10" s="30"/>
      <c r="AC10" s="30"/>
      <c r="AD10" s="219" t="s">
        <v>323</v>
      </c>
      <c r="AE10" s="230"/>
      <c r="AF10" s="219" t="s">
        <v>324</v>
      </c>
      <c r="AG10" s="219"/>
      <c r="AH10" s="219"/>
      <c r="AI10" s="223"/>
      <c r="AJ10" s="30"/>
      <c r="AV10" s="150"/>
      <c r="AW10" s="150"/>
      <c r="AX10" s="150"/>
      <c r="AY10" s="150"/>
      <c r="AZ10" s="150"/>
      <c r="BA10" s="150"/>
      <c r="BB10" s="150"/>
      <c r="BC10" s="150"/>
      <c r="BD10" s="150"/>
      <c r="BE10" s="150"/>
      <c r="BF10" s="150"/>
      <c r="BG10" s="150"/>
      <c r="BH10" s="150"/>
      <c r="BI10" s="150"/>
      <c r="BJ10" s="150"/>
      <c r="BK10" s="150"/>
      <c r="BL10" s="150"/>
      <c r="BM10" s="150"/>
      <c r="BN10" s="150"/>
      <c r="BO10" s="150"/>
      <c r="BP10" s="150"/>
      <c r="BQ10" s="150"/>
      <c r="BR10" s="150"/>
      <c r="BS10" s="150"/>
      <c r="BT10" s="150"/>
      <c r="BU10" s="150"/>
      <c r="BV10" s="150"/>
      <c r="BW10" s="150"/>
      <c r="BX10" s="150"/>
      <c r="BY10" s="150"/>
      <c r="BZ10" s="150"/>
      <c r="CA10" s="150"/>
      <c r="CB10" s="150"/>
      <c r="CC10" s="150"/>
      <c r="CD10" s="150"/>
      <c r="CE10" s="150"/>
      <c r="CF10" s="150"/>
      <c r="CG10" s="150"/>
      <c r="CH10" s="150"/>
      <c r="CI10" s="150"/>
      <c r="CJ10" s="150"/>
      <c r="CK10" s="150"/>
      <c r="CL10" s="150"/>
      <c r="CM10" s="150"/>
      <c r="CN10" s="150"/>
      <c r="CO10" s="150"/>
      <c r="CP10" s="150"/>
      <c r="CQ10" s="150"/>
      <c r="CR10" s="150"/>
      <c r="CS10" s="150"/>
      <c r="CT10" s="150"/>
      <c r="CU10" s="150"/>
      <c r="CV10" s="150"/>
      <c r="CW10" s="150"/>
      <c r="CX10" s="150"/>
      <c r="CY10" s="150"/>
      <c r="CZ10" s="150"/>
      <c r="DA10" s="150"/>
      <c r="DB10" s="150"/>
      <c r="DC10" s="150"/>
    </row>
    <row r="11" spans="1:107" s="5" customFormat="1" ht="15" customHeight="1">
      <c r="A11" s="30"/>
      <c r="B11" s="925"/>
      <c r="C11" s="931"/>
      <c r="D11" s="931"/>
      <c r="E11" s="931"/>
      <c r="F11" s="931"/>
      <c r="G11" s="931"/>
      <c r="H11" s="931"/>
      <c r="I11" s="931"/>
      <c r="J11" s="931"/>
      <c r="K11" s="931"/>
      <c r="L11" s="931"/>
      <c r="M11" s="931"/>
      <c r="N11" s="931"/>
      <c r="O11" s="931"/>
      <c r="P11" s="931"/>
      <c r="Q11" s="931"/>
      <c r="R11" s="931"/>
      <c r="S11" s="932"/>
      <c r="T11" s="925"/>
      <c r="U11" s="931"/>
      <c r="V11" s="931"/>
      <c r="W11" s="931"/>
      <c r="X11" s="931"/>
      <c r="Y11" s="931"/>
      <c r="Z11" s="931"/>
      <c r="AA11" s="931"/>
      <c r="AB11" s="931"/>
      <c r="AC11" s="932"/>
      <c r="AD11" s="925"/>
      <c r="AE11" s="932"/>
      <c r="AF11" s="933"/>
      <c r="AG11" s="934"/>
      <c r="AH11" s="934"/>
      <c r="AI11" s="935"/>
      <c r="AJ11" s="30"/>
      <c r="AO11" s="716"/>
      <c r="AP11" s="716"/>
      <c r="AV11" s="156"/>
      <c r="AW11" s="156"/>
      <c r="AX11" s="156"/>
      <c r="AY11" s="156"/>
      <c r="AZ11" s="156"/>
      <c r="BA11" s="156"/>
      <c r="BB11" s="156"/>
      <c r="BC11" s="156"/>
      <c r="BD11" s="156"/>
      <c r="BE11" s="156"/>
      <c r="BF11" s="156"/>
      <c r="BG11" s="156"/>
      <c r="BH11" s="156"/>
      <c r="BI11" s="156"/>
      <c r="BJ11" s="156"/>
      <c r="BK11" s="156"/>
      <c r="BL11" s="156"/>
      <c r="BM11" s="156"/>
      <c r="BN11" s="156"/>
      <c r="BO11" s="156"/>
      <c r="BP11" s="156"/>
      <c r="BQ11" s="156"/>
      <c r="BR11" s="156"/>
      <c r="BS11" s="156"/>
      <c r="BT11" s="156"/>
      <c r="BU11" s="156"/>
      <c r="BV11" s="156"/>
      <c r="BW11" s="156"/>
      <c r="BX11" s="156"/>
      <c r="BY11" s="156"/>
      <c r="BZ11" s="156"/>
      <c r="CA11" s="156"/>
      <c r="CB11" s="156"/>
      <c r="CC11" s="156"/>
      <c r="CD11" s="156"/>
      <c r="CE11" s="156"/>
      <c r="CF11" s="156"/>
      <c r="CG11" s="156"/>
      <c r="CH11" s="156"/>
      <c r="CI11" s="156"/>
      <c r="CJ11" s="156"/>
      <c r="CK11" s="156"/>
      <c r="CL11" s="156"/>
      <c r="CM11" s="156"/>
      <c r="CN11" s="156"/>
      <c r="CO11" s="156"/>
      <c r="CP11" s="156"/>
      <c r="CQ11" s="156"/>
      <c r="CR11" s="156"/>
      <c r="CS11" s="156"/>
      <c r="CT11" s="156"/>
      <c r="CU11" s="156"/>
      <c r="CV11" s="156"/>
      <c r="CW11" s="156"/>
      <c r="CX11" s="156"/>
      <c r="CY11" s="156"/>
      <c r="CZ11" s="156"/>
      <c r="DA11" s="156"/>
      <c r="DB11" s="156"/>
      <c r="DC11" s="156"/>
    </row>
    <row r="12" spans="1:107" ht="12.75" customHeight="1">
      <c r="A12" s="30"/>
      <c r="B12" s="235" t="s">
        <v>292</v>
      </c>
      <c r="C12" s="229"/>
      <c r="D12" s="229"/>
      <c r="E12" s="229"/>
      <c r="F12" s="229"/>
      <c r="G12" s="229"/>
      <c r="H12" s="229"/>
      <c r="I12" s="229"/>
      <c r="J12" s="229"/>
      <c r="K12" s="229"/>
      <c r="L12" s="229"/>
      <c r="M12" s="220"/>
      <c r="N12" s="220"/>
      <c r="O12" s="220"/>
      <c r="P12" s="220"/>
      <c r="Q12" s="220"/>
      <c r="R12" s="226"/>
      <c r="S12" s="226"/>
      <c r="T12" s="236" t="s">
        <v>250</v>
      </c>
      <c r="U12" s="229"/>
      <c r="V12" s="229"/>
      <c r="W12" s="229"/>
      <c r="X12" s="229"/>
      <c r="Y12" s="229"/>
      <c r="Z12" s="229"/>
      <c r="AA12" s="220"/>
      <c r="AB12" s="220"/>
      <c r="AC12" s="220"/>
      <c r="AD12" s="234" t="s">
        <v>3</v>
      </c>
      <c r="AE12" s="330"/>
      <c r="AF12" s="234" t="s">
        <v>251</v>
      </c>
      <c r="AG12" s="226"/>
      <c r="AH12" s="226"/>
      <c r="AI12" s="226"/>
      <c r="AJ12" s="30"/>
      <c r="AV12" s="150"/>
      <c r="AW12" s="150"/>
      <c r="AX12" s="150"/>
      <c r="AY12" s="150"/>
      <c r="AZ12" s="150"/>
      <c r="BA12" s="150"/>
      <c r="BB12" s="150"/>
      <c r="BC12" s="150"/>
      <c r="BD12" s="150"/>
      <c r="BE12" s="150"/>
      <c r="BF12" s="150"/>
      <c r="BG12" s="150"/>
      <c r="BH12" s="150"/>
      <c r="BI12" s="150"/>
      <c r="BJ12" s="150"/>
      <c r="BK12" s="150"/>
      <c r="BL12" s="150"/>
      <c r="BM12" s="150"/>
      <c r="BN12" s="150"/>
      <c r="BO12" s="150"/>
      <c r="BP12" s="150"/>
      <c r="BQ12" s="150"/>
      <c r="BR12" s="150"/>
      <c r="BS12" s="150"/>
      <c r="BT12" s="150"/>
      <c r="BU12" s="150"/>
      <c r="BV12" s="150"/>
      <c r="BW12" s="150"/>
      <c r="BX12" s="150"/>
      <c r="BY12" s="150"/>
      <c r="BZ12" s="150"/>
      <c r="CA12" s="150"/>
      <c r="CB12" s="150"/>
      <c r="CC12" s="150"/>
      <c r="CD12" s="150"/>
      <c r="CE12" s="150"/>
      <c r="CF12" s="150"/>
      <c r="CG12" s="150"/>
      <c r="CH12" s="150"/>
      <c r="CI12" s="150"/>
      <c r="CJ12" s="150"/>
      <c r="CK12" s="150"/>
      <c r="CL12" s="150"/>
      <c r="CM12" s="150"/>
      <c r="CN12" s="150"/>
      <c r="CO12" s="150"/>
      <c r="CP12" s="150"/>
      <c r="CQ12" s="150"/>
      <c r="CR12" s="150"/>
      <c r="CS12" s="150"/>
      <c r="CT12" s="150"/>
      <c r="CU12" s="150"/>
      <c r="CV12" s="150"/>
      <c r="CW12" s="150"/>
      <c r="CX12" s="150"/>
      <c r="CY12" s="150"/>
      <c r="CZ12" s="150"/>
      <c r="DA12" s="150"/>
      <c r="DB12" s="150"/>
      <c r="DC12" s="150"/>
    </row>
    <row r="13" spans="1:107" s="5" customFormat="1" ht="15" customHeight="1">
      <c r="A13" s="30"/>
      <c r="B13" s="925" t="str">
        <f>IF('Preliminary Application'!B13="","",'Preliminary Application'!B13)</f>
        <v/>
      </c>
      <c r="C13" s="931"/>
      <c r="D13" s="931"/>
      <c r="E13" s="931"/>
      <c r="F13" s="931"/>
      <c r="G13" s="931"/>
      <c r="H13" s="931"/>
      <c r="I13" s="931"/>
      <c r="J13" s="931"/>
      <c r="K13" s="931"/>
      <c r="L13" s="931"/>
      <c r="M13" s="931"/>
      <c r="N13" s="931"/>
      <c r="O13" s="931"/>
      <c r="P13" s="931"/>
      <c r="Q13" s="931"/>
      <c r="R13" s="931"/>
      <c r="S13" s="932"/>
      <c r="T13" s="925" t="str">
        <f>IF('Preliminary Application'!T13="","",'Preliminary Application'!T13)</f>
        <v/>
      </c>
      <c r="U13" s="931"/>
      <c r="V13" s="931"/>
      <c r="W13" s="931"/>
      <c r="X13" s="931"/>
      <c r="Y13" s="931"/>
      <c r="Z13" s="931"/>
      <c r="AA13" s="931"/>
      <c r="AB13" s="931"/>
      <c r="AC13" s="932"/>
      <c r="AD13" s="925" t="str">
        <f>IF('Preliminary Application'!AD13="","",'Preliminary Application'!AD13)</f>
        <v/>
      </c>
      <c r="AE13" s="932"/>
      <c r="AF13" s="933" t="str">
        <f>IF('Preliminary Application'!AF13="","",'Preliminary Application'!AF13)</f>
        <v/>
      </c>
      <c r="AG13" s="934"/>
      <c r="AH13" s="934"/>
      <c r="AI13" s="935"/>
      <c r="AJ13" s="30"/>
      <c r="AO13" s="716"/>
      <c r="AP13" s="716"/>
      <c r="AV13" s="156"/>
      <c r="AW13" s="156"/>
      <c r="AX13" s="156"/>
      <c r="AY13" s="156"/>
      <c r="AZ13" s="156"/>
      <c r="BA13" s="156"/>
      <c r="BB13" s="156"/>
      <c r="BC13" s="156"/>
      <c r="BD13" s="156"/>
      <c r="BE13" s="156"/>
      <c r="BF13" s="156"/>
      <c r="BG13" s="156"/>
      <c r="BH13" s="156"/>
      <c r="BI13" s="156"/>
      <c r="BJ13" s="156"/>
      <c r="BK13" s="156"/>
      <c r="BL13" s="156"/>
      <c r="BM13" s="156"/>
      <c r="BN13" s="156"/>
      <c r="BO13" s="156"/>
      <c r="BP13" s="156"/>
      <c r="BQ13" s="156"/>
      <c r="BR13" s="156"/>
      <c r="BS13" s="156"/>
      <c r="BT13" s="156"/>
      <c r="BU13" s="156"/>
      <c r="BV13" s="156"/>
      <c r="BW13" s="156"/>
      <c r="BX13" s="156"/>
      <c r="BY13" s="156"/>
      <c r="BZ13" s="156"/>
      <c r="CA13" s="156"/>
      <c r="CB13" s="156"/>
      <c r="CC13" s="156"/>
      <c r="CD13" s="156"/>
      <c r="CE13" s="156"/>
      <c r="CF13" s="156"/>
      <c r="CG13" s="156"/>
      <c r="CH13" s="156"/>
      <c r="CI13" s="156"/>
      <c r="CJ13" s="156"/>
      <c r="CK13" s="156"/>
      <c r="CL13" s="156"/>
      <c r="CM13" s="156"/>
      <c r="CN13" s="156"/>
      <c r="CO13" s="156"/>
      <c r="CP13" s="156"/>
      <c r="CQ13" s="156"/>
      <c r="CR13" s="156"/>
      <c r="CS13" s="156"/>
      <c r="CT13" s="156"/>
      <c r="CU13" s="156"/>
      <c r="CV13" s="156"/>
      <c r="CW13" s="156"/>
      <c r="CX13" s="156"/>
      <c r="CY13" s="156"/>
      <c r="CZ13" s="156"/>
      <c r="DA13" s="156"/>
      <c r="DB13" s="156"/>
      <c r="DC13" s="156"/>
    </row>
    <row r="14" spans="1:107" ht="12.75" customHeight="1">
      <c r="A14" s="30"/>
      <c r="B14" s="231" t="s">
        <v>325</v>
      </c>
      <c r="C14" s="230"/>
      <c r="D14" s="230"/>
      <c r="E14" s="230"/>
      <c r="F14" s="230"/>
      <c r="G14" s="230"/>
      <c r="H14" s="230"/>
      <c r="I14" s="230"/>
      <c r="J14" s="230"/>
      <c r="K14" s="230"/>
      <c r="L14" s="230"/>
      <c r="M14" s="235" t="s">
        <v>293</v>
      </c>
      <c r="N14" s="235"/>
      <c r="O14" s="235"/>
      <c r="P14" s="235"/>
      <c r="Q14" s="235"/>
      <c r="R14" s="220"/>
      <c r="S14" s="220"/>
      <c r="T14" s="231" t="s">
        <v>326</v>
      </c>
      <c r="U14" s="231"/>
      <c r="V14" s="231"/>
      <c r="W14" s="219"/>
      <c r="X14" s="220"/>
      <c r="Y14" s="220"/>
      <c r="Z14" s="231" t="s">
        <v>364</v>
      </c>
      <c r="AA14" s="231"/>
      <c r="AB14" s="231"/>
      <c r="AC14" s="231"/>
      <c r="AD14" s="231"/>
      <c r="AE14" s="231"/>
      <c r="AF14" s="231"/>
      <c r="AG14" s="231"/>
      <c r="AH14" s="231"/>
      <c r="AI14" s="231"/>
      <c r="AJ14" s="30"/>
      <c r="AV14" s="150"/>
      <c r="AW14" s="150"/>
      <c r="AX14" s="150"/>
      <c r="AY14" s="150"/>
      <c r="AZ14" s="150"/>
      <c r="BA14" s="150"/>
      <c r="BB14" s="150"/>
      <c r="BC14" s="150"/>
      <c r="BD14" s="150"/>
      <c r="BE14" s="150"/>
      <c r="BF14" s="150"/>
      <c r="BG14" s="150"/>
      <c r="BH14" s="150"/>
      <c r="BI14" s="150"/>
      <c r="BJ14" s="150"/>
      <c r="BK14" s="150"/>
      <c r="BL14" s="150"/>
      <c r="BM14" s="150"/>
      <c r="BN14" s="150"/>
      <c r="BO14" s="150"/>
      <c r="BP14" s="150"/>
      <c r="BQ14" s="150"/>
      <c r="BR14" s="150"/>
      <c r="BS14" s="150"/>
      <c r="BT14" s="150"/>
      <c r="BU14" s="150"/>
      <c r="BV14" s="150"/>
      <c r="BW14" s="150"/>
      <c r="BX14" s="150"/>
      <c r="BY14" s="150"/>
      <c r="BZ14" s="150"/>
      <c r="CA14" s="150"/>
      <c r="CB14" s="150"/>
      <c r="CC14" s="150"/>
      <c r="CD14" s="150"/>
      <c r="CE14" s="150"/>
      <c r="CF14" s="150"/>
      <c r="CG14" s="150"/>
      <c r="CH14" s="150"/>
      <c r="CI14" s="150"/>
      <c r="CJ14" s="150"/>
      <c r="CK14" s="150"/>
      <c r="CL14" s="150"/>
      <c r="CM14" s="150"/>
      <c r="CN14" s="150"/>
      <c r="CO14" s="150"/>
      <c r="CP14" s="150"/>
      <c r="CQ14" s="150"/>
      <c r="CR14" s="150"/>
      <c r="CS14" s="150"/>
      <c r="CT14" s="150"/>
      <c r="CU14" s="150"/>
      <c r="CV14" s="150"/>
      <c r="CW14" s="150"/>
      <c r="CX14" s="150"/>
      <c r="CY14" s="150"/>
      <c r="CZ14" s="150"/>
      <c r="DA14" s="150"/>
      <c r="DB14" s="150"/>
      <c r="DC14" s="150"/>
    </row>
    <row r="15" spans="1:107" s="5" customFormat="1" ht="15" customHeight="1">
      <c r="A15" s="30"/>
      <c r="B15" s="936"/>
      <c r="C15" s="937"/>
      <c r="D15" s="937"/>
      <c r="E15" s="937"/>
      <c r="F15" s="937"/>
      <c r="G15" s="937"/>
      <c r="H15" s="937"/>
      <c r="I15" s="937"/>
      <c r="J15" s="937"/>
      <c r="K15" s="937"/>
      <c r="L15" s="938"/>
      <c r="M15" s="936"/>
      <c r="N15" s="937"/>
      <c r="O15" s="937"/>
      <c r="P15" s="937"/>
      <c r="Q15" s="937"/>
      <c r="R15" s="937"/>
      <c r="S15" s="938"/>
      <c r="T15" s="936"/>
      <c r="U15" s="937"/>
      <c r="V15" s="937"/>
      <c r="W15" s="937"/>
      <c r="X15" s="937"/>
      <c r="Y15" s="938"/>
      <c r="Z15" s="946"/>
      <c r="AA15" s="931"/>
      <c r="AB15" s="931"/>
      <c r="AC15" s="931"/>
      <c r="AD15" s="931"/>
      <c r="AE15" s="931"/>
      <c r="AF15" s="931"/>
      <c r="AG15" s="931"/>
      <c r="AH15" s="931"/>
      <c r="AI15" s="932"/>
      <c r="AJ15" s="30"/>
      <c r="AO15" s="716"/>
      <c r="AP15" s="716"/>
      <c r="AV15" s="156"/>
      <c r="AW15" s="156"/>
      <c r="AX15" s="156"/>
      <c r="AY15" s="156"/>
      <c r="AZ15" s="156"/>
      <c r="BA15" s="156"/>
      <c r="BB15" s="156"/>
      <c r="BC15" s="156"/>
      <c r="BD15" s="156"/>
      <c r="BE15" s="156"/>
      <c r="BF15" s="156"/>
      <c r="BG15" s="156"/>
      <c r="BH15" s="156"/>
      <c r="BI15" s="156"/>
      <c r="BJ15" s="156"/>
      <c r="BK15" s="156"/>
      <c r="BL15" s="156"/>
      <c r="BM15" s="156"/>
      <c r="BN15" s="156"/>
      <c r="BO15" s="156"/>
      <c r="BP15" s="156"/>
      <c r="BQ15" s="156"/>
      <c r="BR15" s="156"/>
      <c r="BS15" s="156"/>
      <c r="BT15" s="156"/>
      <c r="BU15" s="156"/>
      <c r="BV15" s="156"/>
      <c r="BW15" s="156"/>
      <c r="BX15" s="156"/>
      <c r="BY15" s="156"/>
      <c r="BZ15" s="156"/>
      <c r="CA15" s="156"/>
      <c r="CB15" s="156"/>
      <c r="CC15" s="156"/>
      <c r="CD15" s="156"/>
      <c r="CE15" s="156"/>
      <c r="CF15" s="156"/>
      <c r="CG15" s="156"/>
      <c r="CH15" s="156"/>
      <c r="CI15" s="156"/>
      <c r="CJ15" s="156"/>
      <c r="CK15" s="156"/>
      <c r="CL15" s="156"/>
      <c r="CM15" s="156"/>
      <c r="CN15" s="156"/>
      <c r="CO15" s="156"/>
      <c r="CP15" s="156"/>
      <c r="CQ15" s="156"/>
      <c r="CR15" s="156"/>
      <c r="CS15" s="156"/>
      <c r="CT15" s="156"/>
      <c r="CU15" s="156"/>
      <c r="CV15" s="156"/>
      <c r="CW15" s="156"/>
      <c r="CX15" s="156"/>
      <c r="CY15" s="156"/>
      <c r="CZ15" s="156"/>
      <c r="DA15" s="156"/>
      <c r="DB15" s="156"/>
      <c r="DC15" s="156"/>
    </row>
    <row r="16" spans="1:107" ht="12.75" customHeight="1">
      <c r="A16" s="30"/>
      <c r="B16" s="235" t="s">
        <v>273</v>
      </c>
      <c r="C16" s="229"/>
      <c r="D16" s="229"/>
      <c r="E16" s="229"/>
      <c r="F16" s="229"/>
      <c r="G16" s="229"/>
      <c r="H16" s="229"/>
      <c r="I16" s="229"/>
      <c r="J16" s="229"/>
      <c r="K16" s="229"/>
      <c r="L16" s="229"/>
      <c r="M16" s="235" t="s">
        <v>293</v>
      </c>
      <c r="N16" s="235"/>
      <c r="O16" s="235"/>
      <c r="P16" s="235"/>
      <c r="Q16" s="235"/>
      <c r="R16" s="220"/>
      <c r="S16" s="220"/>
      <c r="T16" s="236" t="s">
        <v>258</v>
      </c>
      <c r="U16" s="235"/>
      <c r="V16" s="235"/>
      <c r="W16" s="223"/>
      <c r="X16" s="220"/>
      <c r="Y16" s="220"/>
      <c r="Z16" s="236" t="s">
        <v>275</v>
      </c>
      <c r="AA16" s="235"/>
      <c r="AB16" s="235"/>
      <c r="AC16" s="235"/>
      <c r="AD16" s="235"/>
      <c r="AE16" s="235"/>
      <c r="AF16" s="235"/>
      <c r="AG16" s="235"/>
      <c r="AH16" s="235"/>
      <c r="AI16" s="235"/>
      <c r="AJ16" s="30"/>
      <c r="AV16" s="150"/>
      <c r="AW16" s="150"/>
      <c r="AX16" s="150"/>
      <c r="AY16" s="150"/>
      <c r="AZ16" s="150"/>
      <c r="BA16" s="150"/>
      <c r="BB16" s="150"/>
      <c r="BC16" s="150"/>
      <c r="BD16" s="150"/>
      <c r="BE16" s="150"/>
      <c r="BF16" s="150"/>
      <c r="BG16" s="150"/>
      <c r="BH16" s="150"/>
      <c r="BI16" s="150"/>
      <c r="BJ16" s="150"/>
      <c r="BK16" s="150"/>
      <c r="BL16" s="150"/>
      <c r="BM16" s="150"/>
      <c r="BN16" s="150"/>
      <c r="BO16" s="150"/>
      <c r="BP16" s="150"/>
      <c r="BQ16" s="150"/>
      <c r="BR16" s="150"/>
      <c r="BS16" s="150"/>
      <c r="BT16" s="150"/>
      <c r="BU16" s="150"/>
      <c r="BV16" s="150"/>
      <c r="BW16" s="150"/>
      <c r="BX16" s="150"/>
      <c r="BY16" s="150"/>
      <c r="BZ16" s="150"/>
      <c r="CA16" s="150"/>
      <c r="CB16" s="150"/>
      <c r="CC16" s="150"/>
      <c r="CD16" s="150"/>
      <c r="CE16" s="150"/>
      <c r="CF16" s="150"/>
      <c r="CG16" s="150"/>
      <c r="CH16" s="150"/>
      <c r="CI16" s="150"/>
      <c r="CJ16" s="150"/>
      <c r="CK16" s="150"/>
      <c r="CL16" s="150"/>
      <c r="CM16" s="150"/>
      <c r="CN16" s="150"/>
      <c r="CO16" s="150"/>
      <c r="CP16" s="150"/>
      <c r="CQ16" s="150"/>
      <c r="CR16" s="150"/>
      <c r="CS16" s="150"/>
      <c r="CT16" s="150"/>
      <c r="CU16" s="150"/>
      <c r="CV16" s="150"/>
      <c r="CW16" s="150"/>
      <c r="CX16" s="150"/>
      <c r="CY16" s="150"/>
      <c r="CZ16" s="150"/>
      <c r="DA16" s="150"/>
      <c r="DB16" s="150"/>
      <c r="DC16" s="150"/>
    </row>
    <row r="17" spans="1:107" s="5" customFormat="1" ht="15" customHeight="1">
      <c r="A17" s="30"/>
      <c r="B17" s="936" t="str">
        <f>IF('Preliminary Application'!B17="","",'Preliminary Application'!B17)</f>
        <v/>
      </c>
      <c r="C17" s="937"/>
      <c r="D17" s="937"/>
      <c r="E17" s="937"/>
      <c r="F17" s="937"/>
      <c r="G17" s="937"/>
      <c r="H17" s="937"/>
      <c r="I17" s="937"/>
      <c r="J17" s="937"/>
      <c r="K17" s="937"/>
      <c r="L17" s="938"/>
      <c r="M17" s="936" t="str">
        <f>IF('Preliminary Application'!M17="","",'Preliminary Application'!M17)</f>
        <v/>
      </c>
      <c r="N17" s="937"/>
      <c r="O17" s="937"/>
      <c r="P17" s="937"/>
      <c r="Q17" s="937"/>
      <c r="R17" s="937"/>
      <c r="S17" s="938"/>
      <c r="T17" s="936" t="str">
        <f>IF('Preliminary Application'!T17="","",'Preliminary Application'!T17)</f>
        <v/>
      </c>
      <c r="U17" s="937"/>
      <c r="V17" s="937"/>
      <c r="W17" s="937"/>
      <c r="X17" s="937"/>
      <c r="Y17" s="938"/>
      <c r="Z17" s="925" t="str">
        <f>IF('Preliminary Application'!Z17="","",'Preliminary Application'!Z17)</f>
        <v/>
      </c>
      <c r="AA17" s="931"/>
      <c r="AB17" s="931"/>
      <c r="AC17" s="931"/>
      <c r="AD17" s="931"/>
      <c r="AE17" s="931"/>
      <c r="AF17" s="931"/>
      <c r="AG17" s="931"/>
      <c r="AH17" s="931"/>
      <c r="AI17" s="932"/>
      <c r="AJ17" s="30"/>
      <c r="AO17" s="716"/>
      <c r="AP17" s="716"/>
      <c r="AV17" s="156"/>
      <c r="AW17" s="156"/>
      <c r="AX17" s="156"/>
      <c r="AY17" s="156"/>
      <c r="AZ17" s="156"/>
      <c r="BA17" s="156"/>
      <c r="BB17" s="156"/>
      <c r="BC17" s="156"/>
      <c r="BD17" s="156"/>
      <c r="BE17" s="156"/>
      <c r="BF17" s="156"/>
      <c r="BG17" s="156"/>
      <c r="BH17" s="156"/>
      <c r="BI17" s="156"/>
      <c r="BJ17" s="156"/>
      <c r="BK17" s="156"/>
      <c r="BL17" s="156"/>
      <c r="BM17" s="156"/>
      <c r="BN17" s="156"/>
      <c r="BO17" s="156"/>
      <c r="BP17" s="156"/>
      <c r="BQ17" s="156"/>
      <c r="BR17" s="150"/>
      <c r="BS17" s="156"/>
      <c r="BT17" s="156"/>
      <c r="BU17" s="156"/>
      <c r="BV17" s="156"/>
      <c r="BW17" s="156"/>
      <c r="BX17" s="156"/>
      <c r="BY17" s="156"/>
      <c r="BZ17" s="156"/>
      <c r="CA17" s="156"/>
      <c r="CB17" s="156"/>
      <c r="CC17" s="156"/>
      <c r="CD17" s="156"/>
      <c r="CE17" s="156"/>
      <c r="CF17" s="156"/>
      <c r="CG17" s="156"/>
      <c r="CH17" s="156"/>
      <c r="CI17" s="156"/>
      <c r="CJ17" s="156"/>
      <c r="CK17" s="156"/>
      <c r="CL17" s="156"/>
      <c r="CM17" s="156"/>
      <c r="CN17" s="156"/>
      <c r="CO17" s="156"/>
      <c r="CP17" s="156"/>
      <c r="CQ17" s="156"/>
      <c r="CR17" s="156"/>
      <c r="CS17" s="156"/>
      <c r="CT17" s="156"/>
      <c r="CU17" s="156"/>
      <c r="CV17" s="156"/>
      <c r="CW17" s="156"/>
      <c r="CX17" s="156"/>
      <c r="CY17" s="156"/>
      <c r="CZ17" s="156"/>
      <c r="DA17" s="156"/>
      <c r="DB17" s="156"/>
      <c r="DC17" s="156"/>
    </row>
    <row r="18" spans="1:107" ht="12.75" customHeight="1">
      <c r="A18" s="30"/>
      <c r="B18" s="231" t="s">
        <v>1353</v>
      </c>
      <c r="C18" s="231"/>
      <c r="D18" s="231"/>
      <c r="E18" s="231"/>
      <c r="F18" s="231"/>
      <c r="G18" s="231"/>
      <c r="H18" s="231"/>
      <c r="I18" s="231"/>
      <c r="J18" s="231"/>
      <c r="K18" s="231"/>
      <c r="L18" s="231"/>
      <c r="M18" s="235"/>
      <c r="N18" s="235"/>
      <c r="O18" s="235"/>
      <c r="P18" s="235"/>
      <c r="Q18" s="235"/>
      <c r="R18" s="235"/>
      <c r="S18" s="235"/>
      <c r="T18" s="235" t="s">
        <v>333</v>
      </c>
      <c r="U18" s="235"/>
      <c r="V18" s="235"/>
      <c r="W18" s="235"/>
      <c r="X18" s="235"/>
      <c r="Y18" s="235"/>
      <c r="Z18" s="235"/>
      <c r="AA18" s="235"/>
      <c r="AB18" s="235"/>
      <c r="AC18" s="235"/>
      <c r="AD18" s="235"/>
      <c r="AE18" s="235"/>
      <c r="AF18" s="235"/>
      <c r="AG18" s="235"/>
      <c r="AH18" s="235"/>
      <c r="AI18" s="235"/>
      <c r="AJ18" s="30"/>
      <c r="AV18" s="150"/>
      <c r="AW18" s="150"/>
      <c r="AX18" s="150"/>
      <c r="AY18" s="150"/>
      <c r="AZ18" s="150"/>
      <c r="BA18" s="150"/>
      <c r="BB18" s="150"/>
      <c r="BC18" s="150"/>
      <c r="BD18" s="150"/>
      <c r="BE18" s="150"/>
      <c r="BF18" s="150"/>
      <c r="BG18" s="150"/>
      <c r="BH18" s="150"/>
      <c r="BI18" s="150"/>
      <c r="BJ18" s="150"/>
      <c r="BK18" s="150"/>
      <c r="BL18" s="150"/>
      <c r="BM18" s="150"/>
      <c r="BN18" s="150"/>
      <c r="BO18" s="150"/>
      <c r="BP18" s="150"/>
      <c r="BQ18" s="150"/>
      <c r="BR18" s="150"/>
      <c r="BS18" s="150"/>
      <c r="BT18" s="150"/>
      <c r="BU18" s="150"/>
      <c r="BV18" s="150"/>
      <c r="BW18" s="150"/>
      <c r="BX18" s="150"/>
      <c r="BY18" s="150"/>
      <c r="BZ18" s="150"/>
      <c r="CA18" s="150"/>
      <c r="CB18" s="150"/>
      <c r="CC18" s="150"/>
      <c r="CD18" s="150"/>
      <c r="CE18" s="150"/>
      <c r="CF18" s="150"/>
      <c r="CG18" s="150"/>
      <c r="CH18" s="150"/>
      <c r="CI18" s="150"/>
      <c r="CJ18" s="150"/>
      <c r="CK18" s="150"/>
      <c r="CL18" s="150"/>
      <c r="CM18" s="150"/>
      <c r="CN18" s="150"/>
      <c r="CO18" s="150"/>
      <c r="CP18" s="150"/>
      <c r="CQ18" s="150"/>
      <c r="CR18" s="150"/>
      <c r="CS18" s="150"/>
      <c r="CT18" s="150"/>
      <c r="CU18" s="150"/>
      <c r="CV18" s="150"/>
      <c r="CW18" s="150"/>
      <c r="CX18" s="150"/>
      <c r="CY18" s="150"/>
      <c r="CZ18" s="150"/>
      <c r="DA18" s="150"/>
      <c r="DB18" s="150"/>
      <c r="DC18" s="150"/>
    </row>
    <row r="19" spans="1:107" s="5" customFormat="1" ht="15" customHeight="1">
      <c r="A19" s="30"/>
      <c r="B19" s="925"/>
      <c r="C19" s="931"/>
      <c r="D19" s="931"/>
      <c r="E19" s="931"/>
      <c r="F19" s="931"/>
      <c r="G19" s="931"/>
      <c r="H19" s="931"/>
      <c r="I19" s="931"/>
      <c r="J19" s="931"/>
      <c r="K19" s="931"/>
      <c r="L19" s="931"/>
      <c r="M19" s="931"/>
      <c r="N19" s="931"/>
      <c r="O19" s="931"/>
      <c r="P19" s="931"/>
      <c r="Q19" s="931"/>
      <c r="R19" s="931"/>
      <c r="S19" s="932"/>
      <c r="T19" s="928"/>
      <c r="U19" s="929"/>
      <c r="V19" s="929"/>
      <c r="W19" s="929"/>
      <c r="X19" s="929"/>
      <c r="Y19" s="929"/>
      <c r="Z19" s="929"/>
      <c r="AA19" s="929"/>
      <c r="AB19" s="929"/>
      <c r="AC19" s="929"/>
      <c r="AD19" s="929"/>
      <c r="AE19" s="929"/>
      <c r="AF19" s="929"/>
      <c r="AG19" s="929"/>
      <c r="AH19" s="929"/>
      <c r="AI19" s="930"/>
      <c r="AJ19" s="30"/>
      <c r="AO19" s="716"/>
      <c r="AP19" s="716"/>
      <c r="AV19" s="156"/>
      <c r="AW19" s="156"/>
      <c r="AX19" s="156"/>
      <c r="AY19" s="156"/>
      <c r="AZ19" s="156"/>
      <c r="BA19" s="156"/>
      <c r="BB19" s="156"/>
      <c r="BC19" s="156"/>
      <c r="BD19" s="156"/>
      <c r="BE19" s="156"/>
      <c r="BF19" s="156"/>
      <c r="BG19" s="156"/>
      <c r="BH19" s="156"/>
      <c r="BI19" s="156"/>
      <c r="BJ19" s="156"/>
      <c r="BK19" s="156"/>
      <c r="BL19" s="156"/>
      <c r="BM19" s="156"/>
      <c r="BN19" s="156"/>
      <c r="BO19" s="156"/>
      <c r="BP19" s="156"/>
      <c r="BQ19" s="156"/>
      <c r="BR19" s="156"/>
      <c r="BS19" s="156"/>
      <c r="BT19" s="156"/>
      <c r="BU19" s="156"/>
      <c r="BV19" s="156"/>
      <c r="BW19" s="156"/>
      <c r="BX19" s="156"/>
      <c r="BY19" s="156"/>
      <c r="BZ19" s="156"/>
      <c r="CA19" s="156"/>
      <c r="CB19" s="156"/>
      <c r="CC19" s="156"/>
      <c r="CD19" s="156"/>
      <c r="CE19" s="156"/>
      <c r="CF19" s="156"/>
      <c r="CG19" s="156"/>
      <c r="CH19" s="156"/>
      <c r="CI19" s="156"/>
      <c r="CJ19" s="156"/>
      <c r="CK19" s="156"/>
      <c r="CL19" s="156"/>
      <c r="CM19" s="156"/>
      <c r="CN19" s="156"/>
      <c r="CO19" s="156"/>
      <c r="CP19" s="156"/>
      <c r="CQ19" s="156"/>
      <c r="CR19" s="156"/>
      <c r="CS19" s="156"/>
      <c r="CT19" s="156"/>
      <c r="CU19" s="156"/>
      <c r="CV19" s="156"/>
      <c r="CW19" s="156"/>
      <c r="CX19" s="156"/>
      <c r="CY19" s="156"/>
      <c r="CZ19" s="156"/>
      <c r="DA19" s="156"/>
      <c r="DB19" s="156"/>
      <c r="DC19" s="156"/>
    </row>
    <row r="20" spans="1:107" ht="12.75" customHeight="1">
      <c r="A20" s="30"/>
      <c r="B20" s="231" t="s">
        <v>343</v>
      </c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1" t="s">
        <v>344</v>
      </c>
      <c r="N20" s="231"/>
      <c r="O20" s="231"/>
      <c r="P20" s="231"/>
      <c r="Q20" s="231"/>
      <c r="R20" s="231"/>
      <c r="S20" s="231"/>
      <c r="T20" s="231" t="s">
        <v>2618</v>
      </c>
      <c r="U20" s="231"/>
      <c r="V20" s="231"/>
      <c r="W20" s="231"/>
      <c r="X20" s="231"/>
      <c r="Y20" s="231"/>
      <c r="Z20" s="231" t="s">
        <v>366</v>
      </c>
      <c r="AA20" s="231"/>
      <c r="AB20" s="231"/>
      <c r="AC20" s="231"/>
      <c r="AD20" s="231"/>
      <c r="AE20" s="231"/>
      <c r="AF20" s="231"/>
      <c r="AG20" s="231"/>
      <c r="AH20" s="231"/>
      <c r="AI20" s="231"/>
      <c r="AJ20" s="30"/>
      <c r="AV20" s="150"/>
      <c r="AW20" s="150"/>
      <c r="AX20" s="150"/>
      <c r="AY20" s="150"/>
      <c r="AZ20" s="150"/>
      <c r="BA20" s="150"/>
      <c r="BB20" s="150"/>
      <c r="BC20" s="150"/>
      <c r="BD20" s="150"/>
      <c r="BE20" s="150"/>
      <c r="BF20" s="150"/>
      <c r="BG20" s="150"/>
      <c r="BH20" s="150"/>
      <c r="BI20" s="150"/>
      <c r="BJ20" s="150"/>
      <c r="BK20" s="150"/>
      <c r="BL20" s="150"/>
      <c r="BM20" s="150"/>
      <c r="BN20" s="150"/>
      <c r="BO20" s="150"/>
      <c r="BP20" s="150"/>
      <c r="BQ20" s="150"/>
      <c r="BR20" s="150"/>
      <c r="BS20" s="150"/>
      <c r="BT20" s="150"/>
      <c r="BU20" s="150"/>
      <c r="BV20" s="150"/>
      <c r="BW20" s="150"/>
      <c r="BX20" s="150"/>
      <c r="BY20" s="150"/>
      <c r="BZ20" s="150"/>
      <c r="CA20" s="150"/>
      <c r="CB20" s="150"/>
      <c r="CC20" s="150"/>
      <c r="CD20" s="150"/>
      <c r="CE20" s="150"/>
      <c r="CF20" s="150"/>
      <c r="CG20" s="150"/>
      <c r="CH20" s="150"/>
      <c r="CI20" s="150"/>
      <c r="CJ20" s="150"/>
      <c r="CK20" s="150"/>
      <c r="CL20" s="150"/>
      <c r="CM20" s="150"/>
      <c r="CN20" s="150"/>
      <c r="CO20" s="150"/>
      <c r="CP20" s="150"/>
      <c r="CQ20" s="150"/>
      <c r="CR20" s="150"/>
      <c r="CS20" s="150"/>
      <c r="CT20" s="150"/>
      <c r="CU20" s="150"/>
      <c r="CV20" s="150"/>
      <c r="CW20" s="150"/>
      <c r="CX20" s="150"/>
      <c r="CY20" s="156"/>
      <c r="CZ20" s="156"/>
      <c r="DA20" s="156"/>
      <c r="DB20" s="156"/>
      <c r="DC20" s="156"/>
    </row>
    <row r="21" spans="1:107" s="5" customFormat="1" ht="15" customHeight="1">
      <c r="A21" s="30"/>
      <c r="B21" s="928"/>
      <c r="C21" s="929"/>
      <c r="D21" s="929"/>
      <c r="E21" s="929"/>
      <c r="F21" s="929"/>
      <c r="G21" s="929"/>
      <c r="H21" s="929"/>
      <c r="I21" s="929"/>
      <c r="J21" s="929"/>
      <c r="K21" s="929"/>
      <c r="L21" s="930"/>
      <c r="M21" s="928"/>
      <c r="N21" s="929"/>
      <c r="O21" s="929"/>
      <c r="P21" s="929"/>
      <c r="Q21" s="929"/>
      <c r="R21" s="929"/>
      <c r="S21" s="930"/>
      <c r="T21" s="947"/>
      <c r="U21" s="948"/>
      <c r="V21" s="948"/>
      <c r="W21" s="948"/>
      <c r="X21" s="948"/>
      <c r="Y21" s="949"/>
      <c r="Z21" s="925"/>
      <c r="AA21" s="931"/>
      <c r="AB21" s="931"/>
      <c r="AC21" s="931"/>
      <c r="AD21" s="931"/>
      <c r="AE21" s="931"/>
      <c r="AF21" s="931"/>
      <c r="AG21" s="931"/>
      <c r="AH21" s="931"/>
      <c r="AI21" s="932"/>
      <c r="AJ21" s="30"/>
      <c r="AO21" s="716"/>
      <c r="AP21" s="716"/>
      <c r="AV21" s="156"/>
      <c r="AW21" s="156"/>
      <c r="AX21" s="156"/>
      <c r="AY21" s="156"/>
      <c r="AZ21" s="156"/>
      <c r="BA21" s="156"/>
      <c r="BB21" s="156"/>
      <c r="BC21" s="156"/>
      <c r="BD21" s="156"/>
      <c r="BE21" s="156"/>
      <c r="BF21" s="156"/>
      <c r="BG21" s="156"/>
      <c r="BH21" s="156"/>
      <c r="BI21" s="156"/>
      <c r="BJ21" s="156"/>
      <c r="BK21" s="156"/>
      <c r="BL21" s="156"/>
      <c r="BM21" s="156"/>
      <c r="BN21" s="156"/>
      <c r="BO21" s="156"/>
      <c r="BP21" s="156"/>
      <c r="BQ21" s="156"/>
      <c r="BR21" s="156"/>
      <c r="BS21" s="156"/>
      <c r="BT21" s="156"/>
      <c r="BU21" s="156"/>
      <c r="BV21" s="156"/>
      <c r="BW21" s="156"/>
      <c r="BX21" s="156"/>
      <c r="BY21" s="156"/>
      <c r="BZ21" s="156"/>
      <c r="CA21" s="156"/>
      <c r="CB21" s="156"/>
      <c r="CC21" s="156"/>
      <c r="CD21" s="156"/>
      <c r="CE21" s="156"/>
      <c r="CF21" s="156"/>
      <c r="CG21" s="156"/>
      <c r="CH21" s="156"/>
      <c r="CI21" s="156"/>
      <c r="CJ21" s="156"/>
      <c r="CK21" s="156"/>
      <c r="CL21" s="156"/>
      <c r="CM21" s="156"/>
      <c r="CN21" s="156"/>
      <c r="CO21" s="156"/>
      <c r="CP21" s="156"/>
      <c r="CQ21" s="156"/>
      <c r="CR21" s="156"/>
      <c r="CS21" s="156"/>
      <c r="CT21" s="156"/>
      <c r="CU21" s="156"/>
      <c r="CV21" s="156"/>
      <c r="CW21" s="156"/>
      <c r="CX21" s="156"/>
      <c r="CY21" s="156"/>
      <c r="CZ21" s="156"/>
      <c r="DA21" s="156"/>
      <c r="DB21" s="156"/>
      <c r="DC21" s="156"/>
    </row>
    <row r="22" spans="1:107" s="5" customFormat="1">
      <c r="A22" s="30"/>
      <c r="B22" s="237"/>
      <c r="C22" s="238"/>
      <c r="D22" s="238"/>
      <c r="E22" s="238"/>
      <c r="F22" s="238"/>
      <c r="G22" s="238"/>
      <c r="H22" s="238"/>
      <c r="I22" s="238"/>
      <c r="J22" s="238"/>
      <c r="K22" s="238"/>
      <c r="L22" s="215"/>
      <c r="M22" s="237"/>
      <c r="N22" s="238"/>
      <c r="O22" s="238"/>
      <c r="P22" s="215"/>
      <c r="Q22" s="238"/>
      <c r="R22" s="238"/>
      <c r="S22" s="238"/>
      <c r="T22" s="214"/>
      <c r="U22" s="214"/>
      <c r="V22" s="214"/>
      <c r="W22" s="214"/>
      <c r="X22" s="214"/>
      <c r="Y22" s="214"/>
      <c r="Z22" s="238"/>
      <c r="AA22" s="238"/>
      <c r="AB22" s="238"/>
      <c r="AC22" s="238"/>
      <c r="AD22" s="238"/>
      <c r="AE22" s="238"/>
      <c r="AF22" s="238"/>
      <c r="AG22" s="238"/>
      <c r="AH22" s="238"/>
      <c r="AI22" s="238"/>
      <c r="AJ22" s="30"/>
      <c r="AK22" s="1"/>
      <c r="AL22" s="1"/>
      <c r="AM22" s="1"/>
      <c r="AN22" s="1"/>
      <c r="AO22" s="12"/>
      <c r="AP22" s="12"/>
      <c r="AQ22" s="1"/>
      <c r="AR22" s="1"/>
      <c r="AS22" s="1"/>
      <c r="AT22" s="1"/>
      <c r="AU22" s="1"/>
      <c r="AV22" s="156"/>
      <c r="AW22" s="156"/>
      <c r="AX22" s="156"/>
      <c r="AY22" s="156"/>
      <c r="AZ22" s="156"/>
      <c r="BA22" s="156"/>
      <c r="BB22" s="156"/>
      <c r="BC22" s="156"/>
      <c r="BD22" s="156"/>
      <c r="BE22" s="156"/>
      <c r="BF22" s="156"/>
      <c r="BG22" s="156"/>
      <c r="BH22" s="156"/>
      <c r="BI22" s="156"/>
      <c r="BJ22" s="156"/>
      <c r="BK22" s="156"/>
      <c r="BL22" s="156"/>
      <c r="BM22" s="156"/>
      <c r="BN22" s="156"/>
      <c r="BO22" s="156"/>
      <c r="BP22" s="156"/>
      <c r="BQ22" s="156"/>
      <c r="BR22" s="156"/>
      <c r="BS22" s="156"/>
      <c r="BT22" s="156"/>
      <c r="BU22" s="156"/>
      <c r="BV22" s="156"/>
      <c r="BW22" s="156"/>
      <c r="BX22" s="156"/>
      <c r="BY22" s="156"/>
      <c r="BZ22" s="156"/>
      <c r="CA22" s="156"/>
      <c r="CB22" s="156"/>
      <c r="CC22" s="156"/>
      <c r="CD22" s="156"/>
      <c r="CE22" s="156"/>
      <c r="CF22" s="156"/>
      <c r="CG22" s="156"/>
      <c r="CH22" s="156"/>
      <c r="CI22" s="156"/>
      <c r="CJ22" s="156"/>
      <c r="CK22" s="156"/>
      <c r="CL22" s="156"/>
      <c r="CM22" s="156"/>
      <c r="CN22" s="156"/>
      <c r="CO22" s="156"/>
      <c r="CP22" s="156"/>
      <c r="CQ22" s="156"/>
      <c r="CR22" s="156"/>
      <c r="CS22" s="156"/>
      <c r="CT22" s="156"/>
      <c r="CU22" s="156"/>
      <c r="CV22" s="156"/>
      <c r="CW22" s="156"/>
      <c r="CX22" s="156"/>
      <c r="CY22" s="156"/>
      <c r="CZ22" s="156"/>
      <c r="DA22" s="156"/>
      <c r="DB22" s="156"/>
      <c r="DC22" s="156"/>
    </row>
    <row r="23" spans="1:107" ht="15">
      <c r="A23" s="30"/>
      <c r="B23" s="32" t="s">
        <v>274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2"/>
      <c r="N23" s="32"/>
      <c r="O23" s="32"/>
      <c r="P23" s="32"/>
      <c r="Q23" s="32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V23" s="150"/>
      <c r="AW23" s="150"/>
      <c r="AX23" s="150"/>
      <c r="AY23" s="150"/>
      <c r="AZ23" s="150"/>
      <c r="BA23" s="150"/>
      <c r="BB23" s="150"/>
      <c r="BC23" s="150"/>
      <c r="BD23" s="150"/>
      <c r="BE23" s="150"/>
      <c r="BF23" s="150"/>
      <c r="BG23" s="150"/>
      <c r="BH23" s="150"/>
      <c r="BI23" s="150"/>
      <c r="BJ23" s="150"/>
      <c r="BK23" s="150"/>
      <c r="BL23" s="150"/>
      <c r="BM23" s="150"/>
      <c r="BN23" s="150"/>
      <c r="BO23" s="150"/>
      <c r="BP23" s="150"/>
      <c r="BQ23" s="150"/>
      <c r="BR23" s="150"/>
      <c r="BS23" s="150"/>
      <c r="BT23" s="150"/>
      <c r="BU23" s="150"/>
      <c r="BV23" s="150"/>
      <c r="BW23" s="150"/>
      <c r="BX23" s="150"/>
      <c r="BY23" s="150"/>
      <c r="BZ23" s="150"/>
      <c r="CA23" s="150"/>
      <c r="CB23" s="150"/>
      <c r="CC23" s="150"/>
      <c r="CD23" s="150"/>
      <c r="CE23" s="150"/>
      <c r="CF23" s="150"/>
      <c r="CG23" s="150"/>
      <c r="CH23" s="150"/>
      <c r="CI23" s="150"/>
      <c r="CJ23" s="150"/>
      <c r="CK23" s="150"/>
      <c r="CL23" s="150"/>
      <c r="CM23" s="150"/>
      <c r="CN23" s="150"/>
      <c r="CO23" s="150"/>
      <c r="CP23" s="150"/>
      <c r="CQ23" s="150"/>
      <c r="CR23" s="150"/>
      <c r="CS23" s="150"/>
      <c r="CT23" s="150"/>
      <c r="CU23" s="150"/>
      <c r="CV23" s="150"/>
      <c r="CW23" s="150"/>
      <c r="CX23" s="150"/>
      <c r="CY23" s="156"/>
      <c r="CZ23" s="156"/>
      <c r="DA23" s="156"/>
      <c r="DB23" s="156"/>
      <c r="DC23" s="156"/>
    </row>
    <row r="24" spans="1:107" ht="12.75" customHeight="1">
      <c r="A24" s="30"/>
      <c r="B24" s="239" t="s">
        <v>259</v>
      </c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240" t="s">
        <v>291</v>
      </c>
      <c r="N24" s="240"/>
      <c r="O24" s="240"/>
      <c r="P24" s="240"/>
      <c r="Q24" s="240"/>
      <c r="R24" s="30"/>
      <c r="S24" s="30"/>
      <c r="T24" s="239" t="s">
        <v>258</v>
      </c>
      <c r="U24" s="240"/>
      <c r="V24" s="240"/>
      <c r="W24" s="223"/>
      <c r="X24" s="30"/>
      <c r="Y24" s="30"/>
      <c r="Z24" s="239" t="s">
        <v>275</v>
      </c>
      <c r="AA24" s="240"/>
      <c r="AB24" s="240"/>
      <c r="AC24" s="240"/>
      <c r="AD24" s="240"/>
      <c r="AE24" s="240"/>
      <c r="AF24" s="240"/>
      <c r="AG24" s="240"/>
      <c r="AH24" s="240"/>
      <c r="AI24" s="240"/>
      <c r="AJ24" s="30"/>
      <c r="AV24" s="150"/>
      <c r="AW24" s="150"/>
      <c r="AX24" s="150"/>
      <c r="AY24" s="150"/>
      <c r="AZ24" s="150"/>
      <c r="BA24" s="150"/>
      <c r="BB24" s="150"/>
      <c r="BC24" s="150"/>
      <c r="BD24" s="150"/>
      <c r="BE24" s="150"/>
      <c r="BF24" s="150"/>
      <c r="BG24" s="150"/>
      <c r="BH24" s="150"/>
      <c r="BI24" s="150"/>
      <c r="BJ24" s="150"/>
      <c r="BK24" s="150"/>
      <c r="BL24" s="150"/>
      <c r="BM24" s="150"/>
      <c r="BN24" s="150"/>
      <c r="BO24" s="150"/>
      <c r="BP24" s="150"/>
      <c r="BQ24" s="150"/>
      <c r="BR24" s="150"/>
      <c r="BS24" s="150"/>
      <c r="BT24" s="150"/>
      <c r="BU24" s="150"/>
      <c r="BV24" s="150"/>
      <c r="BW24" s="150"/>
      <c r="BX24" s="150"/>
      <c r="BY24" s="150"/>
      <c r="BZ24" s="150"/>
      <c r="CA24" s="150"/>
      <c r="CB24" s="150"/>
      <c r="CC24" s="150"/>
      <c r="CD24" s="150"/>
      <c r="CE24" s="150"/>
      <c r="CF24" s="150"/>
      <c r="CG24" s="150"/>
      <c r="CH24" s="150"/>
      <c r="CI24" s="150"/>
      <c r="CJ24" s="150"/>
      <c r="CK24" s="150"/>
      <c r="CL24" s="150"/>
      <c r="CM24" s="150"/>
      <c r="CN24" s="150"/>
      <c r="CO24" s="150"/>
      <c r="CP24" s="150"/>
      <c r="CQ24" s="150"/>
      <c r="CR24" s="150"/>
      <c r="CS24" s="150"/>
      <c r="CT24" s="150"/>
      <c r="CU24" s="150"/>
      <c r="CV24" s="150"/>
      <c r="CW24" s="150"/>
      <c r="CX24" s="150"/>
      <c r="CY24" s="156"/>
      <c r="CZ24" s="156"/>
      <c r="DA24" s="156"/>
      <c r="DB24" s="156"/>
      <c r="DC24" s="156"/>
    </row>
    <row r="25" spans="1:107" s="5" customFormat="1" ht="15" customHeight="1">
      <c r="A25" s="30"/>
      <c r="B25" s="936"/>
      <c r="C25" s="937"/>
      <c r="D25" s="937"/>
      <c r="E25" s="937"/>
      <c r="F25" s="937"/>
      <c r="G25" s="937"/>
      <c r="H25" s="937"/>
      <c r="I25" s="937"/>
      <c r="J25" s="937"/>
      <c r="K25" s="937"/>
      <c r="L25" s="938"/>
      <c r="M25" s="956"/>
      <c r="N25" s="957"/>
      <c r="O25" s="957"/>
      <c r="P25" s="957"/>
      <c r="Q25" s="957"/>
      <c r="R25" s="957"/>
      <c r="S25" s="958"/>
      <c r="T25" s="936"/>
      <c r="U25" s="937"/>
      <c r="V25" s="937"/>
      <c r="W25" s="937"/>
      <c r="X25" s="937"/>
      <c r="Y25" s="938"/>
      <c r="Z25" s="925"/>
      <c r="AA25" s="931"/>
      <c r="AB25" s="931"/>
      <c r="AC25" s="931"/>
      <c r="AD25" s="931"/>
      <c r="AE25" s="931"/>
      <c r="AF25" s="931"/>
      <c r="AG25" s="931"/>
      <c r="AH25" s="931"/>
      <c r="AI25" s="932"/>
      <c r="AJ25" s="30"/>
      <c r="AO25" s="716"/>
      <c r="AP25" s="716"/>
      <c r="AV25" s="156"/>
      <c r="AW25" s="156"/>
      <c r="AX25" s="156"/>
      <c r="AY25" s="156"/>
      <c r="AZ25" s="156"/>
      <c r="BA25" s="156"/>
      <c r="BB25" s="156"/>
      <c r="BC25" s="156"/>
      <c r="BD25" s="156"/>
      <c r="BE25" s="156"/>
      <c r="BF25" s="156"/>
      <c r="BG25" s="156"/>
      <c r="BH25" s="156"/>
      <c r="BI25" s="156"/>
      <c r="BJ25" s="156"/>
      <c r="BK25" s="156"/>
      <c r="BL25" s="156"/>
      <c r="BM25" s="156"/>
      <c r="BN25" s="156"/>
      <c r="BO25" s="156"/>
      <c r="BP25" s="156"/>
      <c r="BQ25" s="156"/>
      <c r="BR25" s="156"/>
      <c r="BS25" s="156"/>
      <c r="BT25" s="156"/>
      <c r="BU25" s="156"/>
      <c r="BV25" s="156"/>
      <c r="BW25" s="156"/>
      <c r="BX25" s="156"/>
      <c r="BY25" s="156"/>
      <c r="BZ25" s="156"/>
      <c r="CA25" s="156"/>
      <c r="CB25" s="156"/>
      <c r="CC25" s="156"/>
      <c r="CD25" s="156"/>
      <c r="CE25" s="156"/>
      <c r="CF25" s="156"/>
      <c r="CG25" s="156"/>
      <c r="CH25" s="156"/>
      <c r="CI25" s="156"/>
      <c r="CJ25" s="156"/>
      <c r="CK25" s="156"/>
      <c r="CL25" s="156"/>
      <c r="CM25" s="156"/>
      <c r="CN25" s="156"/>
      <c r="CO25" s="156"/>
      <c r="CP25" s="156"/>
      <c r="CQ25" s="156"/>
      <c r="CR25" s="156"/>
      <c r="CS25" s="156"/>
      <c r="CT25" s="156"/>
      <c r="CU25" s="156"/>
      <c r="CV25" s="156"/>
      <c r="CW25" s="156"/>
      <c r="CX25" s="156"/>
      <c r="CY25" s="156"/>
      <c r="CZ25" s="156"/>
      <c r="DA25" s="156"/>
      <c r="DB25" s="156"/>
      <c r="DC25" s="156"/>
    </row>
    <row r="26" spans="1:107" ht="12.75" customHeight="1">
      <c r="A26" s="30"/>
      <c r="B26" s="235" t="s">
        <v>289</v>
      </c>
      <c r="C26" s="229"/>
      <c r="D26" s="229"/>
      <c r="E26" s="229"/>
      <c r="F26" s="229"/>
      <c r="G26" s="229"/>
      <c r="H26" s="229"/>
      <c r="I26" s="229"/>
      <c r="J26" s="229"/>
      <c r="K26" s="229"/>
      <c r="L26" s="229"/>
      <c r="M26" s="240" t="s">
        <v>291</v>
      </c>
      <c r="N26" s="235"/>
      <c r="O26" s="235"/>
      <c r="P26" s="235"/>
      <c r="Q26" s="235"/>
      <c r="R26" s="30"/>
      <c r="S26" s="30"/>
      <c r="T26" s="239" t="s">
        <v>258</v>
      </c>
      <c r="U26" s="235"/>
      <c r="V26" s="235"/>
      <c r="W26" s="223"/>
      <c r="X26" s="30"/>
      <c r="Y26" s="30"/>
      <c r="Z26" s="239" t="s">
        <v>275</v>
      </c>
      <c r="AA26" s="235"/>
      <c r="AB26" s="235"/>
      <c r="AC26" s="235"/>
      <c r="AD26" s="235"/>
      <c r="AE26" s="235"/>
      <c r="AF26" s="235"/>
      <c r="AG26" s="235"/>
      <c r="AH26" s="235"/>
      <c r="AI26" s="235"/>
      <c r="AJ26" s="30"/>
      <c r="AV26" s="150"/>
      <c r="AW26" s="150"/>
      <c r="AX26" s="150"/>
      <c r="AY26" s="150"/>
      <c r="AZ26" s="150"/>
      <c r="BA26" s="150"/>
      <c r="BB26" s="150"/>
      <c r="BC26" s="150"/>
      <c r="BD26" s="150"/>
      <c r="BE26" s="150"/>
      <c r="BF26" s="150"/>
      <c r="BG26" s="150"/>
      <c r="BH26" s="150"/>
      <c r="BI26" s="150"/>
      <c r="BJ26" s="150"/>
      <c r="BK26" s="150"/>
      <c r="BL26" s="150"/>
      <c r="BM26" s="150"/>
      <c r="BN26" s="150"/>
      <c r="BO26" s="150"/>
      <c r="BP26" s="150"/>
      <c r="BQ26" s="150"/>
      <c r="BR26" s="150"/>
      <c r="BS26" s="150"/>
      <c r="BT26" s="150"/>
      <c r="BU26" s="150"/>
      <c r="BV26" s="150"/>
      <c r="BW26" s="150"/>
      <c r="BX26" s="150"/>
      <c r="BY26" s="150"/>
      <c r="BZ26" s="150"/>
      <c r="CA26" s="150"/>
      <c r="CB26" s="150"/>
      <c r="CC26" s="150"/>
      <c r="CD26" s="150"/>
      <c r="CE26" s="150"/>
      <c r="CF26" s="150"/>
      <c r="CG26" s="150"/>
      <c r="CH26" s="150"/>
      <c r="CI26" s="150"/>
      <c r="CJ26" s="150"/>
      <c r="CK26" s="150"/>
      <c r="CL26" s="150"/>
      <c r="CM26" s="150"/>
      <c r="CN26" s="150"/>
      <c r="CO26" s="150"/>
      <c r="CP26" s="150"/>
      <c r="CQ26" s="150"/>
      <c r="CR26" s="150"/>
      <c r="CS26" s="150"/>
      <c r="CT26" s="150"/>
      <c r="CU26" s="150"/>
      <c r="CV26" s="150"/>
      <c r="CW26" s="150"/>
      <c r="CX26" s="150"/>
      <c r="CY26" s="150"/>
      <c r="CZ26" s="150"/>
      <c r="DA26" s="150"/>
      <c r="DB26" s="150"/>
      <c r="DC26" s="150"/>
    </row>
    <row r="27" spans="1:107" s="5" customFormat="1" ht="15" customHeight="1">
      <c r="A27" s="30"/>
      <c r="B27" s="936" t="str">
        <f>IF('Preliminary Application'!B28="","",'Preliminary Application'!B28)</f>
        <v/>
      </c>
      <c r="C27" s="937"/>
      <c r="D27" s="937"/>
      <c r="E27" s="937"/>
      <c r="F27" s="937"/>
      <c r="G27" s="937"/>
      <c r="H27" s="937"/>
      <c r="I27" s="937"/>
      <c r="J27" s="937"/>
      <c r="K27" s="937"/>
      <c r="L27" s="938"/>
      <c r="M27" s="956" t="str">
        <f>IF('Preliminary Application'!M28="","",'Preliminary Application'!M28)</f>
        <v/>
      </c>
      <c r="N27" s="957"/>
      <c r="O27" s="957"/>
      <c r="P27" s="957"/>
      <c r="Q27" s="957"/>
      <c r="R27" s="957"/>
      <c r="S27" s="958"/>
      <c r="T27" s="936" t="str">
        <f>IF('Preliminary Application'!T28="","",'Preliminary Application'!T28)</f>
        <v/>
      </c>
      <c r="U27" s="937"/>
      <c r="V27" s="937"/>
      <c r="W27" s="937"/>
      <c r="X27" s="937"/>
      <c r="Y27" s="938"/>
      <c r="Z27" s="925" t="str">
        <f>IF('Preliminary Application'!Z28="","",'Preliminary Application'!Z28)</f>
        <v/>
      </c>
      <c r="AA27" s="931"/>
      <c r="AB27" s="931"/>
      <c r="AC27" s="931"/>
      <c r="AD27" s="931"/>
      <c r="AE27" s="931"/>
      <c r="AF27" s="931"/>
      <c r="AG27" s="931"/>
      <c r="AH27" s="931"/>
      <c r="AI27" s="932"/>
      <c r="AJ27" s="30"/>
      <c r="AO27" s="716"/>
      <c r="AP27" s="716"/>
      <c r="AV27" s="156"/>
      <c r="AW27" s="156"/>
      <c r="AX27" s="156"/>
      <c r="AY27" s="156"/>
      <c r="AZ27" s="156"/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156"/>
      <c r="BN27" s="156"/>
      <c r="BO27" s="156"/>
      <c r="BP27" s="156"/>
      <c r="BQ27" s="156"/>
      <c r="BR27" s="156"/>
      <c r="BS27" s="156"/>
      <c r="BT27" s="156"/>
      <c r="BU27" s="156"/>
      <c r="BV27" s="156"/>
      <c r="BW27" s="156"/>
      <c r="BX27" s="156"/>
      <c r="BY27" s="156"/>
      <c r="BZ27" s="156"/>
      <c r="CA27" s="156"/>
      <c r="CB27" s="156"/>
      <c r="CC27" s="156"/>
      <c r="CD27" s="156"/>
      <c r="CE27" s="156"/>
      <c r="CF27" s="156"/>
      <c r="CG27" s="156"/>
      <c r="CH27" s="156"/>
      <c r="CI27" s="156"/>
      <c r="CJ27" s="156"/>
      <c r="CK27" s="156"/>
      <c r="CL27" s="156"/>
      <c r="CM27" s="156"/>
      <c r="CN27" s="156"/>
      <c r="CO27" s="156"/>
      <c r="CP27" s="156"/>
      <c r="CQ27" s="156"/>
      <c r="CR27" s="156"/>
      <c r="CS27" s="156"/>
      <c r="CT27" s="156"/>
      <c r="CU27" s="156"/>
      <c r="CV27" s="156"/>
      <c r="CW27" s="156"/>
      <c r="CX27" s="156"/>
      <c r="CY27" s="156"/>
      <c r="CZ27" s="156"/>
      <c r="DA27" s="156"/>
      <c r="DB27" s="156"/>
      <c r="DC27" s="156"/>
    </row>
    <row r="28" spans="1:107" ht="12.75" customHeight="1">
      <c r="A28" s="30"/>
      <c r="B28" s="235" t="s">
        <v>290</v>
      </c>
      <c r="C28" s="229"/>
      <c r="D28" s="229"/>
      <c r="E28" s="229"/>
      <c r="F28" s="229"/>
      <c r="G28" s="229"/>
      <c r="H28" s="229"/>
      <c r="I28" s="229"/>
      <c r="J28" s="229"/>
      <c r="K28" s="229"/>
      <c r="L28" s="229"/>
      <c r="M28" s="240" t="s">
        <v>291</v>
      </c>
      <c r="N28" s="235"/>
      <c r="O28" s="235"/>
      <c r="P28" s="235"/>
      <c r="Q28" s="235"/>
      <c r="R28" s="30"/>
      <c r="S28" s="30"/>
      <c r="T28" s="239" t="s">
        <v>258</v>
      </c>
      <c r="U28" s="235"/>
      <c r="V28" s="235"/>
      <c r="W28" s="223"/>
      <c r="X28" s="30"/>
      <c r="Y28" s="30"/>
      <c r="Z28" s="239" t="s">
        <v>275</v>
      </c>
      <c r="AA28" s="235"/>
      <c r="AB28" s="235"/>
      <c r="AC28" s="235"/>
      <c r="AD28" s="235"/>
      <c r="AE28" s="235"/>
      <c r="AF28" s="235"/>
      <c r="AG28" s="235"/>
      <c r="AH28" s="235"/>
      <c r="AI28" s="235"/>
      <c r="AJ28" s="30"/>
      <c r="AV28" s="150"/>
      <c r="AW28" s="150"/>
      <c r="AX28" s="150"/>
      <c r="AY28" s="150"/>
      <c r="AZ28" s="150"/>
      <c r="BA28" s="150"/>
      <c r="BB28" s="150"/>
      <c r="BC28" s="150"/>
      <c r="BD28" s="150"/>
      <c r="BE28" s="150"/>
      <c r="BF28" s="150"/>
      <c r="BG28" s="150"/>
      <c r="BH28" s="150"/>
      <c r="BI28" s="150"/>
      <c r="BJ28" s="150"/>
      <c r="BK28" s="150"/>
      <c r="BL28" s="150"/>
      <c r="BM28" s="150"/>
      <c r="BN28" s="150"/>
      <c r="BO28" s="150"/>
      <c r="BP28" s="150"/>
      <c r="BQ28" s="150"/>
      <c r="BR28" s="150"/>
      <c r="BS28" s="150"/>
      <c r="BT28" s="150"/>
      <c r="BU28" s="150"/>
      <c r="BV28" s="150"/>
      <c r="BW28" s="150"/>
      <c r="BX28" s="150"/>
      <c r="BY28" s="150"/>
      <c r="BZ28" s="150"/>
      <c r="CA28" s="150"/>
      <c r="CB28" s="150"/>
      <c r="CC28" s="150"/>
      <c r="CD28" s="150"/>
      <c r="CE28" s="150"/>
      <c r="CF28" s="150"/>
      <c r="CG28" s="150"/>
      <c r="CH28" s="150"/>
      <c r="CI28" s="150"/>
      <c r="CJ28" s="150"/>
      <c r="CK28" s="150"/>
      <c r="CL28" s="150"/>
      <c r="CM28" s="150"/>
      <c r="CN28" s="150"/>
      <c r="CO28" s="150"/>
      <c r="CP28" s="150"/>
      <c r="CQ28" s="150"/>
      <c r="CR28" s="150"/>
      <c r="CS28" s="150"/>
      <c r="CT28" s="150"/>
      <c r="CU28" s="150"/>
      <c r="CV28" s="150"/>
      <c r="CW28" s="150"/>
      <c r="CX28" s="150"/>
      <c r="CY28" s="150"/>
      <c r="CZ28" s="150"/>
      <c r="DA28" s="150"/>
      <c r="DB28" s="150"/>
      <c r="DC28" s="150"/>
    </row>
    <row r="29" spans="1:107" s="5" customFormat="1" ht="15" customHeight="1">
      <c r="A29" s="30"/>
      <c r="B29" s="936" t="str">
        <f>IF('Preliminary Application'!B30="","",'Preliminary Application'!B30)</f>
        <v/>
      </c>
      <c r="C29" s="937"/>
      <c r="D29" s="937"/>
      <c r="E29" s="937"/>
      <c r="F29" s="937"/>
      <c r="G29" s="937"/>
      <c r="H29" s="937"/>
      <c r="I29" s="937"/>
      <c r="J29" s="937"/>
      <c r="K29" s="937"/>
      <c r="L29" s="938"/>
      <c r="M29" s="956" t="str">
        <f>IF('Preliminary Application'!M30="","",'Preliminary Application'!M30)</f>
        <v/>
      </c>
      <c r="N29" s="957"/>
      <c r="O29" s="957"/>
      <c r="P29" s="957"/>
      <c r="Q29" s="957"/>
      <c r="R29" s="957"/>
      <c r="S29" s="958"/>
      <c r="T29" s="936" t="str">
        <f>IF('Preliminary Application'!T30="","",'Preliminary Application'!T30)</f>
        <v/>
      </c>
      <c r="U29" s="937"/>
      <c r="V29" s="937"/>
      <c r="W29" s="937"/>
      <c r="X29" s="937"/>
      <c r="Y29" s="938"/>
      <c r="Z29" s="925" t="str">
        <f>IF('Preliminary Application'!Z30="","",'Preliminary Application'!Z30)</f>
        <v/>
      </c>
      <c r="AA29" s="931"/>
      <c r="AB29" s="931"/>
      <c r="AC29" s="931"/>
      <c r="AD29" s="931"/>
      <c r="AE29" s="931"/>
      <c r="AF29" s="931"/>
      <c r="AG29" s="931"/>
      <c r="AH29" s="931"/>
      <c r="AI29" s="932"/>
      <c r="AJ29" s="30"/>
      <c r="AO29" s="716"/>
      <c r="AP29" s="716"/>
      <c r="AV29" s="156"/>
      <c r="AW29" s="156"/>
      <c r="AX29" s="156"/>
      <c r="AY29" s="156"/>
      <c r="AZ29" s="156"/>
      <c r="BA29" s="156"/>
      <c r="BB29" s="156"/>
      <c r="BC29" s="156"/>
      <c r="BD29" s="156"/>
      <c r="BE29" s="156"/>
      <c r="BF29" s="156"/>
      <c r="BG29" s="156"/>
      <c r="BH29" s="156"/>
      <c r="BI29" s="156"/>
      <c r="BJ29" s="156"/>
      <c r="BK29" s="156"/>
      <c r="BL29" s="156"/>
      <c r="BM29" s="156"/>
      <c r="BN29" s="156"/>
      <c r="BO29" s="156"/>
      <c r="BP29" s="156"/>
      <c r="BQ29" s="156"/>
      <c r="BR29" s="156"/>
      <c r="BS29" s="156"/>
      <c r="BT29" s="156"/>
      <c r="BU29" s="156"/>
      <c r="BV29" s="156"/>
      <c r="BW29" s="156"/>
      <c r="BX29" s="156"/>
      <c r="BY29" s="156"/>
      <c r="BZ29" s="156"/>
      <c r="CA29" s="156"/>
      <c r="CB29" s="156"/>
      <c r="CC29" s="156"/>
      <c r="CD29" s="156"/>
      <c r="CE29" s="156"/>
      <c r="CF29" s="156"/>
      <c r="CG29" s="156"/>
      <c r="CH29" s="156"/>
      <c r="CI29" s="156"/>
      <c r="CJ29" s="156"/>
      <c r="CK29" s="156"/>
      <c r="CL29" s="156"/>
      <c r="CM29" s="156"/>
      <c r="CN29" s="156"/>
      <c r="CO29" s="156"/>
      <c r="CP29" s="156"/>
      <c r="CQ29" s="156"/>
      <c r="CR29" s="156"/>
      <c r="CS29" s="156"/>
      <c r="CT29" s="156"/>
      <c r="CU29" s="156"/>
      <c r="CV29" s="156"/>
      <c r="CW29" s="156"/>
      <c r="CX29" s="156"/>
      <c r="CY29" s="156"/>
      <c r="CZ29" s="156"/>
      <c r="DA29" s="156"/>
      <c r="DB29" s="156"/>
      <c r="DC29" s="156"/>
    </row>
    <row r="30" spans="1:107" ht="12.75" customHeight="1">
      <c r="A30" s="30"/>
      <c r="B30" s="235" t="s">
        <v>276</v>
      </c>
      <c r="C30" s="229"/>
      <c r="D30" s="229"/>
      <c r="E30" s="229"/>
      <c r="F30" s="229"/>
      <c r="G30" s="229"/>
      <c r="H30" s="229"/>
      <c r="I30" s="229"/>
      <c r="J30" s="229"/>
      <c r="K30" s="229"/>
      <c r="L30" s="229"/>
      <c r="M30" s="240" t="s">
        <v>291</v>
      </c>
      <c r="N30" s="235"/>
      <c r="O30" s="235"/>
      <c r="P30" s="235"/>
      <c r="Q30" s="235"/>
      <c r="R30" s="30"/>
      <c r="S30" s="30"/>
      <c r="T30" s="239" t="s">
        <v>258</v>
      </c>
      <c r="U30" s="235"/>
      <c r="V30" s="235"/>
      <c r="W30" s="223"/>
      <c r="X30" s="30"/>
      <c r="Y30" s="30"/>
      <c r="Z30" s="239" t="s">
        <v>275</v>
      </c>
      <c r="AA30" s="235"/>
      <c r="AB30" s="235"/>
      <c r="AC30" s="235"/>
      <c r="AD30" s="235"/>
      <c r="AE30" s="235"/>
      <c r="AF30" s="235"/>
      <c r="AG30" s="235"/>
      <c r="AH30" s="235"/>
      <c r="AI30" s="235"/>
      <c r="AJ30" s="30"/>
      <c r="AV30" s="150"/>
      <c r="AW30" s="150"/>
      <c r="AX30" s="150"/>
      <c r="AY30" s="150"/>
      <c r="AZ30" s="150"/>
      <c r="BA30" s="150"/>
      <c r="BB30" s="150"/>
      <c r="BC30" s="150"/>
      <c r="BD30" s="150"/>
      <c r="BE30" s="150"/>
      <c r="BF30" s="150"/>
      <c r="BG30" s="150"/>
      <c r="BH30" s="150"/>
      <c r="BI30" s="150"/>
      <c r="BJ30" s="150"/>
      <c r="BK30" s="150"/>
      <c r="BL30" s="150"/>
      <c r="BM30" s="150"/>
      <c r="BN30" s="150"/>
      <c r="BO30" s="150"/>
      <c r="BP30" s="150"/>
      <c r="BQ30" s="150"/>
      <c r="BR30" s="150"/>
      <c r="BS30" s="150"/>
      <c r="BT30" s="150"/>
      <c r="BU30" s="150"/>
      <c r="BV30" s="150"/>
      <c r="BW30" s="150"/>
      <c r="BX30" s="150"/>
      <c r="BY30" s="150"/>
      <c r="BZ30" s="150"/>
      <c r="CA30" s="150"/>
      <c r="CB30" s="150"/>
      <c r="CC30" s="150"/>
      <c r="CD30" s="150"/>
      <c r="CE30" s="150"/>
      <c r="CF30" s="150"/>
      <c r="CG30" s="150"/>
      <c r="CH30" s="150"/>
      <c r="CI30" s="150"/>
      <c r="CJ30" s="150"/>
      <c r="CK30" s="150"/>
      <c r="CL30" s="150"/>
      <c r="CM30" s="150"/>
      <c r="CN30" s="150"/>
      <c r="CO30" s="150"/>
      <c r="CP30" s="150"/>
      <c r="CQ30" s="150"/>
      <c r="CR30" s="150"/>
      <c r="CS30" s="150"/>
      <c r="CT30" s="150"/>
      <c r="CU30" s="150"/>
      <c r="CV30" s="150"/>
      <c r="CW30" s="150"/>
      <c r="CX30" s="150"/>
      <c r="CY30" s="150"/>
      <c r="CZ30" s="150"/>
      <c r="DA30" s="150"/>
      <c r="DB30" s="150"/>
      <c r="DC30" s="150"/>
    </row>
    <row r="31" spans="1:107" s="5" customFormat="1" ht="15" customHeight="1">
      <c r="A31" s="30"/>
      <c r="B31" s="936" t="str">
        <f>IF('Preliminary Application'!B32="","",'Preliminary Application'!B32)</f>
        <v/>
      </c>
      <c r="C31" s="937"/>
      <c r="D31" s="937"/>
      <c r="E31" s="937"/>
      <c r="F31" s="937"/>
      <c r="G31" s="937"/>
      <c r="H31" s="937"/>
      <c r="I31" s="937"/>
      <c r="J31" s="937"/>
      <c r="K31" s="937"/>
      <c r="L31" s="938"/>
      <c r="M31" s="956" t="str">
        <f>IF('Preliminary Application'!M32="","",'Preliminary Application'!M32)</f>
        <v/>
      </c>
      <c r="N31" s="957"/>
      <c r="O31" s="957"/>
      <c r="P31" s="957"/>
      <c r="Q31" s="957"/>
      <c r="R31" s="957"/>
      <c r="S31" s="958"/>
      <c r="T31" s="936" t="str">
        <f>IF('Preliminary Application'!T32="","",'Preliminary Application'!T32)</f>
        <v/>
      </c>
      <c r="U31" s="937"/>
      <c r="V31" s="937"/>
      <c r="W31" s="937"/>
      <c r="X31" s="937"/>
      <c r="Y31" s="938"/>
      <c r="Z31" s="925" t="str">
        <f>IF('Preliminary Application'!Z32="","",'Preliminary Application'!Z32)</f>
        <v/>
      </c>
      <c r="AA31" s="931"/>
      <c r="AB31" s="931"/>
      <c r="AC31" s="931"/>
      <c r="AD31" s="931"/>
      <c r="AE31" s="931"/>
      <c r="AF31" s="931"/>
      <c r="AG31" s="931"/>
      <c r="AH31" s="931"/>
      <c r="AI31" s="932"/>
      <c r="AJ31" s="30"/>
      <c r="AO31" s="716"/>
      <c r="AP31" s="716"/>
      <c r="AV31" s="156"/>
      <c r="AW31" s="156"/>
      <c r="AX31" s="156"/>
      <c r="AY31" s="156"/>
      <c r="AZ31" s="156"/>
      <c r="BA31" s="156"/>
      <c r="BB31" s="156"/>
      <c r="BC31" s="156"/>
      <c r="BD31" s="156"/>
      <c r="BE31" s="156"/>
      <c r="BF31" s="156"/>
      <c r="BG31" s="156"/>
      <c r="BH31" s="156"/>
      <c r="BI31" s="156"/>
      <c r="BJ31" s="156"/>
      <c r="BK31" s="156"/>
      <c r="BL31" s="156"/>
      <c r="BM31" s="156"/>
      <c r="BN31" s="156"/>
      <c r="BO31" s="156"/>
      <c r="BP31" s="156"/>
      <c r="BQ31" s="156"/>
      <c r="BR31" s="156"/>
      <c r="BS31" s="156"/>
      <c r="BT31" s="156"/>
      <c r="BU31" s="156"/>
      <c r="BV31" s="156"/>
      <c r="BW31" s="156"/>
      <c r="BX31" s="156"/>
      <c r="BY31" s="156"/>
      <c r="BZ31" s="156"/>
      <c r="CA31" s="156"/>
      <c r="CB31" s="156"/>
      <c r="CC31" s="156"/>
      <c r="CD31" s="156"/>
      <c r="CE31" s="156"/>
      <c r="CF31" s="156"/>
      <c r="CG31" s="156"/>
      <c r="CH31" s="156"/>
      <c r="CI31" s="156"/>
      <c r="CJ31" s="156"/>
      <c r="CK31" s="156"/>
      <c r="CL31" s="156"/>
      <c r="CM31" s="156"/>
      <c r="CN31" s="156"/>
      <c r="CO31" s="156"/>
      <c r="CP31" s="156"/>
      <c r="CQ31" s="156"/>
      <c r="CR31" s="156"/>
      <c r="CS31" s="156"/>
      <c r="CT31" s="156"/>
      <c r="CU31" s="156"/>
      <c r="CV31" s="156"/>
      <c r="CW31" s="156"/>
      <c r="CX31" s="156"/>
      <c r="CY31" s="156"/>
      <c r="CZ31" s="156"/>
      <c r="DA31" s="156"/>
      <c r="DB31" s="156"/>
      <c r="DC31" s="156"/>
    </row>
    <row r="32" spans="1:107" ht="12.75" customHeight="1">
      <c r="A32" s="30"/>
      <c r="B32" s="33"/>
      <c r="C32" s="31"/>
      <c r="D32" s="31"/>
      <c r="E32" s="32"/>
      <c r="F32" s="30"/>
      <c r="G32" s="32"/>
      <c r="H32" s="32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976"/>
      <c r="T32" s="977"/>
      <c r="U32" s="977"/>
      <c r="V32" s="32"/>
      <c r="W32" s="30"/>
      <c r="X32" s="32"/>
      <c r="Y32" s="32"/>
      <c r="Z32" s="253"/>
      <c r="AA32" s="253"/>
      <c r="AB32" s="253"/>
      <c r="AC32" s="253"/>
      <c r="AD32" s="253"/>
      <c r="AE32" s="253"/>
      <c r="AF32" s="253"/>
      <c r="AG32" s="253"/>
      <c r="AH32" s="253"/>
      <c r="AI32" s="253"/>
      <c r="AJ32" s="32"/>
      <c r="AV32" s="150"/>
      <c r="AW32" s="150"/>
      <c r="AX32" s="150"/>
      <c r="AY32" s="150"/>
      <c r="AZ32" s="150"/>
      <c r="BA32" s="150"/>
      <c r="BB32" s="150"/>
      <c r="BC32" s="150"/>
      <c r="BD32" s="150"/>
      <c r="BE32" s="150"/>
      <c r="BF32" s="150"/>
      <c r="BG32" s="150"/>
      <c r="BH32" s="150"/>
      <c r="BI32" s="150"/>
      <c r="BJ32" s="150"/>
      <c r="BK32" s="150"/>
      <c r="BL32" s="150"/>
      <c r="BM32" s="150"/>
      <c r="BN32" s="150"/>
      <c r="BO32" s="150"/>
      <c r="BP32" s="150"/>
      <c r="BQ32" s="150"/>
      <c r="BR32" s="150"/>
      <c r="BS32" s="150"/>
      <c r="BT32" s="150"/>
      <c r="BU32" s="150"/>
      <c r="BV32" s="150"/>
      <c r="BW32" s="150"/>
      <c r="BX32" s="150"/>
      <c r="BY32" s="150"/>
      <c r="BZ32" s="150"/>
      <c r="CA32" s="150"/>
      <c r="CB32" s="150"/>
      <c r="CC32" s="150"/>
      <c r="CD32" s="150"/>
      <c r="CE32" s="150"/>
      <c r="CF32" s="150"/>
      <c r="CG32" s="150"/>
      <c r="CH32" s="150"/>
      <c r="CI32" s="150"/>
      <c r="CJ32" s="150"/>
      <c r="CK32" s="150"/>
      <c r="CL32" s="150"/>
      <c r="CM32" s="150"/>
      <c r="CN32" s="150"/>
      <c r="CO32" s="150"/>
      <c r="CP32" s="150"/>
      <c r="CQ32" s="150"/>
      <c r="CR32" s="150"/>
      <c r="CS32" s="150"/>
      <c r="CT32" s="150"/>
      <c r="CU32" s="150"/>
      <c r="CV32" s="150"/>
      <c r="CW32" s="150"/>
      <c r="CX32" s="150"/>
      <c r="CY32" s="150"/>
      <c r="CZ32" s="150"/>
      <c r="DA32" s="150"/>
      <c r="DB32" s="150"/>
      <c r="DC32" s="150"/>
    </row>
    <row r="33" spans="1:266" ht="12.75" customHeight="1">
      <c r="A33" s="30"/>
      <c r="B33" s="32" t="s">
        <v>277</v>
      </c>
      <c r="C33" s="30"/>
      <c r="D33" s="30"/>
      <c r="E33" s="42"/>
      <c r="F33" s="42"/>
      <c r="G33" s="42"/>
      <c r="H33" s="42"/>
      <c r="I33" s="42"/>
      <c r="J33" s="30"/>
      <c r="K33" s="30"/>
      <c r="L33" s="30"/>
      <c r="M33" s="49"/>
      <c r="N33" s="51"/>
      <c r="O33" s="51"/>
      <c r="P33" s="1044" t="s">
        <v>3326</v>
      </c>
      <c r="Q33" s="1044"/>
      <c r="R33" s="1044"/>
      <c r="S33" s="1044"/>
      <c r="T33" s="1045"/>
      <c r="U33" s="1046"/>
      <c r="V33" s="1046"/>
      <c r="W33" s="1046"/>
      <c r="X33" s="1047"/>
      <c r="Y33" s="30"/>
      <c r="Z33" s="1044" t="s">
        <v>592</v>
      </c>
      <c r="AA33" s="1044"/>
      <c r="AB33" s="1044"/>
      <c r="AC33" s="1044"/>
      <c r="AD33" s="1045"/>
      <c r="AE33" s="1046"/>
      <c r="AF33" s="1046"/>
      <c r="AG33" s="1046"/>
      <c r="AH33" s="1047"/>
      <c r="AI33" s="30"/>
      <c r="AJ33" s="30"/>
      <c r="AK33" s="847"/>
      <c r="AL33" s="847"/>
      <c r="AV33" s="157"/>
      <c r="AW33" s="157"/>
      <c r="AX33" s="157"/>
      <c r="AY33" s="157"/>
      <c r="AZ33" s="157"/>
      <c r="BA33" s="157"/>
      <c r="BB33" s="157"/>
      <c r="BC33" s="157"/>
      <c r="BD33" s="157"/>
      <c r="BE33" s="157"/>
      <c r="BF33" s="157"/>
      <c r="BG33" s="157"/>
      <c r="BH33" s="157"/>
      <c r="BI33" s="157"/>
      <c r="BJ33" s="157"/>
      <c r="BK33" s="157"/>
      <c r="BL33" s="157"/>
      <c r="BM33" s="157"/>
      <c r="BN33" s="157"/>
      <c r="BO33" s="157"/>
      <c r="BP33" s="157"/>
      <c r="BQ33" s="157"/>
      <c r="BR33" s="157"/>
      <c r="BS33" s="157"/>
      <c r="BT33" s="157"/>
      <c r="BU33" s="157"/>
      <c r="BV33" s="157"/>
      <c r="BW33" s="157"/>
      <c r="BX33" s="157"/>
      <c r="BY33" s="157"/>
      <c r="BZ33" s="157"/>
      <c r="CA33" s="157"/>
      <c r="CB33" s="157"/>
      <c r="CC33" s="157"/>
      <c r="CD33" s="157"/>
      <c r="CE33" s="157"/>
      <c r="CF33" s="157"/>
      <c r="CG33" s="157"/>
      <c r="CH33" s="157"/>
      <c r="CI33" s="157"/>
      <c r="CJ33" s="157"/>
      <c r="CK33" s="157"/>
      <c r="CL33" s="157"/>
      <c r="CM33" s="157"/>
      <c r="CN33" s="157"/>
      <c r="CO33" s="157"/>
      <c r="CP33" s="157"/>
      <c r="CQ33" s="157"/>
      <c r="CR33" s="157"/>
      <c r="CS33" s="157"/>
      <c r="CT33" s="157"/>
      <c r="CU33" s="157"/>
      <c r="CV33" s="157"/>
      <c r="CW33" s="157"/>
      <c r="CX33" s="157"/>
      <c r="CY33" s="157"/>
      <c r="CZ33" s="157"/>
      <c r="DA33" s="157"/>
      <c r="DB33" s="157"/>
      <c r="DC33" s="15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  <c r="IV33" s="7"/>
      <c r="IW33" s="7"/>
      <c r="IX33" s="7"/>
      <c r="IY33" s="7"/>
      <c r="IZ33" s="7"/>
      <c r="JA33" s="7"/>
      <c r="JB33" s="7"/>
      <c r="JC33" s="7"/>
      <c r="JD33" s="7"/>
      <c r="JE33" s="7"/>
      <c r="JF33" s="7"/>
    </row>
    <row r="34" spans="1:266" ht="12.75" customHeight="1">
      <c r="A34" s="30"/>
      <c r="B34" s="219" t="s">
        <v>367</v>
      </c>
      <c r="C34" s="219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30"/>
      <c r="T34" s="223" t="s">
        <v>341</v>
      </c>
      <c r="U34" s="223"/>
      <c r="V34" s="223"/>
      <c r="W34" s="223"/>
      <c r="X34" s="223"/>
      <c r="Y34" s="223"/>
      <c r="Z34" s="223"/>
      <c r="AA34" s="30"/>
      <c r="AB34" s="257"/>
      <c r="AC34" s="234"/>
      <c r="AD34" s="234"/>
      <c r="AE34" s="234"/>
      <c r="AF34" s="234"/>
      <c r="AG34" s="234"/>
      <c r="AH34" s="243"/>
      <c r="AI34" s="243"/>
      <c r="AJ34" s="293"/>
      <c r="AK34" s="848"/>
      <c r="AL34" s="847"/>
      <c r="AV34" s="150"/>
      <c r="AW34" s="150"/>
      <c r="AX34" s="150"/>
      <c r="AY34" s="150"/>
      <c r="AZ34" s="150"/>
      <c r="BA34" s="150"/>
      <c r="BB34" s="150"/>
      <c r="BC34" s="150"/>
      <c r="BD34" s="150"/>
      <c r="BE34" s="150"/>
      <c r="BF34" s="150"/>
      <c r="BG34" s="150"/>
      <c r="BH34" s="150"/>
      <c r="BI34" s="150"/>
      <c r="BJ34" s="150"/>
      <c r="BK34" s="150"/>
      <c r="BL34" s="150"/>
      <c r="BM34" s="150"/>
      <c r="BN34" s="150"/>
      <c r="BO34" s="150"/>
      <c r="BP34" s="150"/>
      <c r="BQ34" s="150"/>
      <c r="BR34" s="150"/>
      <c r="BS34" s="150"/>
      <c r="BT34" s="150"/>
      <c r="BU34" s="150"/>
      <c r="BV34" s="150"/>
      <c r="BW34" s="150"/>
      <c r="BX34" s="150"/>
      <c r="BY34" s="150"/>
      <c r="BZ34" s="150"/>
      <c r="CA34" s="150"/>
      <c r="CB34" s="150"/>
      <c r="CC34" s="150"/>
      <c r="CD34" s="150"/>
      <c r="CE34" s="150"/>
      <c r="CF34" s="150"/>
      <c r="CG34" s="150"/>
      <c r="CH34" s="150"/>
      <c r="CI34" s="150"/>
      <c r="CJ34" s="150"/>
      <c r="CK34" s="150"/>
      <c r="CL34" s="150"/>
      <c r="CM34" s="150"/>
      <c r="CN34" s="150"/>
      <c r="CO34" s="150"/>
      <c r="CP34" s="150"/>
      <c r="CQ34" s="150"/>
      <c r="CR34" s="150"/>
      <c r="CS34" s="150"/>
      <c r="CT34" s="150"/>
      <c r="CU34" s="150"/>
      <c r="CV34" s="150"/>
      <c r="CW34" s="150"/>
      <c r="CX34" s="150"/>
      <c r="CY34" s="150"/>
      <c r="CZ34" s="150"/>
      <c r="DA34" s="150"/>
      <c r="DB34" s="150"/>
      <c r="DC34" s="150"/>
    </row>
    <row r="35" spans="1:266" ht="15" customHeight="1">
      <c r="A35" s="30"/>
      <c r="B35" s="925"/>
      <c r="C35" s="931"/>
      <c r="D35" s="931"/>
      <c r="E35" s="931"/>
      <c r="F35" s="931"/>
      <c r="G35" s="931"/>
      <c r="H35" s="931"/>
      <c r="I35" s="931"/>
      <c r="J35" s="931"/>
      <c r="K35" s="931"/>
      <c r="L35" s="931"/>
      <c r="M35" s="931"/>
      <c r="N35" s="931"/>
      <c r="O35" s="931"/>
      <c r="P35" s="931"/>
      <c r="Q35" s="931"/>
      <c r="R35" s="931"/>
      <c r="S35" s="932"/>
      <c r="T35" s="925"/>
      <c r="U35" s="931"/>
      <c r="V35" s="931"/>
      <c r="W35" s="931"/>
      <c r="X35" s="931"/>
      <c r="Y35" s="931"/>
      <c r="Z35" s="931"/>
      <c r="AA35" s="931"/>
      <c r="AB35" s="931"/>
      <c r="AC35" s="931"/>
      <c r="AD35" s="931"/>
      <c r="AE35" s="931"/>
      <c r="AF35" s="931"/>
      <c r="AG35" s="931"/>
      <c r="AH35" s="931"/>
      <c r="AI35" s="932"/>
      <c r="AJ35" s="37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  <c r="BI35" s="150"/>
      <c r="BJ35" s="150"/>
      <c r="BK35" s="150"/>
      <c r="BL35" s="150"/>
      <c r="BM35" s="150"/>
      <c r="BN35" s="150"/>
      <c r="BO35" s="150"/>
      <c r="BP35" s="150"/>
      <c r="BQ35" s="150"/>
      <c r="BR35" s="150"/>
      <c r="BS35" s="150"/>
      <c r="BT35" s="150"/>
      <c r="BU35" s="150"/>
      <c r="BV35" s="150"/>
      <c r="BW35" s="150"/>
      <c r="BX35" s="150"/>
      <c r="BY35" s="150"/>
      <c r="BZ35" s="150"/>
      <c r="CA35" s="150"/>
      <c r="CB35" s="150"/>
      <c r="CC35" s="150"/>
      <c r="CD35" s="150"/>
      <c r="CE35" s="150"/>
      <c r="CF35" s="150"/>
      <c r="CG35" s="150"/>
      <c r="CH35" s="150"/>
      <c r="CI35" s="150"/>
      <c r="CJ35" s="150"/>
      <c r="CK35" s="150"/>
      <c r="CL35" s="150"/>
      <c r="CM35" s="150"/>
      <c r="CN35" s="150"/>
      <c r="CO35" s="150"/>
      <c r="CP35" s="150"/>
      <c r="CQ35" s="150"/>
      <c r="CR35" s="150"/>
      <c r="CS35" s="150"/>
      <c r="CT35" s="150"/>
      <c r="CU35" s="150"/>
      <c r="CV35" s="150"/>
      <c r="CW35" s="150"/>
      <c r="CX35" s="150"/>
      <c r="CY35" s="150"/>
      <c r="CZ35" s="150"/>
      <c r="DA35" s="150"/>
      <c r="DB35" s="150"/>
      <c r="DC35" s="150"/>
    </row>
    <row r="36" spans="1:266" s="5" customFormat="1" ht="12.75" customHeight="1">
      <c r="A36" s="30"/>
      <c r="B36" s="223" t="s">
        <v>354</v>
      </c>
      <c r="C36" s="223"/>
      <c r="D36" s="223"/>
      <c r="E36" s="223"/>
      <c r="F36" s="223"/>
      <c r="G36" s="223"/>
      <c r="H36" s="223"/>
      <c r="I36" s="223"/>
      <c r="J36" s="223"/>
      <c r="K36" s="223"/>
      <c r="L36" s="223"/>
      <c r="M36" s="223"/>
      <c r="N36" s="223"/>
      <c r="O36" s="223"/>
      <c r="P36" s="223"/>
      <c r="Q36" s="223"/>
      <c r="R36" s="223"/>
      <c r="S36" s="223"/>
      <c r="T36" s="240" t="s">
        <v>250</v>
      </c>
      <c r="U36" s="151"/>
      <c r="V36" s="151"/>
      <c r="W36" s="151"/>
      <c r="X36" s="151"/>
      <c r="Y36" s="151"/>
      <c r="Z36" s="30"/>
      <c r="AA36" s="30"/>
      <c r="AB36" s="30"/>
      <c r="AC36" s="30"/>
      <c r="AD36" s="223" t="s">
        <v>3</v>
      </c>
      <c r="AE36" s="296"/>
      <c r="AF36" s="223" t="s">
        <v>251</v>
      </c>
      <c r="AG36" s="296"/>
      <c r="AH36" s="241"/>
      <c r="AI36" s="223"/>
      <c r="AJ36" s="37"/>
      <c r="AO36" s="716"/>
      <c r="AP36" s="716"/>
      <c r="AV36" s="156"/>
      <c r="AW36" s="156"/>
      <c r="AX36" s="156"/>
      <c r="AY36" s="156"/>
      <c r="AZ36" s="156"/>
      <c r="BA36" s="156"/>
      <c r="BB36" s="156"/>
      <c r="BC36" s="156"/>
      <c r="BD36" s="156"/>
      <c r="BE36" s="156"/>
      <c r="BF36" s="156"/>
      <c r="BG36" s="156"/>
      <c r="BH36" s="156"/>
      <c r="BI36" s="156"/>
      <c r="BJ36" s="156"/>
      <c r="BK36" s="156"/>
      <c r="BL36" s="156"/>
      <c r="BM36" s="156"/>
      <c r="BN36" s="156"/>
      <c r="BO36" s="156"/>
      <c r="BP36" s="156"/>
      <c r="BQ36" s="156"/>
      <c r="BR36" s="156"/>
      <c r="BS36" s="156"/>
      <c r="BT36" s="156"/>
      <c r="BU36" s="156"/>
      <c r="BV36" s="156"/>
      <c r="BW36" s="156"/>
      <c r="BX36" s="156"/>
      <c r="BY36" s="156"/>
      <c r="BZ36" s="156"/>
      <c r="CA36" s="156"/>
      <c r="CB36" s="156"/>
      <c r="CC36" s="156"/>
      <c r="CD36" s="156"/>
      <c r="CE36" s="156"/>
      <c r="CF36" s="156"/>
      <c r="CG36" s="156"/>
      <c r="CH36" s="156"/>
      <c r="CI36" s="156"/>
      <c r="CJ36" s="156"/>
      <c r="CK36" s="156"/>
      <c r="CL36" s="156"/>
      <c r="CM36" s="156"/>
      <c r="CN36" s="156"/>
      <c r="CO36" s="156"/>
      <c r="CP36" s="156"/>
      <c r="CQ36" s="156"/>
      <c r="CR36" s="156"/>
      <c r="CS36" s="156"/>
      <c r="CT36" s="156"/>
      <c r="CU36" s="156"/>
      <c r="CV36" s="156"/>
      <c r="CW36" s="156"/>
      <c r="CX36" s="156"/>
      <c r="CY36" s="156"/>
      <c r="CZ36" s="156"/>
      <c r="DA36" s="156"/>
      <c r="DB36" s="156"/>
      <c r="DC36" s="156"/>
    </row>
    <row r="37" spans="1:266" ht="15" customHeight="1">
      <c r="A37" s="30"/>
      <c r="B37" s="925"/>
      <c r="C37" s="931"/>
      <c r="D37" s="931"/>
      <c r="E37" s="931"/>
      <c r="F37" s="931"/>
      <c r="G37" s="931"/>
      <c r="H37" s="931"/>
      <c r="I37" s="931"/>
      <c r="J37" s="931"/>
      <c r="K37" s="931"/>
      <c r="L37" s="931"/>
      <c r="M37" s="931"/>
      <c r="N37" s="931"/>
      <c r="O37" s="931"/>
      <c r="P37" s="931"/>
      <c r="Q37" s="931"/>
      <c r="R37" s="931"/>
      <c r="S37" s="932"/>
      <c r="T37" s="925"/>
      <c r="U37" s="931"/>
      <c r="V37" s="931"/>
      <c r="W37" s="931"/>
      <c r="X37" s="931"/>
      <c r="Y37" s="931"/>
      <c r="Z37" s="931"/>
      <c r="AA37" s="931"/>
      <c r="AB37" s="931"/>
      <c r="AC37" s="932"/>
      <c r="AD37" s="933"/>
      <c r="AE37" s="935"/>
      <c r="AF37" s="933"/>
      <c r="AG37" s="934"/>
      <c r="AH37" s="934"/>
      <c r="AI37" s="935"/>
      <c r="AJ37" s="37"/>
      <c r="AV37" s="150"/>
      <c r="AW37" s="150"/>
      <c r="AX37" s="150"/>
      <c r="AY37" s="150"/>
      <c r="AZ37" s="150"/>
      <c r="BA37" s="150"/>
      <c r="BB37" s="150"/>
      <c r="BC37" s="150"/>
      <c r="BD37" s="150"/>
      <c r="BE37" s="150"/>
      <c r="BF37" s="150"/>
      <c r="BG37" s="150"/>
      <c r="BH37" s="150"/>
      <c r="BI37" s="150"/>
      <c r="BJ37" s="150"/>
      <c r="BK37" s="150"/>
      <c r="BL37" s="150"/>
      <c r="BM37" s="150"/>
      <c r="BN37" s="150"/>
      <c r="BO37" s="150"/>
      <c r="BP37" s="150"/>
      <c r="BQ37" s="150"/>
      <c r="BR37" s="150"/>
      <c r="BS37" s="150"/>
      <c r="BT37" s="150"/>
      <c r="BU37" s="150"/>
      <c r="BV37" s="150"/>
      <c r="BW37" s="150"/>
      <c r="BX37" s="150"/>
      <c r="BY37" s="150"/>
      <c r="BZ37" s="150"/>
      <c r="CA37" s="150"/>
      <c r="CB37" s="150"/>
      <c r="CC37" s="150"/>
      <c r="CD37" s="150"/>
      <c r="CE37" s="150"/>
      <c r="CF37" s="150"/>
      <c r="CG37" s="150"/>
      <c r="CH37" s="150"/>
      <c r="CI37" s="150"/>
      <c r="CJ37" s="150"/>
      <c r="CK37" s="150"/>
      <c r="CL37" s="150"/>
      <c r="CM37" s="150"/>
      <c r="CN37" s="150"/>
      <c r="CO37" s="150"/>
      <c r="CP37" s="150"/>
      <c r="CQ37" s="150"/>
      <c r="CR37" s="150"/>
      <c r="CS37" s="150"/>
      <c r="CT37" s="150"/>
      <c r="CU37" s="150"/>
      <c r="CV37" s="150"/>
      <c r="CW37" s="150"/>
      <c r="CX37" s="150"/>
      <c r="CY37" s="150"/>
      <c r="CZ37" s="150"/>
      <c r="DA37" s="150"/>
      <c r="DB37" s="150"/>
      <c r="DC37" s="150"/>
    </row>
    <row r="38" spans="1:266" s="5" customFormat="1" ht="12.75" customHeight="1">
      <c r="A38" s="30"/>
      <c r="B38" s="223" t="s">
        <v>291</v>
      </c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223" t="s">
        <v>257</v>
      </c>
      <c r="N38" s="223"/>
      <c r="O38" s="223"/>
      <c r="P38" s="223"/>
      <c r="Q38" s="30"/>
      <c r="R38" s="30"/>
      <c r="S38" s="30"/>
      <c r="T38" s="235" t="s">
        <v>258</v>
      </c>
      <c r="U38" s="235"/>
      <c r="V38" s="235"/>
      <c r="W38" s="235"/>
      <c r="X38" s="235"/>
      <c r="Y38" s="235"/>
      <c r="Z38" s="255" t="s">
        <v>275</v>
      </c>
      <c r="AA38" s="255"/>
      <c r="AB38" s="255"/>
      <c r="AC38" s="255"/>
      <c r="AD38" s="255"/>
      <c r="AE38" s="255"/>
      <c r="AF38" s="223"/>
      <c r="AG38" s="223"/>
      <c r="AH38" s="241"/>
      <c r="AI38" s="223"/>
      <c r="AJ38" s="37"/>
      <c r="AO38" s="716"/>
      <c r="AP38" s="716"/>
      <c r="AV38" s="156"/>
      <c r="AW38" s="156"/>
      <c r="AX38" s="156"/>
      <c r="AY38" s="156"/>
      <c r="AZ38" s="156"/>
      <c r="BA38" s="156"/>
      <c r="BB38" s="156"/>
      <c r="BC38" s="156"/>
      <c r="BD38" s="156"/>
      <c r="BE38" s="156"/>
      <c r="BF38" s="156"/>
      <c r="BG38" s="156"/>
      <c r="BH38" s="156"/>
      <c r="BI38" s="156"/>
      <c r="BJ38" s="156"/>
      <c r="BK38" s="156"/>
      <c r="BL38" s="156"/>
      <c r="BM38" s="156"/>
      <c r="BN38" s="156"/>
      <c r="BO38" s="156"/>
      <c r="BP38" s="156"/>
      <c r="BQ38" s="156"/>
      <c r="BR38" s="156"/>
      <c r="BS38" s="156"/>
      <c r="BT38" s="156"/>
      <c r="BU38" s="156"/>
      <c r="BV38" s="156"/>
      <c r="BW38" s="156"/>
      <c r="BX38" s="156"/>
      <c r="BY38" s="156"/>
      <c r="BZ38" s="156"/>
      <c r="CA38" s="156"/>
      <c r="CB38" s="156"/>
      <c r="CC38" s="156"/>
      <c r="CD38" s="156"/>
      <c r="CE38" s="156"/>
      <c r="CF38" s="156"/>
      <c r="CG38" s="156"/>
      <c r="CH38" s="156"/>
      <c r="CI38" s="156"/>
      <c r="CJ38" s="156"/>
      <c r="CK38" s="156"/>
      <c r="CL38" s="156"/>
      <c r="CM38" s="156"/>
      <c r="CN38" s="156"/>
      <c r="CO38" s="156"/>
      <c r="CP38" s="156"/>
      <c r="CQ38" s="156"/>
      <c r="CR38" s="156"/>
      <c r="CS38" s="156"/>
      <c r="CT38" s="156"/>
      <c r="CU38" s="156"/>
      <c r="CV38" s="156"/>
      <c r="CW38" s="156"/>
      <c r="CX38" s="156"/>
      <c r="CY38" s="156"/>
      <c r="CZ38" s="156"/>
      <c r="DA38" s="156"/>
      <c r="DB38" s="156"/>
      <c r="DC38" s="156"/>
    </row>
    <row r="39" spans="1:266" ht="15" customHeight="1">
      <c r="A39" s="30"/>
      <c r="B39" s="936"/>
      <c r="C39" s="937"/>
      <c r="D39" s="937"/>
      <c r="E39" s="937"/>
      <c r="F39" s="937"/>
      <c r="G39" s="937"/>
      <c r="H39" s="937"/>
      <c r="I39" s="937"/>
      <c r="J39" s="937"/>
      <c r="K39" s="937"/>
      <c r="L39" s="938"/>
      <c r="M39" s="936"/>
      <c r="N39" s="937"/>
      <c r="O39" s="937"/>
      <c r="P39" s="937"/>
      <c r="Q39" s="937"/>
      <c r="R39" s="937"/>
      <c r="S39" s="938"/>
      <c r="T39" s="936"/>
      <c r="U39" s="937"/>
      <c r="V39" s="937"/>
      <c r="W39" s="937"/>
      <c r="X39" s="937"/>
      <c r="Y39" s="938"/>
      <c r="Z39" s="946"/>
      <c r="AA39" s="931"/>
      <c r="AB39" s="931"/>
      <c r="AC39" s="931"/>
      <c r="AD39" s="931"/>
      <c r="AE39" s="931"/>
      <c r="AF39" s="931"/>
      <c r="AG39" s="931"/>
      <c r="AH39" s="931"/>
      <c r="AI39" s="932"/>
      <c r="AJ39" s="217"/>
      <c r="AV39" s="150"/>
      <c r="AW39" s="150"/>
      <c r="AX39" s="150"/>
      <c r="AY39" s="150"/>
      <c r="AZ39" s="150"/>
      <c r="BA39" s="150"/>
      <c r="BB39" s="150"/>
      <c r="BC39" s="150"/>
      <c r="BD39" s="150"/>
      <c r="BE39" s="150"/>
      <c r="BF39" s="150"/>
      <c r="BG39" s="150"/>
      <c r="BH39" s="150"/>
      <c r="BI39" s="150"/>
      <c r="BJ39" s="150"/>
      <c r="BK39" s="150"/>
      <c r="BL39" s="150"/>
      <c r="BM39" s="150"/>
      <c r="BN39" s="150"/>
      <c r="BO39" s="150"/>
      <c r="BP39" s="150"/>
      <c r="BQ39" s="150"/>
      <c r="BR39" s="150"/>
      <c r="BS39" s="150"/>
      <c r="BT39" s="150"/>
      <c r="BU39" s="150"/>
      <c r="BV39" s="150"/>
      <c r="BW39" s="150"/>
      <c r="BX39" s="150"/>
      <c r="BY39" s="150"/>
      <c r="BZ39" s="150"/>
      <c r="CA39" s="150"/>
      <c r="CB39" s="150"/>
      <c r="CC39" s="150"/>
      <c r="CD39" s="150"/>
      <c r="CE39" s="150"/>
      <c r="CF39" s="150"/>
      <c r="CG39" s="150"/>
      <c r="CH39" s="150"/>
      <c r="CI39" s="150"/>
      <c r="CJ39" s="150"/>
      <c r="CK39" s="150"/>
      <c r="CL39" s="150"/>
      <c r="CM39" s="150"/>
      <c r="CN39" s="150"/>
      <c r="CO39" s="150"/>
      <c r="CP39" s="150"/>
      <c r="CQ39" s="150"/>
      <c r="CR39" s="150"/>
      <c r="CS39" s="150"/>
      <c r="CT39" s="150"/>
      <c r="CU39" s="150"/>
      <c r="CV39" s="150"/>
      <c r="CW39" s="150"/>
      <c r="CX39" s="150"/>
      <c r="CY39" s="150"/>
      <c r="CZ39" s="150"/>
      <c r="DA39" s="150"/>
      <c r="DB39" s="150"/>
      <c r="DC39" s="150"/>
    </row>
    <row r="40" spans="1:266" s="5" customFormat="1" ht="12.75" customHeight="1">
      <c r="A40" s="30"/>
      <c r="B40" s="219" t="s">
        <v>368</v>
      </c>
      <c r="C40" s="299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254" t="s">
        <v>369</v>
      </c>
      <c r="U40" s="254"/>
      <c r="V40" s="254"/>
      <c r="W40" s="254"/>
      <c r="X40" s="254"/>
      <c r="Y40" s="254"/>
      <c r="Z40" s="219"/>
      <c r="AA40" s="219"/>
      <c r="AB40" s="219"/>
      <c r="AC40" s="219"/>
      <c r="AD40" s="219"/>
      <c r="AE40" s="296"/>
      <c r="AF40" s="296"/>
      <c r="AG40" s="30"/>
      <c r="AH40" s="241"/>
      <c r="AI40" s="223"/>
      <c r="AJ40" s="217"/>
      <c r="AO40" s="716"/>
      <c r="AP40" s="716"/>
      <c r="AV40" s="156"/>
      <c r="AW40" s="156"/>
      <c r="AX40" s="156"/>
      <c r="AY40" s="156"/>
      <c r="AZ40" s="156"/>
      <c r="BA40" s="156"/>
      <c r="BB40" s="156"/>
      <c r="BC40" s="156"/>
      <c r="BD40" s="156"/>
      <c r="BE40" s="156"/>
      <c r="BF40" s="156"/>
      <c r="BG40" s="156"/>
      <c r="BH40" s="156"/>
      <c r="BI40" s="156"/>
      <c r="BJ40" s="156"/>
      <c r="BK40" s="156"/>
      <c r="BL40" s="156"/>
      <c r="BM40" s="156"/>
      <c r="BN40" s="156"/>
      <c r="BO40" s="156"/>
      <c r="BP40" s="156"/>
      <c r="BQ40" s="156"/>
      <c r="BR40" s="156"/>
      <c r="BS40" s="156"/>
      <c r="BT40" s="156"/>
      <c r="BU40" s="156"/>
      <c r="BV40" s="156"/>
      <c r="BW40" s="156"/>
      <c r="BX40" s="156"/>
      <c r="BY40" s="156"/>
      <c r="BZ40" s="156"/>
      <c r="CA40" s="156"/>
      <c r="CB40" s="156"/>
      <c r="CC40" s="156"/>
      <c r="CD40" s="156"/>
      <c r="CE40" s="156"/>
      <c r="CF40" s="156"/>
      <c r="CG40" s="156"/>
      <c r="CH40" s="156"/>
      <c r="CI40" s="156"/>
      <c r="CJ40" s="156"/>
      <c r="CK40" s="156"/>
      <c r="CL40" s="156"/>
      <c r="CM40" s="156"/>
      <c r="CN40" s="156"/>
      <c r="CO40" s="156"/>
      <c r="CP40" s="156"/>
      <c r="CQ40" s="156"/>
      <c r="CR40" s="156"/>
      <c r="CS40" s="156"/>
      <c r="CT40" s="156"/>
      <c r="CU40" s="156"/>
      <c r="CV40" s="156"/>
      <c r="CW40" s="156"/>
      <c r="CX40" s="156"/>
      <c r="CY40" s="156"/>
      <c r="CZ40" s="156"/>
      <c r="DA40" s="156"/>
      <c r="DB40" s="156"/>
      <c r="DC40" s="156"/>
    </row>
    <row r="41" spans="1:266" ht="15" customHeight="1">
      <c r="A41" s="30"/>
      <c r="B41" s="925"/>
      <c r="C41" s="931"/>
      <c r="D41" s="931"/>
      <c r="E41" s="931"/>
      <c r="F41" s="931"/>
      <c r="G41" s="931"/>
      <c r="H41" s="931"/>
      <c r="I41" s="931"/>
      <c r="J41" s="931"/>
      <c r="K41" s="931"/>
      <c r="L41" s="931"/>
      <c r="M41" s="931"/>
      <c r="N41" s="931"/>
      <c r="O41" s="931"/>
      <c r="P41" s="931"/>
      <c r="Q41" s="931"/>
      <c r="R41" s="931"/>
      <c r="S41" s="932"/>
      <c r="T41" s="925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  <c r="AH41" s="931"/>
      <c r="AI41" s="932"/>
      <c r="AJ41" s="293"/>
      <c r="AV41" s="150"/>
      <c r="AW41" s="150"/>
      <c r="AX41" s="150"/>
      <c r="AY41" s="150"/>
      <c r="AZ41" s="150"/>
      <c r="BA41" s="150"/>
      <c r="BB41" s="150"/>
      <c r="BC41" s="150"/>
      <c r="BD41" s="150"/>
      <c r="BE41" s="150"/>
      <c r="BF41" s="150"/>
      <c r="BG41" s="150"/>
      <c r="BH41" s="150"/>
      <c r="BI41" s="150"/>
      <c r="BJ41" s="150"/>
      <c r="BK41" s="150"/>
      <c r="BL41" s="150"/>
      <c r="BM41" s="150"/>
      <c r="BN41" s="150"/>
      <c r="BO41" s="150"/>
      <c r="BP41" s="150"/>
      <c r="BQ41" s="150"/>
      <c r="BR41" s="150"/>
      <c r="BS41" s="150"/>
      <c r="BT41" s="150"/>
      <c r="BU41" s="150"/>
      <c r="BV41" s="150"/>
      <c r="BW41" s="150"/>
      <c r="BX41" s="150"/>
      <c r="BY41" s="150"/>
      <c r="BZ41" s="150"/>
      <c r="CA41" s="150"/>
      <c r="CB41" s="150"/>
      <c r="CC41" s="150"/>
      <c r="CD41" s="150"/>
      <c r="CE41" s="150"/>
      <c r="CF41" s="150"/>
      <c r="CG41" s="150"/>
      <c r="CH41" s="150"/>
      <c r="CI41" s="150"/>
      <c r="CJ41" s="150"/>
      <c r="CK41" s="150"/>
      <c r="CL41" s="150"/>
      <c r="CM41" s="150"/>
      <c r="CN41" s="150"/>
      <c r="CO41" s="150"/>
      <c r="CP41" s="150"/>
      <c r="CQ41" s="150"/>
      <c r="CR41" s="150"/>
      <c r="CS41" s="150"/>
      <c r="CT41" s="150"/>
      <c r="CU41" s="150"/>
      <c r="CV41" s="150"/>
      <c r="CW41" s="150"/>
      <c r="CX41" s="150"/>
      <c r="CY41" s="150"/>
      <c r="CZ41" s="150"/>
      <c r="DA41" s="150"/>
      <c r="DB41" s="150"/>
      <c r="DC41" s="150"/>
    </row>
    <row r="42" spans="1:266" s="5" customFormat="1" ht="15" customHeight="1">
      <c r="A42" s="30"/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  <c r="N42" s="241"/>
      <c r="O42" s="241"/>
      <c r="P42" s="241"/>
      <c r="Q42" s="241"/>
      <c r="R42" s="241"/>
      <c r="S42" s="241"/>
      <c r="T42" s="241"/>
      <c r="U42" s="241"/>
      <c r="V42" s="241"/>
      <c r="W42" s="241"/>
      <c r="X42" s="241"/>
      <c r="Y42" s="241"/>
      <c r="Z42" s="241"/>
      <c r="AA42" s="241"/>
      <c r="AB42" s="241"/>
      <c r="AC42" s="241"/>
      <c r="AD42" s="241"/>
      <c r="AE42" s="241"/>
      <c r="AF42" s="241"/>
      <c r="AG42" s="241"/>
      <c r="AH42" s="241"/>
      <c r="AI42" s="234"/>
      <c r="AJ42" s="217"/>
      <c r="AO42" s="716"/>
      <c r="AP42" s="716"/>
      <c r="AV42" s="156"/>
      <c r="AW42" s="156"/>
      <c r="AX42" s="156"/>
      <c r="AY42" s="156"/>
      <c r="AZ42" s="156"/>
      <c r="BA42" s="156"/>
      <c r="BB42" s="156"/>
      <c r="BC42" s="156"/>
      <c r="BD42" s="156"/>
      <c r="BE42" s="156"/>
      <c r="BF42" s="156"/>
      <c r="BG42" s="156"/>
      <c r="BH42" s="156"/>
      <c r="BI42" s="156"/>
      <c r="BJ42" s="156"/>
      <c r="BK42" s="156"/>
      <c r="BL42" s="156"/>
      <c r="BM42" s="156"/>
      <c r="BN42" s="156"/>
      <c r="BO42" s="156"/>
      <c r="BP42" s="156"/>
      <c r="BQ42" s="156"/>
      <c r="BR42" s="156"/>
      <c r="BS42" s="156"/>
      <c r="BT42" s="156"/>
      <c r="BU42" s="156"/>
      <c r="BV42" s="156"/>
      <c r="BW42" s="156"/>
      <c r="BX42" s="156"/>
      <c r="BY42" s="156"/>
      <c r="BZ42" s="156"/>
      <c r="CA42" s="156"/>
      <c r="CB42" s="156"/>
      <c r="CC42" s="156"/>
      <c r="CD42" s="156"/>
      <c r="CE42" s="156"/>
      <c r="CF42" s="156"/>
      <c r="CG42" s="156"/>
      <c r="CH42" s="156"/>
      <c r="CI42" s="156"/>
      <c r="CJ42" s="156"/>
      <c r="CK42" s="156"/>
      <c r="CL42" s="156"/>
      <c r="CM42" s="156"/>
      <c r="CN42" s="156"/>
      <c r="CO42" s="156"/>
      <c r="CP42" s="156"/>
      <c r="CQ42" s="156"/>
      <c r="CR42" s="156"/>
      <c r="CS42" s="156"/>
      <c r="CT42" s="156"/>
      <c r="CU42" s="156"/>
      <c r="CV42" s="156"/>
      <c r="CW42" s="156"/>
      <c r="CX42" s="156"/>
      <c r="CY42" s="156"/>
      <c r="CZ42" s="156"/>
      <c r="DA42" s="156"/>
      <c r="DB42" s="156"/>
      <c r="DC42" s="156"/>
    </row>
    <row r="43" spans="1:266" ht="12.75" customHeight="1">
      <c r="A43" s="30"/>
      <c r="B43" s="32" t="s">
        <v>434</v>
      </c>
      <c r="C43" s="298"/>
      <c r="D43" s="298"/>
      <c r="E43" s="298"/>
      <c r="F43" s="298"/>
      <c r="G43" s="298"/>
      <c r="H43" s="298"/>
      <c r="I43" s="298"/>
      <c r="J43" s="298"/>
      <c r="K43" s="298"/>
      <c r="L43" s="298"/>
      <c r="M43" s="298"/>
      <c r="N43" s="298"/>
      <c r="O43" s="298"/>
      <c r="P43" s="298"/>
      <c r="Q43" s="298"/>
      <c r="R43" s="298"/>
      <c r="S43" s="298"/>
      <c r="T43" s="298"/>
      <c r="U43" s="298"/>
      <c r="V43" s="298"/>
      <c r="W43" s="298"/>
      <c r="X43" s="298"/>
      <c r="Y43" s="298"/>
      <c r="Z43" s="298"/>
      <c r="AA43" s="298"/>
      <c r="AB43" s="298"/>
      <c r="AC43" s="298"/>
      <c r="AD43" s="298"/>
      <c r="AE43" s="298"/>
      <c r="AF43" s="298"/>
      <c r="AG43" s="298"/>
      <c r="AH43" s="298"/>
      <c r="AI43" s="298"/>
      <c r="AJ43" s="217"/>
      <c r="AV43" s="150"/>
      <c r="AW43" s="150"/>
      <c r="AX43" s="150"/>
      <c r="AY43" s="150"/>
      <c r="AZ43" s="150"/>
      <c r="BA43" s="150"/>
      <c r="BB43" s="150"/>
      <c r="BC43" s="150"/>
      <c r="BD43" s="150"/>
      <c r="BE43" s="150"/>
      <c r="BF43" s="150"/>
      <c r="BG43" s="150"/>
      <c r="BH43" s="150"/>
      <c r="BI43" s="150"/>
      <c r="BJ43" s="150"/>
      <c r="BK43" s="150"/>
      <c r="BL43" s="150"/>
      <c r="BM43" s="150"/>
      <c r="BN43" s="150"/>
      <c r="BO43" s="150"/>
      <c r="BP43" s="150"/>
      <c r="BQ43" s="150"/>
      <c r="BR43" s="150"/>
      <c r="BS43" s="150"/>
      <c r="BT43" s="150"/>
      <c r="BU43" s="150"/>
      <c r="BV43" s="150"/>
      <c r="BW43" s="150"/>
      <c r="BX43" s="150"/>
      <c r="BY43" s="150"/>
      <c r="BZ43" s="150"/>
      <c r="CA43" s="150"/>
      <c r="CB43" s="150"/>
      <c r="CC43" s="150"/>
      <c r="CD43" s="150"/>
      <c r="CE43" s="150"/>
      <c r="CF43" s="150"/>
      <c r="CG43" s="150"/>
      <c r="CH43" s="150"/>
      <c r="CI43" s="150"/>
      <c r="CJ43" s="150"/>
      <c r="CK43" s="150"/>
      <c r="CL43" s="150"/>
      <c r="CM43" s="150"/>
      <c r="CN43" s="150"/>
      <c r="CO43" s="150"/>
      <c r="CP43" s="150"/>
      <c r="CQ43" s="150"/>
      <c r="CR43" s="150"/>
      <c r="CS43" s="150"/>
      <c r="CT43" s="150"/>
      <c r="CU43" s="150"/>
      <c r="CV43" s="150"/>
      <c r="CW43" s="150"/>
      <c r="CX43" s="150"/>
      <c r="CY43" s="150"/>
      <c r="CZ43" s="150"/>
      <c r="DA43" s="150"/>
      <c r="DB43" s="150"/>
      <c r="DC43" s="150"/>
    </row>
    <row r="44" spans="1:266" ht="12.75" customHeight="1">
      <c r="A44" s="30"/>
      <c r="B44" s="846" t="s">
        <v>3327</v>
      </c>
      <c r="C44" s="298"/>
      <c r="D44" s="298"/>
      <c r="E44" s="298"/>
      <c r="F44" s="298"/>
      <c r="G44" s="298"/>
      <c r="H44" s="298"/>
      <c r="I44" s="298"/>
      <c r="J44" s="298"/>
      <c r="K44" s="298"/>
      <c r="L44" s="298"/>
      <c r="M44" s="298"/>
      <c r="N44" s="298"/>
      <c r="O44" s="298"/>
      <c r="P44" s="298"/>
      <c r="Q44" s="298"/>
      <c r="R44" s="298"/>
      <c r="S44" s="298"/>
      <c r="T44" s="298"/>
      <c r="U44" s="298"/>
      <c r="V44" s="298"/>
      <c r="W44" s="298"/>
      <c r="X44" s="298"/>
      <c r="Y44" s="298"/>
      <c r="Z44" s="298"/>
      <c r="AA44" s="298"/>
      <c r="AB44" s="298"/>
      <c r="AC44" s="298"/>
      <c r="AD44" s="1042" t="s">
        <v>1248</v>
      </c>
      <c r="AE44" s="1043"/>
      <c r="AF44" s="298"/>
      <c r="AG44" s="298"/>
      <c r="AH44" s="298"/>
      <c r="AI44" s="298"/>
      <c r="AJ44" s="217"/>
      <c r="AK44" s="847"/>
      <c r="AL44" s="267" t="b">
        <f>IF(AD44="Yes",FALSE,TRUE)</f>
        <v>1</v>
      </c>
      <c r="AV44" s="150"/>
      <c r="AW44" s="150"/>
      <c r="AX44" s="150"/>
      <c r="AY44" s="150"/>
      <c r="AZ44" s="150"/>
      <c r="BA44" s="150"/>
      <c r="BB44" s="150"/>
      <c r="BC44" s="150"/>
      <c r="BD44" s="150"/>
      <c r="BE44" s="150"/>
      <c r="BF44" s="150"/>
      <c r="BG44" s="150"/>
      <c r="BH44" s="150"/>
      <c r="BI44" s="150"/>
      <c r="BJ44" s="150"/>
      <c r="BK44" s="150"/>
      <c r="BL44" s="150"/>
      <c r="BM44" s="150"/>
      <c r="BN44" s="150"/>
      <c r="BO44" s="150"/>
      <c r="BP44" s="150"/>
      <c r="BQ44" s="150"/>
      <c r="BR44" s="150"/>
      <c r="BS44" s="150"/>
      <c r="BT44" s="150"/>
      <c r="BU44" s="150"/>
      <c r="BV44" s="150"/>
      <c r="BW44" s="150"/>
      <c r="BX44" s="150"/>
      <c r="BY44" s="150"/>
      <c r="BZ44" s="150"/>
      <c r="CA44" s="150"/>
      <c r="CB44" s="150"/>
      <c r="CC44" s="150"/>
      <c r="CD44" s="150"/>
      <c r="CE44" s="150"/>
      <c r="CF44" s="150"/>
      <c r="CG44" s="150"/>
      <c r="CH44" s="150"/>
      <c r="CI44" s="150"/>
      <c r="CJ44" s="150"/>
      <c r="CK44" s="150"/>
      <c r="CL44" s="150"/>
      <c r="CM44" s="150"/>
      <c r="CN44" s="150"/>
      <c r="CO44" s="150"/>
      <c r="CP44" s="150"/>
      <c r="CQ44" s="150"/>
      <c r="CR44" s="150"/>
      <c r="CS44" s="150"/>
      <c r="CT44" s="150"/>
      <c r="CU44" s="150"/>
      <c r="CV44" s="150"/>
      <c r="CW44" s="150"/>
      <c r="CX44" s="150"/>
      <c r="CY44" s="150"/>
      <c r="CZ44" s="150"/>
      <c r="DA44" s="150"/>
      <c r="DB44" s="150"/>
      <c r="DC44" s="150"/>
    </row>
    <row r="45" spans="1:266">
      <c r="A45" s="30"/>
      <c r="B45" s="298"/>
      <c r="C45" s="298"/>
      <c r="D45" s="298"/>
      <c r="E45" s="298"/>
      <c r="F45" s="298"/>
      <c r="G45" s="298"/>
      <c r="H45" s="298"/>
      <c r="I45" s="298"/>
      <c r="J45" s="298"/>
      <c r="K45" s="298"/>
      <c r="L45" s="298"/>
      <c r="M45" s="298"/>
      <c r="N45" s="298"/>
      <c r="O45" s="298"/>
      <c r="P45" s="298"/>
      <c r="Q45" s="298"/>
      <c r="R45" s="298"/>
      <c r="S45" s="298"/>
      <c r="T45" s="298"/>
      <c r="U45" s="298"/>
      <c r="V45" s="298"/>
      <c r="W45" s="298"/>
      <c r="X45" s="298"/>
      <c r="Y45" s="298"/>
      <c r="Z45" s="298"/>
      <c r="AA45" s="298"/>
      <c r="AB45" s="298"/>
      <c r="AC45" s="298"/>
      <c r="AD45" s="298"/>
      <c r="AE45" s="298"/>
      <c r="AF45" s="298"/>
      <c r="AG45" s="298"/>
      <c r="AH45" s="298"/>
      <c r="AI45" s="298"/>
      <c r="AJ45" s="217"/>
      <c r="AV45" s="150"/>
      <c r="AW45" s="150"/>
      <c r="AX45" s="150"/>
      <c r="AY45" s="150"/>
      <c r="AZ45" s="150"/>
      <c r="BA45" s="150"/>
      <c r="BB45" s="150"/>
      <c r="BC45" s="150"/>
      <c r="BD45" s="150"/>
      <c r="BE45" s="150"/>
      <c r="BF45" s="150"/>
      <c r="BG45" s="150"/>
      <c r="BH45" s="150"/>
      <c r="BI45" s="150"/>
      <c r="BJ45" s="150"/>
      <c r="BK45" s="150"/>
      <c r="BL45" s="150"/>
      <c r="BM45" s="150"/>
      <c r="BN45" s="150"/>
      <c r="BO45" s="150"/>
      <c r="BP45" s="150"/>
      <c r="BQ45" s="150"/>
      <c r="BR45" s="150"/>
      <c r="BS45" s="150"/>
      <c r="BT45" s="150"/>
      <c r="BU45" s="150"/>
      <c r="BV45" s="150"/>
      <c r="BW45" s="150"/>
      <c r="BX45" s="150"/>
      <c r="BY45" s="150"/>
      <c r="BZ45" s="150"/>
      <c r="CA45" s="150"/>
      <c r="CB45" s="150"/>
      <c r="CC45" s="150"/>
      <c r="CD45" s="150"/>
      <c r="CE45" s="150"/>
      <c r="CF45" s="150"/>
      <c r="CG45" s="150"/>
      <c r="CH45" s="150"/>
      <c r="CI45" s="150"/>
      <c r="CJ45" s="150"/>
      <c r="CK45" s="150"/>
      <c r="CL45" s="150"/>
      <c r="CM45" s="150"/>
      <c r="CN45" s="150"/>
      <c r="CO45" s="150"/>
      <c r="CP45" s="150"/>
      <c r="CQ45" s="150"/>
      <c r="CR45" s="150"/>
      <c r="CS45" s="150"/>
      <c r="CT45" s="150"/>
      <c r="CU45" s="150"/>
      <c r="CV45" s="150"/>
      <c r="CW45" s="150"/>
      <c r="CX45" s="150"/>
      <c r="CY45" s="150"/>
      <c r="CZ45" s="150"/>
      <c r="DA45" s="150"/>
      <c r="DB45" s="150"/>
      <c r="DC45" s="150"/>
    </row>
    <row r="46" spans="1:266" ht="15">
      <c r="A46" s="30"/>
      <c r="B46" s="32" t="s">
        <v>402</v>
      </c>
      <c r="C46" s="30"/>
      <c r="D46" s="30"/>
      <c r="E46" s="42"/>
      <c r="F46" s="42"/>
      <c r="G46" s="42"/>
      <c r="H46" s="42"/>
      <c r="I46" s="42"/>
      <c r="J46" s="30"/>
      <c r="K46" s="30"/>
      <c r="L46" s="30"/>
      <c r="M46" s="49"/>
      <c r="N46" s="226"/>
      <c r="O46" s="50"/>
      <c r="P46" s="223"/>
      <c r="Q46" s="226"/>
      <c r="R46" s="51"/>
      <c r="S46" s="30"/>
      <c r="T46" s="42"/>
      <c r="U46" s="42"/>
      <c r="V46" s="42"/>
      <c r="W46" s="42"/>
      <c r="X46" s="42"/>
      <c r="Y46" s="218"/>
      <c r="Z46" s="218"/>
      <c r="AA46" s="30"/>
      <c r="AB46" s="241"/>
      <c r="AC46" s="50"/>
      <c r="AD46" s="241"/>
      <c r="AE46" s="234"/>
      <c r="AF46" s="234"/>
      <c r="AG46" s="234"/>
      <c r="AH46" s="243"/>
      <c r="AI46" s="243"/>
      <c r="AJ46" s="217"/>
      <c r="AV46" s="150"/>
      <c r="AW46" s="150"/>
      <c r="AX46" s="150"/>
      <c r="AY46" s="150"/>
      <c r="AZ46" s="150"/>
      <c r="BA46" s="150"/>
      <c r="BB46" s="150"/>
      <c r="BC46" s="150"/>
      <c r="BD46" s="150"/>
      <c r="BE46" s="150"/>
      <c r="BF46" s="150"/>
      <c r="BG46" s="150"/>
      <c r="BH46" s="150"/>
      <c r="BI46" s="150"/>
      <c r="BJ46" s="150"/>
      <c r="BK46" s="150"/>
      <c r="BL46" s="150"/>
      <c r="BM46" s="150"/>
      <c r="BN46" s="150"/>
      <c r="BO46" s="150"/>
      <c r="BP46" s="150"/>
      <c r="BQ46" s="150"/>
      <c r="BR46" s="150"/>
      <c r="BS46" s="150"/>
      <c r="BT46" s="150"/>
      <c r="BU46" s="150"/>
      <c r="BV46" s="150"/>
      <c r="BW46" s="150"/>
      <c r="BX46" s="150"/>
      <c r="BY46" s="150"/>
      <c r="BZ46" s="150"/>
      <c r="CA46" s="150"/>
      <c r="CB46" s="150"/>
      <c r="CC46" s="150"/>
      <c r="CD46" s="150"/>
      <c r="CE46" s="150"/>
      <c r="CF46" s="150"/>
      <c r="CG46" s="150"/>
      <c r="CH46" s="150"/>
      <c r="CI46" s="150"/>
      <c r="CJ46" s="150"/>
      <c r="CK46" s="150"/>
      <c r="CL46" s="150"/>
      <c r="CM46" s="150"/>
      <c r="CN46" s="150"/>
      <c r="CO46" s="150"/>
      <c r="CP46" s="150"/>
      <c r="CQ46" s="150"/>
      <c r="CR46" s="150"/>
      <c r="CS46" s="150"/>
      <c r="CT46" s="150"/>
      <c r="CU46" s="150"/>
      <c r="CV46" s="150"/>
      <c r="CW46" s="150"/>
      <c r="CX46" s="150"/>
      <c r="CY46" s="150"/>
      <c r="CZ46" s="150"/>
      <c r="DA46" s="150"/>
      <c r="DB46" s="150"/>
      <c r="DC46" s="150"/>
    </row>
    <row r="47" spans="1:266" ht="12.75" customHeight="1">
      <c r="A47" s="30"/>
      <c r="B47" s="219" t="s">
        <v>1251</v>
      </c>
      <c r="C47" s="331"/>
      <c r="D47" s="331"/>
      <c r="E47" s="331"/>
      <c r="F47" s="331"/>
      <c r="G47" s="331"/>
      <c r="H47" s="331"/>
      <c r="I47" s="331"/>
      <c r="J47" s="331"/>
      <c r="K47" s="331"/>
      <c r="L47" s="331"/>
      <c r="M47" s="331"/>
      <c r="N47" s="331"/>
      <c r="O47" s="331"/>
      <c r="P47" s="331"/>
      <c r="Q47" s="331"/>
      <c r="R47" s="331"/>
      <c r="S47" s="332"/>
      <c r="T47" s="546" t="s">
        <v>341</v>
      </c>
      <c r="U47" s="223"/>
      <c r="V47" s="223"/>
      <c r="W47" s="223"/>
      <c r="X47" s="223"/>
      <c r="Y47" s="223"/>
      <c r="Z47" s="223"/>
      <c r="AA47" s="223"/>
      <c r="AB47" s="223"/>
      <c r="AC47" s="223"/>
      <c r="AD47" s="223"/>
      <c r="AE47" s="223"/>
      <c r="AF47" s="223"/>
      <c r="AG47" s="223"/>
      <c r="AH47" s="241"/>
      <c r="AI47" s="234"/>
      <c r="AJ47" s="293"/>
      <c r="AK47" s="311"/>
      <c r="AV47" s="150"/>
      <c r="AW47" s="150"/>
      <c r="AX47" s="150"/>
      <c r="AY47" s="150"/>
      <c r="AZ47" s="150"/>
      <c r="BA47" s="150"/>
      <c r="BB47" s="150"/>
      <c r="BC47" s="150"/>
      <c r="BD47" s="150"/>
      <c r="BE47" s="150"/>
      <c r="BF47" s="150"/>
      <c r="BG47" s="150"/>
      <c r="BH47" s="150"/>
      <c r="BI47" s="150"/>
      <c r="BJ47" s="150"/>
      <c r="BK47" s="150"/>
      <c r="BL47" s="150"/>
      <c r="BM47" s="150"/>
      <c r="BN47" s="150"/>
      <c r="BO47" s="150"/>
      <c r="BP47" s="150"/>
      <c r="BQ47" s="150"/>
      <c r="BR47" s="150"/>
      <c r="BS47" s="150"/>
      <c r="BT47" s="150"/>
      <c r="BU47" s="150"/>
      <c r="BV47" s="150"/>
      <c r="BW47" s="150"/>
      <c r="BX47" s="150"/>
      <c r="BY47" s="150"/>
      <c r="BZ47" s="150"/>
      <c r="CA47" s="150"/>
      <c r="CB47" s="150"/>
      <c r="CC47" s="150"/>
      <c r="CD47" s="150"/>
      <c r="CE47" s="150"/>
      <c r="CF47" s="150"/>
      <c r="CG47" s="150"/>
      <c r="CH47" s="150"/>
      <c r="CI47" s="150"/>
      <c r="CJ47" s="150"/>
      <c r="CK47" s="150"/>
      <c r="CL47" s="150"/>
      <c r="CM47" s="150"/>
      <c r="CN47" s="150"/>
      <c r="CO47" s="150"/>
      <c r="CP47" s="150"/>
      <c r="CQ47" s="150"/>
      <c r="CR47" s="150"/>
      <c r="CS47" s="150"/>
      <c r="CT47" s="150"/>
      <c r="CU47" s="150"/>
      <c r="CV47" s="150"/>
      <c r="CW47" s="150"/>
      <c r="CX47" s="150"/>
      <c r="CY47" s="150"/>
      <c r="CZ47" s="150"/>
      <c r="DA47" s="150"/>
      <c r="DB47" s="150"/>
      <c r="DC47" s="150"/>
    </row>
    <row r="48" spans="1:266" ht="15" customHeight="1">
      <c r="A48" s="30"/>
      <c r="B48" s="925"/>
      <c r="C48" s="931"/>
      <c r="D48" s="931"/>
      <c r="E48" s="931"/>
      <c r="F48" s="931"/>
      <c r="G48" s="931"/>
      <c r="H48" s="931"/>
      <c r="I48" s="931"/>
      <c r="J48" s="931"/>
      <c r="K48" s="931"/>
      <c r="L48" s="931"/>
      <c r="M48" s="931"/>
      <c r="N48" s="931"/>
      <c r="O48" s="931"/>
      <c r="P48" s="931"/>
      <c r="Q48" s="931"/>
      <c r="R48" s="931"/>
      <c r="S48" s="932"/>
      <c r="T48" s="925"/>
      <c r="U48" s="931"/>
      <c r="V48" s="931"/>
      <c r="W48" s="931"/>
      <c r="X48" s="931"/>
      <c r="Y48" s="931"/>
      <c r="Z48" s="931"/>
      <c r="AA48" s="931"/>
      <c r="AB48" s="931"/>
      <c r="AC48" s="931"/>
      <c r="AD48" s="931"/>
      <c r="AE48" s="931"/>
      <c r="AF48" s="931"/>
      <c r="AG48" s="931"/>
      <c r="AH48" s="931"/>
      <c r="AI48" s="932"/>
      <c r="AJ48" s="217"/>
      <c r="AK48" s="311"/>
      <c r="AV48" s="150"/>
      <c r="AW48" s="150"/>
      <c r="AX48" s="150"/>
      <c r="AY48" s="150"/>
      <c r="AZ48" s="150"/>
      <c r="BA48" s="150"/>
      <c r="BB48" s="150"/>
      <c r="BC48" s="150"/>
      <c r="BD48" s="150"/>
      <c r="BE48" s="150"/>
      <c r="BF48" s="150"/>
      <c r="BG48" s="150"/>
      <c r="BH48" s="150"/>
      <c r="BI48" s="150"/>
      <c r="BJ48" s="150"/>
      <c r="BK48" s="150"/>
      <c r="BL48" s="150"/>
      <c r="BM48" s="150"/>
      <c r="BN48" s="150"/>
      <c r="BO48" s="150"/>
      <c r="BP48" s="150"/>
      <c r="BQ48" s="150"/>
      <c r="BR48" s="150"/>
      <c r="BS48" s="150"/>
      <c r="BT48" s="150"/>
      <c r="BU48" s="150"/>
      <c r="BV48" s="150"/>
      <c r="BW48" s="150"/>
      <c r="BX48" s="150"/>
      <c r="BY48" s="150"/>
      <c r="BZ48" s="150"/>
      <c r="CA48" s="150"/>
      <c r="CB48" s="150"/>
      <c r="CC48" s="150"/>
      <c r="CD48" s="150"/>
      <c r="CE48" s="150"/>
      <c r="CF48" s="150"/>
      <c r="CG48" s="150"/>
      <c r="CH48" s="150"/>
      <c r="CI48" s="150"/>
      <c r="CJ48" s="150"/>
      <c r="CK48" s="150"/>
      <c r="CL48" s="150"/>
      <c r="CM48" s="150"/>
      <c r="CN48" s="150"/>
      <c r="CO48" s="150"/>
      <c r="CP48" s="150"/>
      <c r="CQ48" s="150"/>
      <c r="CR48" s="150"/>
      <c r="CS48" s="150"/>
      <c r="CT48" s="150"/>
      <c r="CU48" s="150"/>
      <c r="CV48" s="150"/>
      <c r="CW48" s="150"/>
      <c r="CX48" s="150"/>
      <c r="CY48" s="150"/>
      <c r="CZ48" s="150"/>
      <c r="DA48" s="150"/>
      <c r="DB48" s="150"/>
      <c r="DC48" s="150"/>
    </row>
    <row r="49" spans="1:266" ht="12.75" customHeight="1">
      <c r="A49" s="30"/>
      <c r="B49" s="219" t="s">
        <v>403</v>
      </c>
      <c r="C49" s="331"/>
      <c r="D49" s="331"/>
      <c r="E49" s="331"/>
      <c r="F49" s="331"/>
      <c r="G49" s="331"/>
      <c r="H49" s="331"/>
      <c r="I49" s="331"/>
      <c r="J49" s="331"/>
      <c r="K49" s="331"/>
      <c r="L49" s="331"/>
      <c r="M49" s="331"/>
      <c r="N49" s="331"/>
      <c r="O49" s="331"/>
      <c r="P49" s="331"/>
      <c r="Q49" s="331"/>
      <c r="R49" s="331"/>
      <c r="S49" s="331"/>
      <c r="T49" s="233" t="s">
        <v>250</v>
      </c>
      <c r="U49" s="333"/>
      <c r="V49" s="333"/>
      <c r="W49" s="333"/>
      <c r="X49" s="333"/>
      <c r="Y49" s="333"/>
      <c r="Z49" s="332"/>
      <c r="AA49" s="332"/>
      <c r="AB49" s="332"/>
      <c r="AC49" s="332"/>
      <c r="AD49" s="219" t="s">
        <v>3</v>
      </c>
      <c r="AE49" s="334"/>
      <c r="AF49" s="219" t="s">
        <v>251</v>
      </c>
      <c r="AG49" s="217"/>
      <c r="AH49" s="241"/>
      <c r="AI49" s="234"/>
      <c r="AJ49" s="217"/>
      <c r="AK49" s="311"/>
      <c r="AV49" s="150"/>
      <c r="AW49" s="150"/>
      <c r="AX49" s="150"/>
      <c r="AY49" s="150"/>
      <c r="AZ49" s="150"/>
      <c r="BA49" s="150"/>
      <c r="BB49" s="150"/>
      <c r="BC49" s="150"/>
      <c r="BD49" s="150"/>
      <c r="BE49" s="150"/>
      <c r="BF49" s="150"/>
      <c r="BG49" s="150"/>
      <c r="BH49" s="150"/>
      <c r="BI49" s="150"/>
      <c r="BJ49" s="150"/>
      <c r="BK49" s="150"/>
      <c r="BL49" s="150"/>
      <c r="BM49" s="150"/>
      <c r="BN49" s="150"/>
      <c r="BO49" s="150"/>
      <c r="BP49" s="150"/>
      <c r="BQ49" s="150"/>
      <c r="BR49" s="150"/>
      <c r="BS49" s="150"/>
      <c r="BT49" s="150"/>
      <c r="BU49" s="150"/>
      <c r="BV49" s="150"/>
      <c r="BW49" s="150"/>
      <c r="BX49" s="150"/>
      <c r="BY49" s="150"/>
      <c r="BZ49" s="150"/>
      <c r="CA49" s="150"/>
      <c r="CB49" s="150"/>
      <c r="CC49" s="150"/>
      <c r="CD49" s="150"/>
      <c r="CE49" s="150"/>
      <c r="CF49" s="150"/>
      <c r="CG49" s="150"/>
      <c r="CH49" s="150"/>
      <c r="CI49" s="150"/>
      <c r="CJ49" s="150"/>
      <c r="CK49" s="150"/>
      <c r="CL49" s="150"/>
      <c r="CM49" s="150"/>
      <c r="CN49" s="150"/>
      <c r="CO49" s="150"/>
      <c r="CP49" s="150"/>
      <c r="CQ49" s="150"/>
      <c r="CR49" s="150"/>
      <c r="CS49" s="150"/>
      <c r="CT49" s="150"/>
      <c r="CU49" s="150"/>
      <c r="CV49" s="150"/>
      <c r="CW49" s="150"/>
      <c r="CX49" s="150"/>
      <c r="CY49" s="150"/>
      <c r="CZ49" s="150"/>
      <c r="DA49" s="150"/>
      <c r="DB49" s="150"/>
      <c r="DC49" s="150"/>
    </row>
    <row r="50" spans="1:266" ht="15" customHeight="1">
      <c r="A50" s="30"/>
      <c r="B50" s="925"/>
      <c r="C50" s="931"/>
      <c r="D50" s="931"/>
      <c r="E50" s="931"/>
      <c r="F50" s="931"/>
      <c r="G50" s="931"/>
      <c r="H50" s="931"/>
      <c r="I50" s="931"/>
      <c r="J50" s="931"/>
      <c r="K50" s="931"/>
      <c r="L50" s="931"/>
      <c r="M50" s="931"/>
      <c r="N50" s="931"/>
      <c r="O50" s="931"/>
      <c r="P50" s="931"/>
      <c r="Q50" s="931"/>
      <c r="R50" s="931"/>
      <c r="S50" s="932"/>
      <c r="T50" s="925"/>
      <c r="U50" s="931"/>
      <c r="V50" s="931"/>
      <c r="W50" s="931"/>
      <c r="X50" s="931"/>
      <c r="Y50" s="931"/>
      <c r="Z50" s="931"/>
      <c r="AA50" s="931"/>
      <c r="AB50" s="931"/>
      <c r="AC50" s="932"/>
      <c r="AD50" s="933"/>
      <c r="AE50" s="935"/>
      <c r="AF50" s="933"/>
      <c r="AG50" s="934"/>
      <c r="AH50" s="934"/>
      <c r="AI50" s="935"/>
      <c r="AJ50" s="217"/>
      <c r="AK50" s="311"/>
      <c r="AV50" s="150"/>
      <c r="AW50" s="150"/>
      <c r="AX50" s="150"/>
      <c r="AY50" s="150"/>
      <c r="AZ50" s="150"/>
      <c r="BA50" s="150"/>
      <c r="BB50" s="150"/>
      <c r="BC50" s="150"/>
      <c r="BD50" s="150"/>
      <c r="BE50" s="150"/>
      <c r="BF50" s="150"/>
      <c r="BG50" s="150"/>
      <c r="BH50" s="150"/>
      <c r="BI50" s="150"/>
      <c r="BJ50" s="150"/>
      <c r="BK50" s="150"/>
      <c r="BL50" s="150"/>
      <c r="BM50" s="150"/>
      <c r="BN50" s="150"/>
      <c r="BO50" s="150"/>
      <c r="BP50" s="150"/>
      <c r="BQ50" s="150"/>
      <c r="BR50" s="150"/>
      <c r="BS50" s="150"/>
      <c r="BT50" s="150"/>
      <c r="BU50" s="150"/>
      <c r="BV50" s="150"/>
      <c r="BW50" s="150"/>
      <c r="BX50" s="150"/>
      <c r="BY50" s="150"/>
      <c r="BZ50" s="150"/>
      <c r="CA50" s="150"/>
      <c r="CB50" s="150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0"/>
      <c r="CQ50" s="150"/>
      <c r="CR50" s="150"/>
      <c r="CS50" s="150"/>
      <c r="CT50" s="150"/>
      <c r="CU50" s="150"/>
      <c r="CV50" s="150"/>
      <c r="CW50" s="150"/>
      <c r="CX50" s="150"/>
      <c r="CY50" s="150"/>
      <c r="CZ50" s="150"/>
      <c r="DA50" s="150"/>
      <c r="DB50" s="150"/>
      <c r="DC50" s="150"/>
    </row>
    <row r="51" spans="1:266" ht="12.75" customHeight="1">
      <c r="A51" s="30"/>
      <c r="B51" s="219" t="s">
        <v>291</v>
      </c>
      <c r="C51" s="332"/>
      <c r="D51" s="332"/>
      <c r="E51" s="332"/>
      <c r="F51" s="332"/>
      <c r="G51" s="332"/>
      <c r="H51" s="332"/>
      <c r="I51" s="332"/>
      <c r="J51" s="332"/>
      <c r="K51" s="332"/>
      <c r="L51" s="332"/>
      <c r="M51" s="546" t="s">
        <v>257</v>
      </c>
      <c r="N51" s="331"/>
      <c r="O51" s="331"/>
      <c r="P51" s="331"/>
      <c r="Q51" s="332"/>
      <c r="R51" s="332"/>
      <c r="S51" s="332"/>
      <c r="T51" s="231" t="s">
        <v>258</v>
      </c>
      <c r="U51" s="335"/>
      <c r="V51" s="335"/>
      <c r="W51" s="335"/>
      <c r="X51" s="335"/>
      <c r="Y51" s="335"/>
      <c r="Z51" s="254" t="s">
        <v>275</v>
      </c>
      <c r="AA51" s="336"/>
      <c r="AB51" s="336"/>
      <c r="AC51" s="336"/>
      <c r="AD51" s="336"/>
      <c r="AE51" s="256"/>
      <c r="AF51" s="234"/>
      <c r="AG51" s="234"/>
      <c r="AH51" s="241"/>
      <c r="AI51" s="234"/>
      <c r="AJ51" s="217"/>
      <c r="AK51" s="311"/>
      <c r="AV51" s="150"/>
      <c r="AW51" s="150"/>
      <c r="AX51" s="150"/>
      <c r="AY51" s="150"/>
      <c r="AZ51" s="150"/>
      <c r="BA51" s="150"/>
      <c r="BB51" s="150"/>
      <c r="BC51" s="150"/>
      <c r="BD51" s="150"/>
      <c r="BE51" s="150"/>
      <c r="BF51" s="150"/>
      <c r="BG51" s="150"/>
      <c r="BH51" s="150"/>
      <c r="BI51" s="150"/>
      <c r="BJ51" s="150"/>
      <c r="BK51" s="150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50"/>
      <c r="BW51" s="150"/>
      <c r="BX51" s="150"/>
      <c r="BY51" s="150"/>
      <c r="BZ51" s="150"/>
      <c r="CA51" s="150"/>
      <c r="CB51" s="150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T51" s="150"/>
      <c r="CU51" s="150"/>
      <c r="CV51" s="150"/>
      <c r="CW51" s="150"/>
      <c r="CX51" s="150"/>
      <c r="CY51" s="150"/>
      <c r="CZ51" s="150"/>
      <c r="DA51" s="150"/>
      <c r="DB51" s="150"/>
      <c r="DC51" s="150"/>
    </row>
    <row r="52" spans="1:266" ht="15" customHeight="1">
      <c r="A52" s="30"/>
      <c r="B52" s="936"/>
      <c r="C52" s="937"/>
      <c r="D52" s="937"/>
      <c r="E52" s="937"/>
      <c r="F52" s="937"/>
      <c r="G52" s="937"/>
      <c r="H52" s="937"/>
      <c r="I52" s="937"/>
      <c r="J52" s="937"/>
      <c r="K52" s="937"/>
      <c r="L52" s="938"/>
      <c r="M52" s="936"/>
      <c r="N52" s="937"/>
      <c r="O52" s="937"/>
      <c r="P52" s="937"/>
      <c r="Q52" s="937"/>
      <c r="R52" s="937"/>
      <c r="S52" s="938"/>
      <c r="T52" s="936"/>
      <c r="U52" s="937"/>
      <c r="V52" s="937"/>
      <c r="W52" s="937"/>
      <c r="X52" s="937"/>
      <c r="Y52" s="938"/>
      <c r="Z52" s="925"/>
      <c r="AA52" s="931"/>
      <c r="AB52" s="931"/>
      <c r="AC52" s="931"/>
      <c r="AD52" s="931"/>
      <c r="AE52" s="931"/>
      <c r="AF52" s="931"/>
      <c r="AG52" s="931"/>
      <c r="AH52" s="931"/>
      <c r="AI52" s="932"/>
      <c r="AJ52" s="217"/>
      <c r="AK52" s="311"/>
      <c r="AL52" s="10"/>
      <c r="AM52" s="10"/>
      <c r="AN52" s="10"/>
      <c r="AO52" s="454"/>
      <c r="AP52" s="454"/>
      <c r="AQ52" s="10"/>
      <c r="AR52" s="10"/>
      <c r="AS52" s="10"/>
      <c r="AT52" s="10"/>
      <c r="AU52" s="10"/>
      <c r="AV52" s="158"/>
      <c r="AW52" s="158"/>
      <c r="AX52" s="158"/>
      <c r="AY52" s="158"/>
      <c r="AZ52" s="158"/>
      <c r="BA52" s="158"/>
      <c r="BB52" s="158"/>
      <c r="BC52" s="158"/>
      <c r="BD52" s="158"/>
      <c r="BE52" s="158"/>
      <c r="BF52" s="158"/>
      <c r="BG52" s="158"/>
      <c r="BH52" s="158"/>
      <c r="BI52" s="158"/>
      <c r="BJ52" s="158"/>
      <c r="BK52" s="158"/>
      <c r="BL52" s="158"/>
      <c r="BM52" s="158"/>
      <c r="BN52" s="158"/>
      <c r="BO52" s="158"/>
      <c r="BP52" s="158"/>
      <c r="BQ52" s="158"/>
      <c r="BR52" s="158"/>
      <c r="BS52" s="158"/>
      <c r="BT52" s="158"/>
      <c r="BU52" s="158"/>
      <c r="BV52" s="158"/>
      <c r="BW52" s="158"/>
      <c r="BX52" s="158"/>
      <c r="BY52" s="158"/>
      <c r="BZ52" s="158"/>
      <c r="CA52" s="158"/>
      <c r="CB52" s="158"/>
      <c r="CC52" s="158"/>
      <c r="CD52" s="158"/>
      <c r="CE52" s="158"/>
      <c r="CF52" s="158"/>
      <c r="CG52" s="158"/>
      <c r="CH52" s="158"/>
      <c r="CI52" s="158"/>
      <c r="CJ52" s="158"/>
      <c r="CK52" s="158"/>
      <c r="CL52" s="158"/>
      <c r="CM52" s="158"/>
      <c r="CN52" s="158"/>
      <c r="CO52" s="158"/>
      <c r="CP52" s="158"/>
      <c r="CQ52" s="158"/>
      <c r="CR52" s="158"/>
      <c r="CS52" s="158"/>
      <c r="CT52" s="158"/>
      <c r="CU52" s="158"/>
      <c r="CV52" s="158"/>
      <c r="CW52" s="158"/>
      <c r="CX52" s="158"/>
      <c r="CY52" s="158"/>
      <c r="CZ52" s="158"/>
      <c r="DA52" s="158"/>
      <c r="DB52" s="158"/>
      <c r="DC52" s="158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</row>
    <row r="53" spans="1:266" ht="12.75" customHeight="1">
      <c r="A53" s="30"/>
      <c r="B53" s="219" t="s">
        <v>1252</v>
      </c>
      <c r="C53" s="332"/>
      <c r="D53" s="332"/>
      <c r="E53" s="332"/>
      <c r="F53" s="332"/>
      <c r="G53" s="332"/>
      <c r="H53" s="332"/>
      <c r="I53" s="332"/>
      <c r="J53" s="332"/>
      <c r="K53" s="332"/>
      <c r="L53" s="332"/>
      <c r="M53" s="332"/>
      <c r="N53" s="332"/>
      <c r="O53" s="332"/>
      <c r="P53" s="332"/>
      <c r="Q53" s="332"/>
      <c r="R53" s="332"/>
      <c r="S53" s="332"/>
      <c r="T53" s="254" t="s">
        <v>1253</v>
      </c>
      <c r="U53" s="336"/>
      <c r="V53" s="336"/>
      <c r="W53" s="336"/>
      <c r="X53" s="336"/>
      <c r="Y53" s="254"/>
      <c r="Z53" s="219"/>
      <c r="AA53" s="219"/>
      <c r="AB53" s="219"/>
      <c r="AC53" s="219"/>
      <c r="AD53" s="219"/>
      <c r="AE53" s="296"/>
      <c r="AF53" s="296"/>
      <c r="AG53" s="30"/>
      <c r="AH53" s="241"/>
      <c r="AI53" s="234"/>
      <c r="AJ53" s="217"/>
      <c r="AK53" s="311"/>
      <c r="AL53" s="7"/>
      <c r="AM53" s="7"/>
      <c r="AN53" s="7"/>
      <c r="AO53" s="13"/>
      <c r="AP53" s="13"/>
      <c r="AQ53" s="7"/>
      <c r="AR53" s="7"/>
      <c r="AS53" s="7"/>
      <c r="AT53" s="7"/>
      <c r="AU53" s="7"/>
      <c r="AV53" s="157"/>
      <c r="AW53" s="157"/>
      <c r="AX53" s="157"/>
      <c r="AY53" s="157"/>
      <c r="AZ53" s="157"/>
      <c r="BA53" s="157"/>
      <c r="BB53" s="157"/>
      <c r="BC53" s="157"/>
      <c r="BD53" s="157"/>
      <c r="BE53" s="157"/>
      <c r="BF53" s="157"/>
      <c r="BG53" s="157"/>
      <c r="BH53" s="157"/>
      <c r="BI53" s="157"/>
      <c r="BJ53" s="157"/>
      <c r="BK53" s="157"/>
      <c r="BL53" s="157"/>
      <c r="BM53" s="157"/>
      <c r="BN53" s="157"/>
      <c r="BO53" s="157"/>
      <c r="BP53" s="157"/>
      <c r="BQ53" s="157"/>
      <c r="BR53" s="157"/>
      <c r="BS53" s="157"/>
      <c r="BT53" s="157"/>
      <c r="BU53" s="157"/>
      <c r="BV53" s="157"/>
      <c r="BW53" s="157"/>
      <c r="BX53" s="157"/>
      <c r="BY53" s="157"/>
      <c r="BZ53" s="157"/>
      <c r="CA53" s="157"/>
      <c r="CB53" s="157"/>
      <c r="CC53" s="157"/>
      <c r="CD53" s="157"/>
      <c r="CE53" s="157"/>
      <c r="CF53" s="157"/>
      <c r="CG53" s="157"/>
      <c r="CH53" s="157"/>
      <c r="CI53" s="157"/>
      <c r="CJ53" s="157"/>
      <c r="CK53" s="157"/>
      <c r="CL53" s="157"/>
      <c r="CM53" s="157"/>
      <c r="CN53" s="157"/>
      <c r="CO53" s="157"/>
      <c r="CP53" s="157"/>
      <c r="CQ53" s="157"/>
      <c r="CR53" s="157"/>
      <c r="CS53" s="157"/>
      <c r="CT53" s="157"/>
      <c r="CU53" s="157"/>
      <c r="CV53" s="157"/>
      <c r="CW53" s="157"/>
      <c r="CX53" s="157"/>
      <c r="CY53" s="157"/>
      <c r="CZ53" s="157"/>
      <c r="DA53" s="157"/>
      <c r="DB53" s="157"/>
      <c r="DC53" s="15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  <c r="IW53" s="7"/>
      <c r="IX53" s="7"/>
      <c r="IY53" s="7"/>
      <c r="IZ53" s="7"/>
      <c r="JA53" s="7"/>
      <c r="JB53" s="7"/>
      <c r="JC53" s="7"/>
      <c r="JD53" s="7"/>
      <c r="JE53" s="7"/>
      <c r="JF53" s="7"/>
    </row>
    <row r="54" spans="1:266" ht="15" customHeight="1">
      <c r="A54" s="30"/>
      <c r="B54" s="925"/>
      <c r="C54" s="931"/>
      <c r="D54" s="931"/>
      <c r="E54" s="931"/>
      <c r="F54" s="931"/>
      <c r="G54" s="931"/>
      <c r="H54" s="931"/>
      <c r="I54" s="931"/>
      <c r="J54" s="931"/>
      <c r="K54" s="931"/>
      <c r="L54" s="931"/>
      <c r="M54" s="931"/>
      <c r="N54" s="931"/>
      <c r="O54" s="931"/>
      <c r="P54" s="931"/>
      <c r="Q54" s="931"/>
      <c r="R54" s="931"/>
      <c r="S54" s="932"/>
      <c r="T54" s="925"/>
      <c r="U54" s="931"/>
      <c r="V54" s="931"/>
      <c r="W54" s="931"/>
      <c r="X54" s="931"/>
      <c r="Y54" s="931"/>
      <c r="Z54" s="931"/>
      <c r="AA54" s="931"/>
      <c r="AB54" s="931"/>
      <c r="AC54" s="931"/>
      <c r="AD54" s="931"/>
      <c r="AE54" s="931"/>
      <c r="AF54" s="931"/>
      <c r="AG54" s="931"/>
      <c r="AH54" s="931"/>
      <c r="AI54" s="932"/>
      <c r="AJ54" s="221"/>
      <c r="AK54" s="311"/>
      <c r="AL54" s="7"/>
      <c r="AM54" s="7"/>
      <c r="AN54" s="7"/>
      <c r="AO54" s="13"/>
      <c r="AP54" s="13"/>
      <c r="AQ54" s="7"/>
      <c r="AR54" s="7"/>
      <c r="AS54" s="7"/>
      <c r="AT54" s="7"/>
      <c r="AU54" s="7"/>
      <c r="AV54" s="157"/>
      <c r="AW54" s="157"/>
      <c r="AX54" s="157"/>
      <c r="AY54" s="157"/>
      <c r="AZ54" s="157"/>
      <c r="BA54" s="157"/>
      <c r="BB54" s="157"/>
      <c r="BC54" s="157"/>
      <c r="BD54" s="157"/>
      <c r="BE54" s="157"/>
      <c r="BF54" s="157"/>
      <c r="BG54" s="157"/>
      <c r="BH54" s="157"/>
      <c r="BI54" s="157"/>
      <c r="BJ54" s="157"/>
      <c r="BK54" s="157"/>
      <c r="BL54" s="157"/>
      <c r="BM54" s="157"/>
      <c r="BN54" s="157"/>
      <c r="BO54" s="157"/>
      <c r="BP54" s="157"/>
      <c r="BQ54" s="157"/>
      <c r="BR54" s="157"/>
      <c r="BS54" s="157"/>
      <c r="BT54" s="157"/>
      <c r="BU54" s="157"/>
      <c r="BV54" s="157"/>
      <c r="BW54" s="157"/>
      <c r="BX54" s="157"/>
      <c r="BY54" s="157"/>
      <c r="BZ54" s="157"/>
      <c r="CA54" s="157"/>
      <c r="CB54" s="157"/>
      <c r="CC54" s="157"/>
      <c r="CD54" s="157"/>
      <c r="CE54" s="157"/>
      <c r="CF54" s="157"/>
      <c r="CG54" s="157"/>
      <c r="CH54" s="157"/>
      <c r="CI54" s="157"/>
      <c r="CJ54" s="157"/>
      <c r="CK54" s="157"/>
      <c r="CL54" s="157"/>
      <c r="CM54" s="157"/>
      <c r="CN54" s="157"/>
      <c r="CO54" s="157"/>
      <c r="CP54" s="157"/>
      <c r="CQ54" s="157"/>
      <c r="CR54" s="157"/>
      <c r="CS54" s="157"/>
      <c r="CT54" s="157"/>
      <c r="CU54" s="157"/>
      <c r="CV54" s="157"/>
      <c r="CW54" s="157"/>
      <c r="CX54" s="157"/>
      <c r="CY54" s="157"/>
      <c r="CZ54" s="157"/>
      <c r="DA54" s="157"/>
      <c r="DB54" s="157"/>
      <c r="DC54" s="15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  <c r="IW54" s="7"/>
      <c r="IX54" s="7"/>
      <c r="IY54" s="7"/>
      <c r="IZ54" s="7"/>
      <c r="JA54" s="7"/>
      <c r="JB54" s="7"/>
      <c r="JC54" s="7"/>
      <c r="JD54" s="7"/>
      <c r="JE54" s="7"/>
      <c r="JF54" s="7"/>
    </row>
    <row r="55" spans="1:266" ht="12.75" customHeight="1">
      <c r="A55" s="30"/>
      <c r="B55" s="227"/>
      <c r="C55" s="227"/>
      <c r="D55" s="227"/>
      <c r="E55" s="42"/>
      <c r="F55" s="42"/>
      <c r="G55" s="42"/>
      <c r="H55" s="42"/>
      <c r="I55" s="30"/>
      <c r="J55" s="30"/>
      <c r="K55" s="30"/>
      <c r="L55" s="30"/>
      <c r="M55" s="30"/>
      <c r="N55" s="30"/>
      <c r="O55" s="30"/>
      <c r="P55" s="42"/>
      <c r="Q55" s="42"/>
      <c r="R55" s="42"/>
      <c r="S55" s="42"/>
      <c r="T55" s="30"/>
      <c r="U55" s="30"/>
      <c r="V55" s="30"/>
      <c r="W55" s="30"/>
      <c r="X55" s="30"/>
      <c r="Y55" s="241"/>
      <c r="Z55" s="241"/>
      <c r="AA55" s="241"/>
      <c r="AB55" s="241"/>
      <c r="AC55" s="241"/>
      <c r="AD55" s="241"/>
      <c r="AE55" s="241"/>
      <c r="AF55" s="241"/>
      <c r="AG55" s="241"/>
      <c r="AH55" s="241"/>
      <c r="AI55" s="234"/>
      <c r="AJ55" s="217"/>
      <c r="AK55" s="311"/>
      <c r="AL55" s="7"/>
      <c r="AM55" s="7"/>
      <c r="AN55" s="7"/>
      <c r="AO55" s="13"/>
      <c r="AP55" s="13"/>
      <c r="AQ55" s="7"/>
      <c r="AR55" s="7"/>
      <c r="AS55" s="7"/>
      <c r="AT55" s="7"/>
      <c r="AU55" s="7"/>
      <c r="AV55" s="157"/>
      <c r="AW55" s="157"/>
      <c r="AX55" s="150"/>
      <c r="AY55" s="150"/>
      <c r="AZ55" s="157"/>
      <c r="BA55" s="157"/>
      <c r="BB55" s="157"/>
      <c r="BC55" s="157"/>
      <c r="BD55" s="157"/>
      <c r="BE55" s="157"/>
      <c r="BF55" s="157"/>
      <c r="BG55" s="157"/>
      <c r="BH55" s="157"/>
      <c r="BI55" s="157"/>
      <c r="BJ55" s="157"/>
      <c r="BK55" s="157"/>
      <c r="BL55" s="157"/>
      <c r="BM55" s="157"/>
      <c r="BN55" s="157"/>
      <c r="BO55" s="157"/>
      <c r="BP55" s="157"/>
      <c r="BQ55" s="157"/>
      <c r="BR55" s="157"/>
      <c r="BS55" s="157"/>
      <c r="BT55" s="157"/>
      <c r="BU55" s="157"/>
      <c r="BV55" s="157"/>
      <c r="BW55" s="157"/>
      <c r="BX55" s="157"/>
      <c r="BY55" s="157"/>
      <c r="BZ55" s="157"/>
      <c r="CA55" s="157"/>
      <c r="CB55" s="157"/>
      <c r="CC55" s="157"/>
      <c r="CD55" s="157"/>
      <c r="CE55" s="157"/>
      <c r="CF55" s="157"/>
      <c r="CG55" s="157"/>
      <c r="CH55" s="157"/>
      <c r="CI55" s="157"/>
      <c r="CJ55" s="157"/>
      <c r="CK55" s="157"/>
      <c r="CL55" s="157"/>
      <c r="CM55" s="157"/>
      <c r="CN55" s="157"/>
      <c r="CO55" s="157"/>
      <c r="CP55" s="157"/>
      <c r="CQ55" s="157"/>
      <c r="CR55" s="157"/>
      <c r="CS55" s="157"/>
      <c r="CT55" s="157"/>
      <c r="CU55" s="157"/>
      <c r="CV55" s="157"/>
      <c r="CW55" s="157"/>
      <c r="CX55" s="157"/>
      <c r="CY55" s="157"/>
      <c r="CZ55" s="157"/>
      <c r="DA55" s="157"/>
      <c r="DB55" s="157"/>
      <c r="DC55" s="15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  <c r="IS55" s="7"/>
      <c r="IT55" s="7"/>
      <c r="IU55" s="7"/>
      <c r="IV55" s="7"/>
      <c r="IW55" s="7"/>
      <c r="IX55" s="7"/>
      <c r="IY55" s="7"/>
      <c r="IZ55" s="7"/>
      <c r="JA55" s="7"/>
      <c r="JB55" s="7"/>
      <c r="JC55" s="7"/>
      <c r="JD55" s="7"/>
      <c r="JE55" s="7"/>
      <c r="JF55" s="7"/>
    </row>
    <row r="56" spans="1:266" ht="12.75" customHeight="1">
      <c r="A56" s="40"/>
      <c r="B56" s="32" t="s">
        <v>261</v>
      </c>
      <c r="C56" s="227"/>
      <c r="D56" s="227"/>
      <c r="E56" s="42"/>
      <c r="F56" s="42"/>
      <c r="G56" s="42"/>
      <c r="H56" s="42"/>
      <c r="I56" s="30"/>
      <c r="J56" s="30"/>
      <c r="K56" s="30"/>
      <c r="L56" s="30"/>
      <c r="M56" s="30"/>
      <c r="N56" s="30"/>
      <c r="O56" s="30"/>
      <c r="P56" s="42"/>
      <c r="Q56" s="42"/>
      <c r="R56" s="42"/>
      <c r="S56" s="42"/>
      <c r="T56" s="30"/>
      <c r="U56" s="30"/>
      <c r="V56" s="30"/>
      <c r="W56" s="30"/>
      <c r="X56" s="30"/>
      <c r="Y56" s="241"/>
      <c r="Z56" s="241"/>
      <c r="AA56" s="241"/>
      <c r="AB56" s="241"/>
      <c r="AC56" s="241"/>
      <c r="AD56" s="241"/>
      <c r="AE56" s="241"/>
      <c r="AF56" s="241"/>
      <c r="AG56" s="241"/>
      <c r="AH56" s="241"/>
      <c r="AI56" s="234"/>
      <c r="AJ56" s="40"/>
      <c r="AK56" s="7"/>
      <c r="AL56" s="7"/>
      <c r="AM56" s="7"/>
      <c r="AN56" s="7"/>
      <c r="AO56" s="13"/>
      <c r="AP56" s="13"/>
      <c r="AQ56" s="7"/>
      <c r="AR56" s="7"/>
      <c r="AS56" s="7"/>
      <c r="AT56" s="7"/>
      <c r="AU56" s="7"/>
      <c r="AV56" s="157"/>
      <c r="AW56" s="157"/>
      <c r="AX56" s="150"/>
      <c r="AY56" s="150"/>
      <c r="AZ56" s="157"/>
      <c r="BA56" s="157"/>
      <c r="BB56" s="157"/>
      <c r="BC56" s="157"/>
      <c r="BD56" s="157"/>
      <c r="BE56" s="157"/>
      <c r="BF56" s="157"/>
      <c r="BG56" s="157"/>
      <c r="BH56" s="157"/>
      <c r="BI56" s="157"/>
      <c r="BJ56" s="157"/>
      <c r="BK56" s="157"/>
      <c r="BL56" s="157"/>
      <c r="BM56" s="157"/>
      <c r="BN56" s="157"/>
      <c r="BO56" s="157"/>
      <c r="BP56" s="157"/>
      <c r="BQ56" s="157"/>
      <c r="BR56" s="157"/>
      <c r="BS56" s="157"/>
      <c r="BT56" s="157"/>
      <c r="BU56" s="157"/>
      <c r="BV56" s="157"/>
      <c r="BW56" s="157"/>
      <c r="BX56" s="157"/>
      <c r="BY56" s="157"/>
      <c r="BZ56" s="157"/>
      <c r="CA56" s="157"/>
      <c r="CB56" s="157"/>
      <c r="CC56" s="157"/>
      <c r="CD56" s="157"/>
      <c r="CE56" s="157"/>
      <c r="CF56" s="157"/>
      <c r="CG56" s="157"/>
      <c r="CH56" s="157"/>
      <c r="CI56" s="157"/>
      <c r="CJ56" s="157"/>
      <c r="CK56" s="157"/>
      <c r="CL56" s="157"/>
      <c r="CM56" s="157"/>
      <c r="CN56" s="157"/>
      <c r="CO56" s="157"/>
      <c r="CP56" s="157"/>
      <c r="CQ56" s="157"/>
      <c r="CR56" s="157"/>
      <c r="CS56" s="157"/>
      <c r="CT56" s="157"/>
      <c r="CU56" s="157"/>
      <c r="CV56" s="157"/>
      <c r="CW56" s="157"/>
      <c r="CX56" s="157"/>
      <c r="CY56" s="157"/>
      <c r="CZ56" s="157"/>
      <c r="DA56" s="157"/>
      <c r="DB56" s="157"/>
      <c r="DC56" s="15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  <c r="IS56" s="7"/>
      <c r="IT56" s="7"/>
      <c r="IU56" s="7"/>
      <c r="IV56" s="7"/>
      <c r="IW56" s="7"/>
      <c r="IX56" s="7"/>
      <c r="IY56" s="7"/>
      <c r="IZ56" s="7"/>
      <c r="JA56" s="7"/>
      <c r="JB56" s="7"/>
      <c r="JC56" s="7"/>
      <c r="JD56" s="7"/>
      <c r="JE56" s="7"/>
      <c r="JF56" s="7"/>
    </row>
    <row r="57" spans="1:266" ht="15.75" customHeight="1">
      <c r="A57" s="30"/>
      <c r="B57" s="1040" t="s">
        <v>1430</v>
      </c>
      <c r="C57" s="1040"/>
      <c r="D57" s="1040"/>
      <c r="E57" s="1040"/>
      <c r="F57" s="1040"/>
      <c r="G57" s="1040"/>
      <c r="H57" s="1040"/>
      <c r="I57" s="1040"/>
      <c r="J57" s="1040"/>
      <c r="K57" s="1040"/>
      <c r="L57" s="1040"/>
      <c r="M57" s="1040"/>
      <c r="N57" s="1040"/>
      <c r="O57" s="1040"/>
      <c r="P57" s="1040"/>
      <c r="Q57" s="1040"/>
      <c r="R57" s="1040"/>
      <c r="S57" s="1040"/>
      <c r="T57" s="1040"/>
      <c r="U57" s="1040"/>
      <c r="V57" s="1040"/>
      <c r="W57" s="1040"/>
      <c r="X57" s="1040"/>
      <c r="Y57" s="1040"/>
      <c r="Z57" s="1040"/>
      <c r="AA57" s="1040"/>
      <c r="AB57" s="1040"/>
      <c r="AC57" s="1040"/>
      <c r="AD57" s="1040"/>
      <c r="AE57" s="1040"/>
      <c r="AF57" s="1040"/>
      <c r="AG57" s="1040"/>
      <c r="AH57" s="1040"/>
      <c r="AI57" s="1040"/>
      <c r="AJ57" s="40"/>
      <c r="AK57" s="7"/>
      <c r="AL57" s="7"/>
      <c r="AM57" s="7"/>
      <c r="AN57" s="7"/>
      <c r="AO57" s="13"/>
      <c r="AP57" s="13"/>
      <c r="AQ57" s="7"/>
      <c r="AR57" s="7"/>
      <c r="AS57" s="7"/>
      <c r="AT57" s="7"/>
      <c r="AU57" s="7"/>
      <c r="AV57" s="157"/>
      <c r="AW57" s="157"/>
      <c r="AX57" s="150"/>
      <c r="AY57" s="150"/>
      <c r="AZ57" s="157"/>
      <c r="BA57" s="157"/>
      <c r="BB57" s="157"/>
      <c r="BC57" s="157"/>
      <c r="BD57" s="157"/>
      <c r="BE57" s="157"/>
      <c r="BF57" s="157"/>
      <c r="BG57" s="157"/>
      <c r="BH57" s="157"/>
      <c r="BI57" s="157"/>
      <c r="BJ57" s="157"/>
      <c r="BK57" s="157"/>
      <c r="BL57" s="157"/>
      <c r="BM57" s="157"/>
      <c r="BN57" s="157"/>
      <c r="BO57" s="157"/>
      <c r="BP57" s="157"/>
      <c r="BQ57" s="157"/>
      <c r="BR57" s="157"/>
      <c r="BS57" s="157"/>
      <c r="BT57" s="157"/>
      <c r="BU57" s="157"/>
      <c r="BV57" s="157"/>
      <c r="BW57" s="157"/>
      <c r="BX57" s="157"/>
      <c r="BY57" s="157"/>
      <c r="BZ57" s="157"/>
      <c r="CA57" s="157"/>
      <c r="CB57" s="157"/>
      <c r="CC57" s="157"/>
      <c r="CD57" s="157"/>
      <c r="CE57" s="157"/>
      <c r="CF57" s="157"/>
      <c r="CG57" s="157"/>
      <c r="CH57" s="157"/>
      <c r="CI57" s="157"/>
      <c r="CJ57" s="157"/>
      <c r="CK57" s="157"/>
      <c r="CL57" s="157"/>
      <c r="CM57" s="157"/>
      <c r="CN57" s="157"/>
      <c r="CO57" s="157"/>
      <c r="CP57" s="157"/>
      <c r="CQ57" s="157"/>
      <c r="CR57" s="157"/>
      <c r="CS57" s="157"/>
      <c r="CT57" s="157"/>
      <c r="CU57" s="157"/>
      <c r="CV57" s="157"/>
      <c r="CW57" s="157"/>
      <c r="CX57" s="157"/>
      <c r="CY57" s="157"/>
      <c r="CZ57" s="157"/>
      <c r="DA57" s="157"/>
      <c r="DB57" s="157"/>
      <c r="DC57" s="15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  <c r="IW57" s="7"/>
      <c r="IX57" s="7"/>
      <c r="IY57" s="7"/>
      <c r="IZ57" s="7"/>
      <c r="JA57" s="7"/>
      <c r="JB57" s="7"/>
      <c r="JC57" s="7"/>
      <c r="JD57" s="7"/>
      <c r="JE57" s="7"/>
      <c r="JF57" s="7"/>
    </row>
    <row r="58" spans="1:266" ht="15.75" customHeight="1">
      <c r="A58" s="30"/>
      <c r="B58" s="1040"/>
      <c r="C58" s="1040"/>
      <c r="D58" s="1040"/>
      <c r="E58" s="1040"/>
      <c r="F58" s="1040"/>
      <c r="G58" s="1040"/>
      <c r="H58" s="1040"/>
      <c r="I58" s="1040"/>
      <c r="J58" s="1040"/>
      <c r="K58" s="1040"/>
      <c r="L58" s="1040"/>
      <c r="M58" s="1040"/>
      <c r="N58" s="1040"/>
      <c r="O58" s="1040"/>
      <c r="P58" s="1040"/>
      <c r="Q58" s="1040"/>
      <c r="R58" s="1040"/>
      <c r="S58" s="1040"/>
      <c r="T58" s="1040"/>
      <c r="U58" s="1040"/>
      <c r="V58" s="1040"/>
      <c r="W58" s="1040"/>
      <c r="X58" s="1040"/>
      <c r="Y58" s="1040"/>
      <c r="Z58" s="1040"/>
      <c r="AA58" s="1040"/>
      <c r="AB58" s="1040"/>
      <c r="AC58" s="1040"/>
      <c r="AD58" s="1040"/>
      <c r="AE58" s="1040"/>
      <c r="AF58" s="1040"/>
      <c r="AG58" s="1040"/>
      <c r="AH58" s="1040"/>
      <c r="AI58" s="1040"/>
      <c r="AJ58" s="40"/>
      <c r="AK58" s="7"/>
      <c r="AL58" s="7"/>
      <c r="AM58" s="7"/>
      <c r="AN58" s="7"/>
      <c r="AO58" s="13"/>
      <c r="AP58" s="13"/>
      <c r="AQ58" s="7"/>
      <c r="AR58" s="7"/>
      <c r="AS58" s="7"/>
      <c r="AT58" s="7"/>
      <c r="AU58" s="7"/>
      <c r="AV58" s="157"/>
      <c r="AW58" s="157"/>
      <c r="AX58" s="150"/>
      <c r="AY58" s="150"/>
      <c r="AZ58" s="157"/>
      <c r="BA58" s="157"/>
      <c r="BB58" s="157"/>
      <c r="BC58" s="157"/>
      <c r="BD58" s="157"/>
      <c r="BE58" s="157"/>
      <c r="BF58" s="157"/>
      <c r="BG58" s="157"/>
      <c r="BH58" s="157"/>
      <c r="BI58" s="157"/>
      <c r="BJ58" s="157"/>
      <c r="BK58" s="157"/>
      <c r="BL58" s="157"/>
      <c r="BM58" s="157"/>
      <c r="BN58" s="157"/>
      <c r="BO58" s="157"/>
      <c r="BP58" s="157"/>
      <c r="BQ58" s="157"/>
      <c r="BR58" s="157"/>
      <c r="BS58" s="157"/>
      <c r="BT58" s="157"/>
      <c r="BU58" s="157"/>
      <c r="BV58" s="157"/>
      <c r="BW58" s="157"/>
      <c r="BX58" s="157"/>
      <c r="BY58" s="157"/>
      <c r="BZ58" s="157"/>
      <c r="CA58" s="157"/>
      <c r="CB58" s="157"/>
      <c r="CC58" s="157"/>
      <c r="CD58" s="157"/>
      <c r="CE58" s="157"/>
      <c r="CF58" s="157"/>
      <c r="CG58" s="157"/>
      <c r="CH58" s="157"/>
      <c r="CI58" s="157"/>
      <c r="CJ58" s="157"/>
      <c r="CK58" s="157"/>
      <c r="CL58" s="157"/>
      <c r="CM58" s="157"/>
      <c r="CN58" s="157"/>
      <c r="CO58" s="157"/>
      <c r="CP58" s="157"/>
      <c r="CQ58" s="157"/>
      <c r="CR58" s="157"/>
      <c r="CS58" s="157"/>
      <c r="CT58" s="157"/>
      <c r="CU58" s="157"/>
      <c r="CV58" s="157"/>
      <c r="CW58" s="157"/>
      <c r="CX58" s="157"/>
      <c r="CY58" s="157"/>
      <c r="CZ58" s="157"/>
      <c r="DA58" s="157"/>
      <c r="DB58" s="157"/>
      <c r="DC58" s="15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  <c r="IT58" s="7"/>
      <c r="IU58" s="7"/>
      <c r="IV58" s="7"/>
      <c r="IW58" s="7"/>
      <c r="IX58" s="7"/>
      <c r="IY58" s="7"/>
      <c r="IZ58" s="7"/>
      <c r="JA58" s="7"/>
      <c r="JB58" s="7"/>
      <c r="JC58" s="7"/>
      <c r="JD58" s="7"/>
      <c r="JE58" s="7"/>
      <c r="JF58" s="7"/>
    </row>
    <row r="59" spans="1:266" ht="15.75" customHeight="1">
      <c r="A59" s="30"/>
      <c r="B59" s="1040"/>
      <c r="C59" s="1040"/>
      <c r="D59" s="1040"/>
      <c r="E59" s="1040"/>
      <c r="F59" s="1040"/>
      <c r="G59" s="1040"/>
      <c r="H59" s="1040"/>
      <c r="I59" s="1040"/>
      <c r="J59" s="1040"/>
      <c r="K59" s="1040"/>
      <c r="L59" s="1040"/>
      <c r="M59" s="1040"/>
      <c r="N59" s="1040"/>
      <c r="O59" s="1040"/>
      <c r="P59" s="1040"/>
      <c r="Q59" s="1040"/>
      <c r="R59" s="1040"/>
      <c r="S59" s="1040"/>
      <c r="T59" s="1040"/>
      <c r="U59" s="1040"/>
      <c r="V59" s="1040"/>
      <c r="W59" s="1040"/>
      <c r="X59" s="1040"/>
      <c r="Y59" s="1040"/>
      <c r="Z59" s="1040"/>
      <c r="AA59" s="1040"/>
      <c r="AB59" s="1040"/>
      <c r="AC59" s="1040"/>
      <c r="AD59" s="1040"/>
      <c r="AE59" s="1040"/>
      <c r="AF59" s="1040"/>
      <c r="AG59" s="1040"/>
      <c r="AH59" s="1040"/>
      <c r="AI59" s="1040"/>
      <c r="AJ59" s="40"/>
      <c r="AK59" s="7"/>
      <c r="AL59" s="7"/>
      <c r="AM59" s="7"/>
      <c r="AN59" s="7"/>
      <c r="AO59" s="13"/>
      <c r="AP59" s="13"/>
      <c r="AQ59" s="7"/>
      <c r="AR59" s="7"/>
      <c r="AS59" s="7"/>
      <c r="AT59" s="7"/>
      <c r="AU59" s="7"/>
      <c r="AV59" s="157"/>
      <c r="AW59" s="157"/>
      <c r="AX59" s="150"/>
      <c r="AY59" s="150"/>
      <c r="AZ59" s="157"/>
      <c r="BA59" s="157"/>
      <c r="BB59" s="157"/>
      <c r="BC59" s="157"/>
      <c r="BD59" s="157"/>
      <c r="BE59" s="157"/>
      <c r="BF59" s="157"/>
      <c r="BG59" s="157"/>
      <c r="BH59" s="157"/>
      <c r="BI59" s="157"/>
      <c r="BJ59" s="157"/>
      <c r="BK59" s="157"/>
      <c r="BL59" s="157"/>
      <c r="BM59" s="157"/>
      <c r="BN59" s="157"/>
      <c r="BO59" s="157"/>
      <c r="BP59" s="157"/>
      <c r="BQ59" s="157"/>
      <c r="BR59" s="157"/>
      <c r="BS59" s="157"/>
      <c r="BT59" s="157"/>
      <c r="BU59" s="157"/>
      <c r="BV59" s="157"/>
      <c r="BW59" s="157"/>
      <c r="BX59" s="157"/>
      <c r="BY59" s="157"/>
      <c r="BZ59" s="157"/>
      <c r="CA59" s="157"/>
      <c r="CB59" s="157"/>
      <c r="CC59" s="157"/>
      <c r="CD59" s="157"/>
      <c r="CE59" s="157"/>
      <c r="CF59" s="157"/>
      <c r="CG59" s="157"/>
      <c r="CH59" s="157"/>
      <c r="CI59" s="157"/>
      <c r="CJ59" s="157"/>
      <c r="CK59" s="157"/>
      <c r="CL59" s="157"/>
      <c r="CM59" s="157"/>
      <c r="CN59" s="157"/>
      <c r="CO59" s="157"/>
      <c r="CP59" s="157"/>
      <c r="CQ59" s="157"/>
      <c r="CR59" s="157"/>
      <c r="CS59" s="157"/>
      <c r="CT59" s="157"/>
      <c r="CU59" s="157"/>
      <c r="CV59" s="157"/>
      <c r="CW59" s="157"/>
      <c r="CX59" s="157"/>
      <c r="CY59" s="157"/>
      <c r="CZ59" s="157"/>
      <c r="DA59" s="157"/>
      <c r="DB59" s="157"/>
      <c r="DC59" s="15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7"/>
      <c r="IU59" s="7"/>
      <c r="IV59" s="7"/>
      <c r="IW59" s="7"/>
      <c r="IX59" s="7"/>
      <c r="IY59" s="7"/>
      <c r="IZ59" s="7"/>
      <c r="JA59" s="7"/>
      <c r="JB59" s="7"/>
      <c r="JC59" s="7"/>
      <c r="JD59" s="7"/>
      <c r="JE59" s="7"/>
      <c r="JF59" s="7"/>
    </row>
    <row r="60" spans="1:266" ht="15.75" customHeight="1">
      <c r="A60" s="30"/>
      <c r="B60" s="253" t="s">
        <v>355</v>
      </c>
      <c r="C60" s="252"/>
      <c r="D60" s="252"/>
      <c r="E60" s="252"/>
      <c r="F60" s="252"/>
      <c r="G60" s="252"/>
      <c r="H60" s="252"/>
      <c r="I60" s="252"/>
      <c r="J60" s="252"/>
      <c r="K60" s="252"/>
      <c r="L60" s="252"/>
      <c r="M60" s="252"/>
      <c r="N60" s="252"/>
      <c r="O60" s="252"/>
      <c r="P60" s="252"/>
      <c r="Q60" s="252"/>
      <c r="R60" s="252"/>
      <c r="S60" s="252"/>
      <c r="T60" s="252"/>
      <c r="U60" s="241"/>
      <c r="V60" s="241"/>
      <c r="W60" s="241"/>
      <c r="X60" s="241"/>
      <c r="Y60" s="241"/>
      <c r="Z60" s="241"/>
      <c r="AA60" s="241"/>
      <c r="AB60" s="241"/>
      <c r="AC60" s="241"/>
      <c r="AD60" s="241"/>
      <c r="AE60" s="241"/>
      <c r="AF60" s="241"/>
      <c r="AG60" s="241"/>
      <c r="AH60" s="241"/>
      <c r="AI60" s="234"/>
      <c r="AJ60" s="40"/>
      <c r="AK60" s="7"/>
      <c r="AL60" s="7"/>
      <c r="AM60" s="7"/>
      <c r="AN60" s="7"/>
      <c r="AO60" s="13"/>
      <c r="AP60" s="13"/>
      <c r="AQ60" s="7"/>
      <c r="AR60" s="7"/>
      <c r="AS60" s="7"/>
      <c r="AT60" s="7"/>
      <c r="AU60" s="7"/>
      <c r="AV60" s="157"/>
      <c r="AW60" s="157"/>
      <c r="AX60" s="150"/>
      <c r="AY60" s="150"/>
      <c r="AZ60" s="157"/>
      <c r="BA60" s="157"/>
      <c r="BB60" s="157"/>
      <c r="BC60" s="157"/>
      <c r="BD60" s="157"/>
      <c r="BE60" s="157"/>
      <c r="BF60" s="157"/>
      <c r="BG60" s="157"/>
      <c r="BH60" s="157"/>
      <c r="BI60" s="157"/>
      <c r="BJ60" s="157"/>
      <c r="BK60" s="157"/>
      <c r="BL60" s="157"/>
      <c r="BM60" s="157"/>
      <c r="BN60" s="157"/>
      <c r="BO60" s="157"/>
      <c r="BP60" s="157"/>
      <c r="BQ60" s="157"/>
      <c r="BR60" s="157"/>
      <c r="BS60" s="157"/>
      <c r="BT60" s="157"/>
      <c r="BU60" s="157"/>
      <c r="BV60" s="157"/>
      <c r="BW60" s="157"/>
      <c r="BX60" s="157"/>
      <c r="BY60" s="157"/>
      <c r="BZ60" s="157"/>
      <c r="CA60" s="157"/>
      <c r="CB60" s="157"/>
      <c r="CC60" s="157"/>
      <c r="CD60" s="157"/>
      <c r="CE60" s="157"/>
      <c r="CF60" s="157"/>
      <c r="CG60" s="157"/>
      <c r="CH60" s="157"/>
      <c r="CI60" s="157"/>
      <c r="CJ60" s="157"/>
      <c r="CK60" s="157"/>
      <c r="CL60" s="157"/>
      <c r="CM60" s="157"/>
      <c r="CN60" s="157"/>
      <c r="CO60" s="157"/>
      <c r="CP60" s="157"/>
      <c r="CQ60" s="157"/>
      <c r="CR60" s="157"/>
      <c r="CS60" s="157"/>
      <c r="CT60" s="157"/>
      <c r="CU60" s="157"/>
      <c r="CV60" s="157"/>
      <c r="CW60" s="157"/>
      <c r="CX60" s="157"/>
      <c r="CY60" s="157"/>
      <c r="CZ60" s="157"/>
      <c r="DA60" s="157"/>
      <c r="DB60" s="157"/>
      <c r="DC60" s="15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  <c r="IV60" s="7"/>
      <c r="IW60" s="7"/>
      <c r="IX60" s="7"/>
      <c r="IY60" s="7"/>
      <c r="IZ60" s="7"/>
      <c r="JA60" s="7"/>
      <c r="JB60" s="7"/>
      <c r="JC60" s="7"/>
      <c r="JD60" s="7"/>
      <c r="JE60" s="7"/>
      <c r="JF60" s="7"/>
    </row>
    <row r="61" spans="1:266" ht="22.5" customHeight="1">
      <c r="A61" s="30"/>
      <c r="B61" s="55"/>
      <c r="C61" s="1041" t="s">
        <v>356</v>
      </c>
      <c r="D61" s="1041"/>
      <c r="E61" s="1041"/>
      <c r="F61" s="1041"/>
      <c r="G61" s="1041"/>
      <c r="H61" s="1041"/>
      <c r="I61" s="1041"/>
      <c r="J61" s="1041"/>
      <c r="K61" s="1041"/>
      <c r="L61" s="1041"/>
      <c r="M61" s="1041"/>
      <c r="N61" s="1041"/>
      <c r="O61" s="1041"/>
      <c r="P61" s="1041"/>
      <c r="Q61" s="1041"/>
      <c r="R61" s="1041"/>
      <c r="S61" s="1041"/>
      <c r="T61" s="1041"/>
      <c r="U61" s="1041"/>
      <c r="V61" s="1041"/>
      <c r="W61" s="1041"/>
      <c r="X61" s="1041"/>
      <c r="Y61" s="1041"/>
      <c r="Z61" s="1041"/>
      <c r="AA61" s="1041"/>
      <c r="AB61" s="1041"/>
      <c r="AC61" s="1041"/>
      <c r="AD61" s="223" t="s">
        <v>269</v>
      </c>
      <c r="AE61" s="297"/>
      <c r="AF61" s="297"/>
      <c r="AG61" s="297"/>
      <c r="AH61" s="297"/>
      <c r="AI61" s="297"/>
      <c r="AJ61" s="40"/>
      <c r="AK61" s="7"/>
      <c r="AL61" s="7"/>
      <c r="AM61" s="729"/>
      <c r="AN61" s="7"/>
      <c r="AO61" s="13"/>
      <c r="AP61" s="13"/>
      <c r="AQ61" s="7"/>
      <c r="AR61" s="7"/>
      <c r="AS61" s="7"/>
      <c r="AT61" s="7"/>
      <c r="AU61" s="7"/>
      <c r="AV61" s="157"/>
      <c r="AW61" s="157"/>
      <c r="AX61" s="150"/>
      <c r="AY61" s="150"/>
      <c r="AZ61" s="157"/>
      <c r="BA61" s="157"/>
      <c r="BB61" s="157"/>
      <c r="BC61" s="157"/>
      <c r="BD61" s="157"/>
      <c r="BE61" s="157"/>
      <c r="BF61" s="157"/>
      <c r="BG61" s="157"/>
      <c r="BH61" s="157"/>
      <c r="BI61" s="157"/>
      <c r="BJ61" s="157"/>
      <c r="BK61" s="157"/>
      <c r="BL61" s="157"/>
      <c r="BM61" s="157"/>
      <c r="BN61" s="157"/>
      <c r="BO61" s="157"/>
      <c r="BP61" s="157"/>
      <c r="BQ61" s="157"/>
      <c r="BR61" s="157"/>
      <c r="BS61" s="157"/>
      <c r="BT61" s="157"/>
      <c r="BU61" s="157"/>
      <c r="BV61" s="157"/>
      <c r="BW61" s="157"/>
      <c r="BX61" s="157"/>
      <c r="BY61" s="157"/>
      <c r="BZ61" s="157"/>
      <c r="CA61" s="157"/>
      <c r="CB61" s="157"/>
      <c r="CC61" s="157"/>
      <c r="CD61" s="157"/>
      <c r="CE61" s="157"/>
      <c r="CF61" s="157"/>
      <c r="CG61" s="157"/>
      <c r="CH61" s="157"/>
      <c r="CI61" s="157"/>
      <c r="CJ61" s="157"/>
      <c r="CK61" s="157"/>
      <c r="CL61" s="157"/>
      <c r="CM61" s="157"/>
      <c r="CN61" s="157"/>
      <c r="CO61" s="157"/>
      <c r="CP61" s="157"/>
      <c r="CQ61" s="157"/>
      <c r="CR61" s="157"/>
      <c r="CS61" s="157"/>
      <c r="CT61" s="157"/>
      <c r="CU61" s="157"/>
      <c r="CV61" s="157"/>
      <c r="CW61" s="157"/>
      <c r="CX61" s="157"/>
      <c r="CY61" s="157"/>
      <c r="CZ61" s="157"/>
      <c r="DA61" s="157"/>
      <c r="DB61" s="157"/>
      <c r="DC61" s="15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7"/>
      <c r="IV61" s="7"/>
      <c r="IW61" s="7"/>
      <c r="IX61" s="7"/>
      <c r="IY61" s="7"/>
      <c r="IZ61" s="7"/>
      <c r="JA61" s="7"/>
      <c r="JB61" s="7"/>
      <c r="JC61" s="7"/>
      <c r="JD61" s="7"/>
      <c r="JE61" s="7"/>
      <c r="JF61" s="7"/>
    </row>
    <row r="62" spans="1:266" ht="12.75" customHeight="1">
      <c r="A62" s="30"/>
      <c r="B62" s="1039" t="s">
        <v>353</v>
      </c>
      <c r="C62" s="1035"/>
      <c r="D62" s="1036"/>
      <c r="E62" s="1036"/>
      <c r="F62" s="1036"/>
      <c r="G62" s="1036"/>
      <c r="H62" s="1036"/>
      <c r="I62" s="1036"/>
      <c r="J62" s="1036"/>
      <c r="K62" s="1036"/>
      <c r="L62" s="1036"/>
      <c r="M62" s="1036"/>
      <c r="N62" s="1036"/>
      <c r="O62" s="1036"/>
      <c r="P62" s="1036"/>
      <c r="Q62" s="1036"/>
      <c r="R62" s="1036"/>
      <c r="S62" s="1036"/>
      <c r="T62" s="1036"/>
      <c r="U62" s="1036"/>
      <c r="V62" s="1036"/>
      <c r="W62" s="1036"/>
      <c r="X62" s="1036"/>
      <c r="Y62" s="1036"/>
      <c r="Z62" s="1036"/>
      <c r="AA62" s="1036"/>
      <c r="AB62" s="1036"/>
      <c r="AC62" s="1036"/>
      <c r="AD62" s="1032"/>
      <c r="AE62" s="1032"/>
      <c r="AF62" s="1032"/>
      <c r="AG62" s="1032"/>
      <c r="AH62" s="1032"/>
      <c r="AI62" s="1032"/>
      <c r="AJ62" s="40"/>
      <c r="AK62" s="7"/>
      <c r="AL62" s="7"/>
      <c r="AM62" s="7"/>
      <c r="AN62" s="7"/>
      <c r="AO62" s="13"/>
      <c r="AP62" s="13"/>
      <c r="AQ62" s="7"/>
      <c r="AR62" s="7"/>
      <c r="AS62" s="7"/>
      <c r="AT62" s="7"/>
      <c r="AU62" s="7"/>
      <c r="AV62" s="157"/>
      <c r="AW62" s="157"/>
      <c r="AX62" s="150"/>
      <c r="AY62" s="150"/>
      <c r="AZ62" s="157"/>
      <c r="BA62" s="157"/>
      <c r="BB62" s="157"/>
      <c r="BC62" s="157"/>
      <c r="BD62" s="157"/>
      <c r="BE62" s="157"/>
      <c r="BF62" s="157"/>
      <c r="BG62" s="157"/>
      <c r="BH62" s="157"/>
      <c r="BI62" s="157"/>
      <c r="BJ62" s="157"/>
      <c r="BK62" s="157"/>
      <c r="BL62" s="157"/>
      <c r="BM62" s="157"/>
      <c r="BN62" s="157"/>
      <c r="BO62" s="157"/>
      <c r="BP62" s="157"/>
      <c r="BQ62" s="157"/>
      <c r="BR62" s="157"/>
      <c r="BS62" s="157"/>
      <c r="BT62" s="157"/>
      <c r="BU62" s="157"/>
      <c r="BV62" s="157"/>
      <c r="BW62" s="157"/>
      <c r="BX62" s="157"/>
      <c r="BY62" s="157"/>
      <c r="BZ62" s="157"/>
      <c r="CA62" s="157"/>
      <c r="CB62" s="157"/>
      <c r="CC62" s="157"/>
      <c r="CD62" s="157"/>
      <c r="CE62" s="157"/>
      <c r="CF62" s="157"/>
      <c r="CG62" s="157"/>
      <c r="CH62" s="157"/>
      <c r="CI62" s="157"/>
      <c r="CJ62" s="157"/>
      <c r="CK62" s="157"/>
      <c r="CL62" s="157"/>
      <c r="CM62" s="157"/>
      <c r="CN62" s="157"/>
      <c r="CO62" s="157"/>
      <c r="CP62" s="157"/>
      <c r="CQ62" s="157"/>
      <c r="CR62" s="157"/>
      <c r="CS62" s="157"/>
      <c r="CT62" s="157"/>
      <c r="CU62" s="157"/>
      <c r="CV62" s="157"/>
      <c r="CW62" s="157"/>
      <c r="CX62" s="157"/>
      <c r="CY62" s="157"/>
      <c r="CZ62" s="157"/>
      <c r="DA62" s="157"/>
      <c r="DB62" s="157"/>
      <c r="DC62" s="15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  <c r="IT62" s="7"/>
      <c r="IU62" s="7"/>
      <c r="IV62" s="7"/>
      <c r="IW62" s="7"/>
      <c r="IX62" s="7"/>
      <c r="IY62" s="7"/>
      <c r="IZ62" s="7"/>
      <c r="JA62" s="7"/>
      <c r="JB62" s="7"/>
      <c r="JC62" s="7"/>
      <c r="JD62" s="7"/>
      <c r="JE62" s="7"/>
      <c r="JF62" s="7"/>
    </row>
    <row r="63" spans="1:266" s="2" customFormat="1" ht="12.75" customHeight="1">
      <c r="A63" s="30"/>
      <c r="B63" s="1039"/>
      <c r="C63" s="1037"/>
      <c r="D63" s="1038"/>
      <c r="E63" s="1038"/>
      <c r="F63" s="1038"/>
      <c r="G63" s="1038"/>
      <c r="H63" s="1038"/>
      <c r="I63" s="1038"/>
      <c r="J63" s="1038"/>
      <c r="K63" s="1038"/>
      <c r="L63" s="1038"/>
      <c r="M63" s="1038"/>
      <c r="N63" s="1038"/>
      <c r="O63" s="1038"/>
      <c r="P63" s="1038"/>
      <c r="Q63" s="1038"/>
      <c r="R63" s="1038"/>
      <c r="S63" s="1038"/>
      <c r="T63" s="1038"/>
      <c r="U63" s="1038"/>
      <c r="V63" s="1038"/>
      <c r="W63" s="1038"/>
      <c r="X63" s="1038"/>
      <c r="Y63" s="1038"/>
      <c r="Z63" s="1038"/>
      <c r="AA63" s="1038"/>
      <c r="AB63" s="1038"/>
      <c r="AC63" s="1038"/>
      <c r="AD63" s="1032"/>
      <c r="AE63" s="1032"/>
      <c r="AF63" s="1032"/>
      <c r="AG63" s="1032"/>
      <c r="AH63" s="1032"/>
      <c r="AI63" s="1032"/>
      <c r="AJ63" s="40"/>
      <c r="AK63" s="7"/>
      <c r="AL63" s="7"/>
      <c r="AM63" s="7"/>
      <c r="AN63" s="7"/>
      <c r="AO63" s="13"/>
      <c r="AP63" s="13"/>
      <c r="AQ63" s="7"/>
      <c r="AR63" s="7"/>
      <c r="AS63" s="7"/>
      <c r="AT63" s="7"/>
      <c r="AU63" s="7"/>
      <c r="AV63" s="157"/>
      <c r="AW63" s="157"/>
      <c r="AX63" s="154"/>
      <c r="AY63" s="154"/>
      <c r="AZ63" s="157"/>
      <c r="BA63" s="157"/>
      <c r="BB63" s="157"/>
      <c r="BC63" s="157"/>
      <c r="BD63" s="157"/>
      <c r="BE63" s="157"/>
      <c r="BF63" s="157"/>
      <c r="BG63" s="157"/>
      <c r="BH63" s="157"/>
      <c r="BI63" s="157"/>
      <c r="BJ63" s="157"/>
      <c r="BK63" s="157"/>
      <c r="BL63" s="157"/>
      <c r="BM63" s="157"/>
      <c r="BN63" s="157"/>
      <c r="BO63" s="157"/>
      <c r="BP63" s="157"/>
      <c r="BQ63" s="157"/>
      <c r="BR63" s="157"/>
      <c r="BS63" s="157"/>
      <c r="BT63" s="157"/>
      <c r="BU63" s="157"/>
      <c r="BV63" s="157"/>
      <c r="BW63" s="157"/>
      <c r="BX63" s="157"/>
      <c r="BY63" s="157"/>
      <c r="BZ63" s="157"/>
      <c r="CA63" s="157"/>
      <c r="CB63" s="157"/>
      <c r="CC63" s="157"/>
      <c r="CD63" s="157"/>
      <c r="CE63" s="157"/>
      <c r="CF63" s="157"/>
      <c r="CG63" s="157"/>
      <c r="CH63" s="157"/>
      <c r="CI63" s="157"/>
      <c r="CJ63" s="157"/>
      <c r="CK63" s="157"/>
      <c r="CL63" s="157"/>
      <c r="CM63" s="157"/>
      <c r="CN63" s="157"/>
      <c r="CO63" s="157"/>
      <c r="CP63" s="157"/>
      <c r="CQ63" s="157"/>
      <c r="CR63" s="157"/>
      <c r="CS63" s="157"/>
      <c r="CT63" s="157"/>
      <c r="CU63" s="157"/>
      <c r="CV63" s="157"/>
      <c r="CW63" s="157"/>
      <c r="CX63" s="157"/>
      <c r="CY63" s="157"/>
      <c r="CZ63" s="157"/>
      <c r="DA63" s="157"/>
      <c r="DB63" s="157"/>
      <c r="DC63" s="15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/>
      <c r="IO63" s="7"/>
      <c r="IP63" s="7"/>
      <c r="IQ63" s="7"/>
      <c r="IR63" s="7"/>
      <c r="IS63" s="7"/>
      <c r="IT63" s="7"/>
      <c r="IU63" s="7"/>
      <c r="IV63" s="7"/>
      <c r="IW63" s="7"/>
      <c r="IX63" s="7"/>
      <c r="IY63" s="7"/>
      <c r="IZ63" s="7"/>
      <c r="JA63" s="7"/>
      <c r="JB63" s="7"/>
      <c r="JC63" s="7"/>
      <c r="JD63" s="7"/>
      <c r="JE63" s="7"/>
      <c r="JF63" s="7"/>
    </row>
    <row r="64" spans="1:266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10"/>
      <c r="AL64" s="10"/>
      <c r="AM64" s="10"/>
      <c r="AN64" s="10"/>
      <c r="AO64" s="454"/>
      <c r="AP64" s="454"/>
      <c r="AQ64" s="10"/>
      <c r="AR64" s="10"/>
      <c r="AS64" s="10"/>
      <c r="AT64" s="10"/>
      <c r="AU64" s="10"/>
      <c r="AV64" s="158"/>
      <c r="AW64" s="158"/>
      <c r="AX64" s="150"/>
      <c r="AY64" s="150"/>
      <c r="AZ64" s="158"/>
      <c r="BA64" s="158"/>
      <c r="BB64" s="158"/>
      <c r="BC64" s="158"/>
      <c r="BD64" s="158"/>
      <c r="BE64" s="158"/>
      <c r="BF64" s="158"/>
      <c r="BG64" s="158"/>
      <c r="BH64" s="158"/>
      <c r="BI64" s="158"/>
      <c r="BJ64" s="158"/>
      <c r="BK64" s="158"/>
      <c r="BL64" s="158"/>
      <c r="BM64" s="158"/>
      <c r="BN64" s="158"/>
      <c r="BO64" s="158"/>
      <c r="BP64" s="158"/>
      <c r="BQ64" s="158"/>
      <c r="BR64" s="158"/>
      <c r="BS64" s="158"/>
      <c r="BT64" s="158"/>
      <c r="BU64" s="158"/>
      <c r="BV64" s="158"/>
      <c r="BW64" s="158"/>
      <c r="BX64" s="158"/>
      <c r="BY64" s="158"/>
      <c r="BZ64" s="158"/>
      <c r="CA64" s="158"/>
      <c r="CB64" s="158"/>
      <c r="CC64" s="158"/>
      <c r="CD64" s="158"/>
      <c r="CE64" s="158"/>
      <c r="CF64" s="158"/>
      <c r="CG64" s="158"/>
      <c r="CH64" s="158"/>
      <c r="CI64" s="158"/>
      <c r="CJ64" s="158"/>
      <c r="CK64" s="158"/>
      <c r="CL64" s="158"/>
      <c r="CM64" s="158"/>
      <c r="CN64" s="158"/>
      <c r="CO64" s="158"/>
      <c r="CP64" s="158"/>
      <c r="CQ64" s="158"/>
      <c r="CR64" s="158"/>
      <c r="CS64" s="158"/>
      <c r="CT64" s="158"/>
      <c r="CU64" s="158"/>
      <c r="CV64" s="158"/>
      <c r="CW64" s="158"/>
      <c r="CX64" s="158"/>
      <c r="CY64" s="158"/>
      <c r="CZ64" s="158"/>
      <c r="DA64" s="158"/>
      <c r="DB64" s="158"/>
      <c r="DC64" s="158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</row>
    <row r="65" spans="1:266" ht="14.25">
      <c r="A65" s="30"/>
      <c r="B65" s="52" t="s">
        <v>278</v>
      </c>
      <c r="C65" s="39"/>
      <c r="D65" s="39"/>
      <c r="E65" s="39"/>
      <c r="F65" s="39"/>
      <c r="G65" s="39"/>
      <c r="H65" s="39"/>
      <c r="I65" s="281"/>
      <c r="J65" s="281"/>
      <c r="K65" s="281"/>
      <c r="L65" s="281"/>
      <c r="M65" s="281"/>
      <c r="N65" s="281"/>
      <c r="O65" s="281"/>
      <c r="P65" s="281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7"/>
      <c r="AV65" s="157"/>
      <c r="AW65" s="157"/>
      <c r="AX65" s="150"/>
      <c r="AY65" s="150"/>
      <c r="AZ65" s="157"/>
      <c r="BA65" s="157"/>
      <c r="BB65" s="157"/>
      <c r="BC65" s="157"/>
      <c r="BD65" s="157"/>
      <c r="BE65" s="157"/>
      <c r="BF65" s="157"/>
      <c r="BG65" s="157"/>
      <c r="BH65" s="157"/>
      <c r="BI65" s="157"/>
      <c r="BJ65" s="157"/>
      <c r="BK65" s="157"/>
      <c r="BL65" s="157"/>
      <c r="BM65" s="157"/>
      <c r="BN65" s="157"/>
      <c r="BO65" s="157"/>
      <c r="BP65" s="157"/>
      <c r="BQ65" s="157"/>
      <c r="BR65" s="157"/>
      <c r="BS65" s="157"/>
      <c r="BT65" s="157"/>
      <c r="BU65" s="157"/>
      <c r="BV65" s="157"/>
      <c r="BW65" s="157"/>
      <c r="BX65" s="157"/>
      <c r="BY65" s="157"/>
      <c r="BZ65" s="157"/>
      <c r="CA65" s="157"/>
      <c r="CB65" s="157"/>
      <c r="CC65" s="157"/>
      <c r="CD65" s="157"/>
      <c r="CE65" s="157"/>
      <c r="CF65" s="157"/>
      <c r="CG65" s="157"/>
      <c r="CH65" s="157"/>
      <c r="CI65" s="157"/>
      <c r="CJ65" s="157"/>
      <c r="CK65" s="157"/>
      <c r="CL65" s="157"/>
      <c r="CM65" s="157"/>
      <c r="CN65" s="157"/>
      <c r="CO65" s="157"/>
      <c r="CP65" s="157"/>
      <c r="CQ65" s="157"/>
      <c r="CR65" s="157"/>
      <c r="CS65" s="157"/>
      <c r="CT65" s="157"/>
      <c r="CU65" s="157"/>
      <c r="CV65" s="157"/>
      <c r="CW65" s="157"/>
      <c r="CX65" s="157"/>
      <c r="CY65" s="157"/>
      <c r="CZ65" s="157"/>
      <c r="DA65" s="157"/>
      <c r="DB65" s="157"/>
      <c r="DC65" s="15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7"/>
      <c r="IK65" s="7"/>
      <c r="IL65" s="7"/>
      <c r="IM65" s="7"/>
      <c r="IN65" s="7"/>
      <c r="IO65" s="7"/>
      <c r="IP65" s="7"/>
      <c r="IQ65" s="7"/>
      <c r="IR65" s="7"/>
      <c r="IS65" s="7"/>
      <c r="IT65" s="7"/>
      <c r="IU65" s="7"/>
      <c r="IV65" s="7"/>
      <c r="IW65" s="7"/>
      <c r="IX65" s="7"/>
      <c r="IY65" s="7"/>
      <c r="IZ65" s="7"/>
      <c r="JA65" s="7"/>
      <c r="JB65" s="7"/>
      <c r="JC65" s="7"/>
      <c r="JD65" s="7"/>
      <c r="JE65" s="7"/>
      <c r="JF65" s="7"/>
    </row>
    <row r="66" spans="1:266" ht="12.75" customHeight="1">
      <c r="A66" s="30"/>
      <c r="B66" s="258"/>
      <c r="C66" s="255"/>
      <c r="D66" s="255"/>
      <c r="E66" s="255"/>
      <c r="F66" s="255"/>
      <c r="G66" s="255"/>
      <c r="H66" s="255"/>
      <c r="I66" s="223"/>
      <c r="J66" s="1050" t="s">
        <v>279</v>
      </c>
      <c r="K66" s="1050"/>
      <c r="L66" s="1050"/>
      <c r="M66" s="1050"/>
      <c r="N66" s="1050"/>
      <c r="O66" s="1050"/>
      <c r="P66" s="1050"/>
      <c r="Q66" s="1050"/>
      <c r="R66" s="678"/>
      <c r="S66" s="274"/>
      <c r="T66" s="274"/>
      <c r="U66" s="285"/>
      <c r="V66" s="288"/>
      <c r="W66" s="288"/>
      <c r="X66" s="288"/>
      <c r="Y66" s="288"/>
      <c r="Z66" s="288"/>
      <c r="AA66" s="1015" t="str">
        <f>IF(P68="","x $0.10, $0.20 or $0.30 per sq ft    (or calculated) =",IF(((M68-J68)/M68)&lt;0.09999,"Not Qualified",IF(AND(((M68-J68)/M68)&gt;0.09999,((M68-J68)/M68)&lt;0.2),"x $0.10 per sq ft = ",IF(AND(((M68-J68)/M68)&gt;0.19999999,((M68-J68)/M68)&lt;0.29999999),"x $0.20 per sq ft= ",IF(AND(((M68-J68)/M68)&gt;0.29999999,((M68-J68)/M68)&lt;0.59999999),"x $0.30 per sq ft = ",IF(((M68-J68)/M68)&gt;0.599999,"Submit for Non-Standard Calculation","x $0.05 or $0.15 per sq ft = "))))))</f>
        <v>x $0.10, $0.20 or $0.30 per sq ft    (or calculated) =</v>
      </c>
      <c r="AB66" s="1015"/>
      <c r="AC66" s="1015"/>
      <c r="AD66" s="1015"/>
      <c r="AE66" s="288"/>
      <c r="AF66" s="288"/>
      <c r="AG66" s="285"/>
      <c r="AH66" s="285"/>
      <c r="AI66" s="34"/>
      <c r="AJ66" s="234"/>
      <c r="AK66" s="7"/>
      <c r="AL66" s="7"/>
      <c r="AM66" s="986" t="s">
        <v>1538</v>
      </c>
      <c r="AN66" s="986"/>
      <c r="AO66" s="975" t="s">
        <v>1539</v>
      </c>
      <c r="AP66" s="975"/>
      <c r="AQ66" s="975"/>
      <c r="AR66" s="975"/>
      <c r="AS66" s="975"/>
      <c r="AT66" s="975"/>
      <c r="AU66" s="975"/>
      <c r="AV66" s="159"/>
      <c r="AW66" s="159"/>
      <c r="AX66" s="150"/>
      <c r="AY66" s="150"/>
      <c r="AZ66" s="159"/>
      <c r="BA66" s="159"/>
      <c r="BB66" s="159"/>
      <c r="BC66" s="159"/>
      <c r="BD66" s="159"/>
      <c r="BE66" s="159"/>
      <c r="BF66" s="159"/>
      <c r="BG66" s="159"/>
      <c r="BH66" s="159"/>
      <c r="BI66" s="159"/>
      <c r="BJ66" s="159"/>
      <c r="BK66" s="159"/>
      <c r="BL66" s="159"/>
      <c r="BM66" s="159"/>
      <c r="BN66" s="159"/>
      <c r="BO66" s="159"/>
      <c r="BP66" s="159"/>
      <c r="BQ66" s="159"/>
      <c r="BR66" s="159"/>
      <c r="BS66" s="159"/>
      <c r="BT66" s="159"/>
      <c r="BU66" s="159"/>
      <c r="BV66" s="159"/>
      <c r="BW66" s="159"/>
      <c r="BX66" s="159"/>
      <c r="BY66" s="159"/>
      <c r="BZ66" s="159"/>
      <c r="CA66" s="159"/>
      <c r="CB66" s="159"/>
      <c r="CC66" s="159"/>
      <c r="CD66" s="159"/>
      <c r="CE66" s="159"/>
      <c r="CF66" s="159"/>
      <c r="CG66" s="159"/>
      <c r="CH66" s="159"/>
      <c r="CI66" s="159"/>
      <c r="CJ66" s="159"/>
      <c r="CK66" s="159"/>
      <c r="CL66" s="159"/>
      <c r="CM66" s="159"/>
      <c r="CN66" s="159"/>
      <c r="CO66" s="159"/>
      <c r="CP66" s="159"/>
      <c r="CQ66" s="159"/>
      <c r="CR66" s="159"/>
      <c r="CS66" s="159"/>
      <c r="CT66" s="159"/>
      <c r="CU66" s="159"/>
      <c r="CV66" s="159"/>
      <c r="CW66" s="159"/>
      <c r="CX66" s="159"/>
      <c r="CY66" s="159"/>
      <c r="CZ66" s="159"/>
      <c r="DA66" s="159"/>
      <c r="DB66" s="159"/>
      <c r="DC66" s="159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  <c r="IB66" s="13"/>
      <c r="IC66" s="13"/>
      <c r="ID66" s="13"/>
      <c r="IE66" s="13"/>
      <c r="IF66" s="13"/>
      <c r="IG66" s="13"/>
      <c r="IH66" s="13"/>
      <c r="II66" s="13"/>
      <c r="IJ66" s="13"/>
      <c r="IK66" s="13"/>
      <c r="IL66" s="13"/>
      <c r="IM66" s="13"/>
      <c r="IN66" s="13"/>
      <c r="IO66" s="13"/>
      <c r="IP66" s="13"/>
      <c r="IQ66" s="13"/>
      <c r="IR66" s="13"/>
      <c r="IS66" s="13"/>
      <c r="IT66" s="13"/>
      <c r="IU66" s="13"/>
      <c r="IV66" s="13"/>
      <c r="IW66" s="13"/>
      <c r="IX66" s="13"/>
      <c r="IY66" s="13"/>
      <c r="IZ66" s="13"/>
      <c r="JA66" s="13"/>
      <c r="JB66" s="13"/>
      <c r="JC66" s="13"/>
      <c r="JD66" s="13"/>
      <c r="JE66" s="13"/>
      <c r="JF66" s="13"/>
    </row>
    <row r="67" spans="1:266" ht="15.75" customHeight="1">
      <c r="A67" s="30"/>
      <c r="B67" s="260"/>
      <c r="C67" s="234"/>
      <c r="D67" s="234"/>
      <c r="E67" s="234"/>
      <c r="F67" s="234"/>
      <c r="G67" s="234"/>
      <c r="H67" s="234"/>
      <c r="I67" s="234"/>
      <c r="J67" s="54" t="s">
        <v>297</v>
      </c>
      <c r="K67" s="114"/>
      <c r="L67" s="54"/>
      <c r="M67" s="54" t="s">
        <v>299</v>
      </c>
      <c r="N67" s="54"/>
      <c r="O67" s="939" t="s">
        <v>294</v>
      </c>
      <c r="P67" s="939"/>
      <c r="Q67" s="939"/>
      <c r="R67" s="939"/>
      <c r="S67" s="226" t="s">
        <v>340</v>
      </c>
      <c r="T67" s="243"/>
      <c r="U67" s="263"/>
      <c r="V67" s="241"/>
      <c r="W67" s="241"/>
      <c r="X67" s="241"/>
      <c r="Y67" s="241"/>
      <c r="Z67" s="241"/>
      <c r="AA67" s="1016"/>
      <c r="AB67" s="1016"/>
      <c r="AC67" s="1016"/>
      <c r="AD67" s="1016"/>
      <c r="AE67" s="263"/>
      <c r="AF67" s="223" t="s">
        <v>253</v>
      </c>
      <c r="AG67" s="38"/>
      <c r="AH67" s="38"/>
      <c r="AI67" s="261"/>
      <c r="AJ67" s="234"/>
      <c r="AK67" s="244"/>
      <c r="AL67" s="244"/>
      <c r="AM67" s="13" t="s">
        <v>619</v>
      </c>
      <c r="AN67" s="13" t="s">
        <v>75</v>
      </c>
      <c r="AO67" s="13" t="s">
        <v>1557</v>
      </c>
      <c r="AP67" s="13" t="s">
        <v>1556</v>
      </c>
      <c r="AQ67" s="13" t="s">
        <v>1542</v>
      </c>
      <c r="AR67" s="13" t="s">
        <v>1546</v>
      </c>
      <c r="AS67" s="13" t="s">
        <v>1540</v>
      </c>
      <c r="AT67" s="13" t="s">
        <v>1547</v>
      </c>
      <c r="AU67" s="13" t="s">
        <v>1541</v>
      </c>
      <c r="AV67" s="157"/>
      <c r="AW67" s="157"/>
      <c r="AX67" s="150"/>
      <c r="AY67" s="150"/>
      <c r="AZ67" s="157"/>
      <c r="BA67" s="157"/>
      <c r="BB67" s="157"/>
      <c r="BC67" s="157"/>
      <c r="BD67" s="157"/>
      <c r="BE67" s="157"/>
      <c r="BF67" s="157"/>
      <c r="BG67" s="157"/>
      <c r="BH67" s="157"/>
      <c r="BI67" s="157"/>
      <c r="BJ67" s="157"/>
      <c r="BK67" s="157"/>
      <c r="BL67" s="157"/>
      <c r="BM67" s="157"/>
      <c r="BN67" s="157"/>
      <c r="BO67" s="157"/>
      <c r="BP67" s="157"/>
      <c r="BQ67" s="157"/>
      <c r="BR67" s="157"/>
      <c r="BS67" s="157"/>
      <c r="BT67" s="157"/>
      <c r="BU67" s="157"/>
      <c r="BV67" s="157"/>
      <c r="BW67" s="157"/>
      <c r="BX67" s="157"/>
      <c r="BY67" s="157"/>
      <c r="BZ67" s="157"/>
      <c r="CA67" s="157"/>
      <c r="CB67" s="157"/>
      <c r="CC67" s="157"/>
      <c r="CD67" s="157"/>
      <c r="CE67" s="157"/>
      <c r="CF67" s="157"/>
      <c r="CG67" s="157"/>
      <c r="CH67" s="157"/>
      <c r="CI67" s="157"/>
      <c r="CJ67" s="157"/>
      <c r="CK67" s="157"/>
      <c r="CL67" s="157"/>
      <c r="CM67" s="157"/>
      <c r="CN67" s="157"/>
      <c r="CO67" s="157"/>
      <c r="CP67" s="157"/>
      <c r="CQ67" s="157"/>
      <c r="CR67" s="157"/>
      <c r="CS67" s="157"/>
      <c r="CT67" s="157"/>
      <c r="CU67" s="157"/>
      <c r="CV67" s="157"/>
      <c r="CW67" s="157"/>
      <c r="CX67" s="157"/>
      <c r="CY67" s="157"/>
      <c r="CZ67" s="157"/>
      <c r="DA67" s="157"/>
      <c r="DB67" s="157"/>
      <c r="DC67" s="15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7"/>
      <c r="IK67" s="7"/>
      <c r="IL67" s="7"/>
      <c r="IM67" s="7"/>
      <c r="IN67" s="7"/>
      <c r="IO67" s="7"/>
      <c r="IP67" s="7"/>
      <c r="IQ67" s="7"/>
      <c r="IR67" s="7"/>
      <c r="IS67" s="7"/>
      <c r="IT67" s="7"/>
      <c r="IU67" s="7"/>
      <c r="IV67" s="7"/>
      <c r="IW67" s="7"/>
      <c r="IX67" s="7"/>
      <c r="IY67" s="7"/>
      <c r="IZ67" s="7"/>
      <c r="JA67" s="7"/>
      <c r="JB67" s="7"/>
      <c r="JC67" s="7"/>
      <c r="JD67" s="7"/>
      <c r="JE67" s="7"/>
      <c r="JF67" s="7"/>
    </row>
    <row r="68" spans="1:266" ht="15.75" customHeight="1">
      <c r="A68" s="30"/>
      <c r="B68" s="264"/>
      <c r="C68" s="223" t="s">
        <v>1315</v>
      </c>
      <c r="D68" s="234"/>
      <c r="E68" s="234"/>
      <c r="F68" s="234"/>
      <c r="G68" s="234"/>
      <c r="H68" s="234"/>
      <c r="I68" s="30"/>
      <c r="J68" s="987"/>
      <c r="K68" s="988"/>
      <c r="L68" s="265"/>
      <c r="M68" s="987"/>
      <c r="N68" s="988"/>
      <c r="O68" s="223"/>
      <c r="P68" s="1051" t="str">
        <f>IF(AK68=FALSE,"",IF(J68="","",IF(M68="","",(M68-J68)/M68)))</f>
        <v/>
      </c>
      <c r="Q68" s="1051"/>
      <c r="R68" s="226"/>
      <c r="S68" s="1033" t="str">
        <f>IF(AK68=FALSE,"",IFERROR(VLOOKUP($T$9,BuildingHours,2,FALSE),0))</f>
        <v/>
      </c>
      <c r="T68" s="1034"/>
      <c r="U68" s="263"/>
      <c r="V68" s="241"/>
      <c r="W68" s="225" t="s">
        <v>334</v>
      </c>
      <c r="X68" s="987"/>
      <c r="Y68" s="988"/>
      <c r="Z68" s="226" t="s">
        <v>2619</v>
      </c>
      <c r="AA68" s="1016"/>
      <c r="AB68" s="1016"/>
      <c r="AC68" s="1016"/>
      <c r="AD68" s="1016"/>
      <c r="AE68" s="266" t="s">
        <v>252</v>
      </c>
      <c r="AF68" s="1017" t="str">
        <f>IF(AND(AK68=TRUE,OR(S68="",J68="",M68="",S68="",X68="")),0,IF(AND(J68&lt;&gt;"",M68&lt;&gt;"",X68&lt;&gt;"",AK68=FALSE),"Chk Box",IF(P68="","",IF(((M68-J68)/M68)&lt;0.09999,"Not Eligible",IF(AND(((M68-J68)/M68)&gt;0.09999,((M68-J68)/M68)&lt;0.2),X68*0.1,IF(AND(((M68-J68)/M68)&gt;0.19999,((M68-J68)/M68)&lt;0.3),X68*0.2,IF(AND(((M68-J68)/M68)&gt;0.29999,((M68-J68)/M68)&lt;0.6),X68*0.3,IF(((M68-J68)/M68)&gt;0.599999,"Non-Stand.",""))))))))</f>
        <v/>
      </c>
      <c r="AG68" s="1017"/>
      <c r="AH68" s="1017"/>
      <c r="AI68" s="261"/>
      <c r="AJ68" s="234"/>
      <c r="AK68" s="267" t="b">
        <v>0</v>
      </c>
      <c r="AL68" s="244"/>
      <c r="AM68" s="501">
        <f>IFERROR(IF($AQ68="",AO68,IF($AS68="",(VLOOKUP($AU68,StackingEffects,2,FALSE)*AT68),(VLOOKUP($AS68,StackingEffects,2,FALSE)*AR68))),0)</f>
        <v>0</v>
      </c>
      <c r="AN68" s="501">
        <f>IFERROR(IF($AQ68="",AP68,IF($AS68="",(VLOOKUP($AU68,StackingEffects,2,FALSE)*AP68),(VLOOKUP($AS68,StackingEffects,2,FALSE)*AP68))),0)</f>
        <v>0</v>
      </c>
      <c r="AO68" s="501">
        <f>IF(AF68="Chk Box",0,IF(S68="",0,IF(AF68&gt;1,(M68-J68)*S68,0)))</f>
        <v>0</v>
      </c>
      <c r="AP68" s="501">
        <f>IF(AF68="Chk Box",0,IF(AF68&gt;1,(M68-J68),""))</f>
        <v>0</v>
      </c>
      <c r="AQ68" s="713" t="str">
        <f>IF(COUNTIF($AK$83:$AK$96,"TRUE")&gt;0,"HVAC","LIGHTING")</f>
        <v>LIGHTING</v>
      </c>
      <c r="AR68" s="713">
        <f>IF($AQ68="LIGHTING",$AO68,0)</f>
        <v>0</v>
      </c>
      <c r="AS68" s="711" t="str">
        <f>IF($AR68=0,"",_xlfn.RANK.EQ($AR68,$AR$68:$AR$75,0))</f>
        <v/>
      </c>
      <c r="AT68" s="713">
        <f>IF($AQ68="HVAC",$AO68,0)</f>
        <v>0</v>
      </c>
      <c r="AU68" s="711" t="str">
        <f>IF($AT68=0,"",_xlfn.RANK.EQ($AT68,$AT$68:$AT$104,0))</f>
        <v/>
      </c>
      <c r="AV68" s="157"/>
      <c r="AW68" s="157"/>
      <c r="AX68" s="150"/>
      <c r="AY68" s="150"/>
      <c r="AZ68" s="157"/>
      <c r="BA68" s="157"/>
      <c r="BB68" s="157"/>
      <c r="BC68" s="157"/>
      <c r="BD68" s="157"/>
      <c r="BE68" s="157"/>
      <c r="BF68" s="157"/>
      <c r="BG68" s="157"/>
      <c r="BH68" s="157"/>
      <c r="BI68" s="157"/>
      <c r="BJ68" s="157"/>
      <c r="BK68" s="157"/>
      <c r="BL68" s="157"/>
      <c r="BM68" s="157"/>
      <c r="BN68" s="157"/>
      <c r="BO68" s="157"/>
      <c r="BP68" s="157"/>
      <c r="BQ68" s="157"/>
      <c r="BR68" s="157"/>
      <c r="BS68" s="157"/>
      <c r="BT68" s="157"/>
      <c r="BU68" s="157"/>
      <c r="BV68" s="157"/>
      <c r="BW68" s="157"/>
      <c r="BX68" s="157"/>
      <c r="BY68" s="157"/>
      <c r="BZ68" s="157"/>
      <c r="CA68" s="157"/>
      <c r="CB68" s="157"/>
      <c r="CC68" s="157"/>
      <c r="CD68" s="157"/>
      <c r="CE68" s="157"/>
      <c r="CF68" s="157"/>
      <c r="CG68" s="157"/>
      <c r="CH68" s="157"/>
      <c r="CI68" s="157"/>
      <c r="CJ68" s="157"/>
      <c r="CK68" s="157"/>
      <c r="CL68" s="157"/>
      <c r="CM68" s="157"/>
      <c r="CN68" s="157"/>
      <c r="CO68" s="157"/>
      <c r="CP68" s="157"/>
      <c r="CQ68" s="157"/>
      <c r="CR68" s="157"/>
      <c r="CS68" s="157"/>
      <c r="CT68" s="157"/>
      <c r="CU68" s="157"/>
      <c r="CV68" s="157"/>
      <c r="CW68" s="157"/>
      <c r="CX68" s="157"/>
      <c r="CY68" s="157"/>
      <c r="CZ68" s="157"/>
      <c r="DA68" s="157"/>
      <c r="DB68" s="157"/>
      <c r="DC68" s="15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  <c r="IB68" s="7"/>
      <c r="IC68" s="7"/>
      <c r="ID68" s="7"/>
      <c r="IE68" s="7"/>
      <c r="IF68" s="7"/>
      <c r="IG68" s="7"/>
      <c r="IH68" s="7"/>
      <c r="II68" s="7"/>
      <c r="IJ68" s="7"/>
      <c r="IK68" s="7"/>
      <c r="IL68" s="7"/>
      <c r="IM68" s="7"/>
      <c r="IN68" s="7"/>
      <c r="IO68" s="7"/>
      <c r="IP68" s="7"/>
      <c r="IQ68" s="7"/>
      <c r="IR68" s="7"/>
      <c r="IS68" s="7"/>
      <c r="IT68" s="7"/>
      <c r="IU68" s="7"/>
      <c r="IV68" s="7"/>
      <c r="IW68" s="7"/>
      <c r="IX68" s="7"/>
      <c r="IY68" s="7"/>
      <c r="IZ68" s="7"/>
      <c r="JA68" s="7"/>
      <c r="JB68" s="7"/>
      <c r="JC68" s="7"/>
      <c r="JD68" s="7"/>
      <c r="JE68" s="7"/>
      <c r="JF68" s="7"/>
    </row>
    <row r="69" spans="1:266" ht="15.75" customHeight="1">
      <c r="A69" s="30"/>
      <c r="B69" s="264"/>
      <c r="C69" s="226" t="s">
        <v>1316</v>
      </c>
      <c r="D69" s="227"/>
      <c r="E69" s="234"/>
      <c r="F69" s="234"/>
      <c r="G69" s="234"/>
      <c r="H69" s="234"/>
      <c r="I69" s="30"/>
      <c r="J69" s="987"/>
      <c r="K69" s="988"/>
      <c r="L69" s="265"/>
      <c r="M69" s="987"/>
      <c r="N69" s="988"/>
      <c r="O69" s="223"/>
      <c r="P69" s="1049" t="str">
        <f>IF(AK69=FALSE,"",IF(J69="","",IF(M69="","",(M69-J69)/M69)))</f>
        <v/>
      </c>
      <c r="Q69" s="1049"/>
      <c r="R69" s="226"/>
      <c r="S69" s="1033" t="str">
        <f>IF(AK69=FALSE,"",4059)</f>
        <v/>
      </c>
      <c r="T69" s="1034"/>
      <c r="U69" s="268"/>
      <c r="V69" s="241"/>
      <c r="W69" s="225" t="s">
        <v>352</v>
      </c>
      <c r="X69" s="1013" t="str">
        <f>IF(AK69=FALSE,"",IF(P69="","",IF(P69&lt;0.15,"N/A",M69-J69)))</f>
        <v/>
      </c>
      <c r="Y69" s="1013"/>
      <c r="Z69" s="226" t="s">
        <v>75</v>
      </c>
      <c r="AA69" s="241"/>
      <c r="AB69" s="241"/>
      <c r="AC69" s="241"/>
      <c r="AD69" s="268" t="s">
        <v>3413</v>
      </c>
      <c r="AE69" s="266" t="s">
        <v>252</v>
      </c>
      <c r="AF69" s="1010" t="str">
        <f>IF(AND(AK69=FALSE,J69&lt;&gt;"",M69&lt;&gt;""),"Chk Box",IF(AK69=FALSE,"",IF(OR(S69="",X69="N/A",X69=""),0,X69*200)))</f>
        <v/>
      </c>
      <c r="AG69" s="1010"/>
      <c r="AH69" s="1010"/>
      <c r="AI69" s="261"/>
      <c r="AJ69" s="234"/>
      <c r="AK69" s="267" t="b">
        <v>0</v>
      </c>
      <c r="AL69" s="244"/>
      <c r="AM69" s="501">
        <f>IFERROR(IF($AQ69="",AO69,IF($AS69="",(VLOOKUP($AU69,StackingEffects,2,FALSE)*AT69),(VLOOKUP($AS69,StackingEffects,2,FALSE)*AR69))),0)</f>
        <v>0</v>
      </c>
      <c r="AN69" s="501">
        <f>IFERROR(IF($AQ69="",AP69,IF($AS69="",(VLOOKUP($AU69,StackingEffects,2,FALSE)*AP69),(VLOOKUP($AS69,StackingEffects,2,FALSE)*AP69))),0)</f>
        <v>0</v>
      </c>
      <c r="AO69" s="501">
        <f>IF(AF69="Chk Box",0,IF(S69="",0,IF(AF69&gt;1,(M69-J69)*S69,0)))</f>
        <v>0</v>
      </c>
      <c r="AP69" s="501">
        <v>0</v>
      </c>
      <c r="AQ69" s="718"/>
      <c r="AR69" s="718"/>
      <c r="AS69" s="604"/>
      <c r="AT69" s="718"/>
      <c r="AU69" s="604"/>
      <c r="AV69" s="150"/>
      <c r="AW69" s="150"/>
      <c r="AX69" s="150"/>
      <c r="AY69" s="150"/>
      <c r="AZ69" s="157"/>
      <c r="BA69" s="157"/>
      <c r="BB69" s="157"/>
      <c r="BC69" s="157"/>
      <c r="BD69" s="157"/>
      <c r="BE69" s="157"/>
      <c r="BF69" s="157"/>
      <c r="BG69" s="157"/>
      <c r="BH69" s="157"/>
      <c r="BI69" s="157"/>
      <c r="BJ69" s="157"/>
      <c r="BK69" s="157"/>
      <c r="BL69" s="157"/>
      <c r="BM69" s="157"/>
      <c r="BN69" s="157"/>
      <c r="BO69" s="157"/>
      <c r="BP69" s="157"/>
      <c r="BQ69" s="157"/>
      <c r="BR69" s="157"/>
      <c r="BS69" s="157"/>
      <c r="BT69" s="157"/>
      <c r="BU69" s="157"/>
      <c r="BV69" s="157"/>
      <c r="BW69" s="157"/>
      <c r="BX69" s="157"/>
      <c r="BY69" s="157"/>
      <c r="BZ69" s="157"/>
      <c r="CA69" s="157"/>
      <c r="CB69" s="157"/>
      <c r="CC69" s="157"/>
      <c r="CD69" s="157"/>
      <c r="CE69" s="157"/>
      <c r="CF69" s="157"/>
      <c r="CG69" s="157"/>
      <c r="CH69" s="157"/>
      <c r="CI69" s="157"/>
      <c r="CJ69" s="157"/>
      <c r="CK69" s="157"/>
      <c r="CL69" s="157"/>
      <c r="CM69" s="157"/>
      <c r="CN69" s="157"/>
      <c r="CO69" s="157"/>
      <c r="CP69" s="157"/>
      <c r="CQ69" s="157"/>
      <c r="CR69" s="157"/>
      <c r="CS69" s="157"/>
      <c r="CT69" s="157"/>
      <c r="CU69" s="157"/>
      <c r="CV69" s="157"/>
      <c r="CW69" s="157"/>
      <c r="CX69" s="157"/>
      <c r="CY69" s="157"/>
      <c r="CZ69" s="157"/>
      <c r="DA69" s="157"/>
      <c r="DB69" s="157"/>
      <c r="DC69" s="15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7"/>
      <c r="IF69" s="7"/>
      <c r="IG69" s="7"/>
      <c r="IH69" s="7"/>
      <c r="II69" s="7"/>
      <c r="IJ69" s="7"/>
      <c r="IK69" s="7"/>
      <c r="IL69" s="7"/>
      <c r="IM69" s="7"/>
      <c r="IN69" s="7"/>
      <c r="IO69" s="7"/>
      <c r="IP69" s="7"/>
      <c r="IQ69" s="7"/>
      <c r="IR69" s="7"/>
      <c r="IS69" s="7"/>
      <c r="IT69" s="7"/>
      <c r="IU69" s="7"/>
      <c r="IV69" s="7"/>
      <c r="IW69" s="7"/>
      <c r="IX69" s="7"/>
      <c r="IY69" s="7"/>
      <c r="IZ69" s="7"/>
      <c r="JA69" s="7"/>
      <c r="JB69" s="7"/>
      <c r="JC69" s="7"/>
      <c r="JD69" s="7"/>
      <c r="JE69" s="7"/>
      <c r="JF69" s="7"/>
    </row>
    <row r="70" spans="1:266" ht="15.75" customHeight="1">
      <c r="A70" s="30"/>
      <c r="B70" s="264"/>
      <c r="C70" s="226" t="s">
        <v>3277</v>
      </c>
      <c r="D70" s="227"/>
      <c r="E70" s="227"/>
      <c r="F70" s="30"/>
      <c r="G70" s="234"/>
      <c r="H70" s="49"/>
      <c r="I70" s="234"/>
      <c r="J70" s="30"/>
      <c r="K70" s="30"/>
      <c r="L70" s="1048" t="s">
        <v>3430</v>
      </c>
      <c r="M70" s="1048"/>
      <c r="N70" s="1048"/>
      <c r="O70" s="1048"/>
      <c r="P70" s="1048"/>
      <c r="Q70" s="1048"/>
      <c r="R70" s="1048"/>
      <c r="S70" s="1033" t="str">
        <f>IF(AK70=FALSE,"",IFERROR(VLOOKUP($T$9,BuildingHours,2,FALSE),0))</f>
        <v/>
      </c>
      <c r="T70" s="1034"/>
      <c r="U70" s="268"/>
      <c r="V70" s="241"/>
      <c r="W70" s="225" t="s">
        <v>1633</v>
      </c>
      <c r="X70" s="987"/>
      <c r="Y70" s="988"/>
      <c r="Z70" s="226" t="s">
        <v>75</v>
      </c>
      <c r="AA70" s="241"/>
      <c r="AB70" s="241"/>
      <c r="AC70" s="241"/>
      <c r="AD70" s="268" t="s">
        <v>1598</v>
      </c>
      <c r="AE70" s="266" t="s">
        <v>252</v>
      </c>
      <c r="AF70" s="1010" t="str">
        <f>IF(AK70=FALSE,IF(AND(X70="",G71="",W71=""),"","Chk L3a Box"),IF(X70="",0,((S70*X70)*21%)*0.26))</f>
        <v/>
      </c>
      <c r="AG70" s="1010"/>
      <c r="AH70" s="1010"/>
      <c r="AI70" s="261"/>
      <c r="AJ70" s="234"/>
      <c r="AK70" s="267" t="b">
        <v>0</v>
      </c>
      <c r="AL70" s="244"/>
      <c r="AM70" s="501">
        <f>IFERROR(IF($AQ70="",AO70,IF($AS70="",(VLOOKUP($AU70,StackingEffects,2,FALSE)*AT70),(VLOOKUP($AS70,StackingEffects,2,FALSE)*AR70))),0)</f>
        <v>0</v>
      </c>
      <c r="AN70" s="501">
        <f>IFERROR(IF($AQ70="",AP70,IF($AS70="",(VLOOKUP($AU70,StackingEffects,2,FALSE)*AP70),(VLOOKUP($AS70,StackingEffects,2,FALSE)*AP70))),0)</f>
        <v>0</v>
      </c>
      <c r="AO70" s="501">
        <f>IF(AK70=FALSE,0,IF(AF70="Chk L3a Box",0,IF(AF70&gt;1,(S70*X70)*21%,0)))</f>
        <v>0</v>
      </c>
      <c r="AP70" s="501">
        <f>IF(AK70=FALSE,0,IF(AF70="Chk Box",0,IF(AF70&gt;1,(X70*21%),0)))</f>
        <v>0</v>
      </c>
      <c r="AQ70" s="713" t="str">
        <f>IF(COUNTIF($AK$83:$AK$96,"TRUE")&gt;0,"HVAC","LIGHTING")</f>
        <v>LIGHTING</v>
      </c>
      <c r="AR70" s="713">
        <f>IF($AQ70="LIGHTING",$AO70,0)</f>
        <v>0</v>
      </c>
      <c r="AS70" s="711" t="str">
        <f>IF($AR70=0,"",_xlfn.RANK.EQ($AR70,$AR$68:$AR$75,0))</f>
        <v/>
      </c>
      <c r="AT70" s="713">
        <f t="shared" ref="AT70:AT75" si="0">IF($AQ70="HVAC",$AO70,0)</f>
        <v>0</v>
      </c>
      <c r="AU70" s="711" t="str">
        <f>IF($AT70=0,"",_xlfn.RANK.EQ($AT70,$AT$68:$AT$104,0))</f>
        <v/>
      </c>
      <c r="AV70" s="150"/>
      <c r="AW70" s="150"/>
      <c r="AX70" s="150"/>
      <c r="AY70" s="150"/>
      <c r="AZ70" s="157"/>
      <c r="BA70" s="157"/>
      <c r="BB70" s="157"/>
      <c r="BC70" s="157"/>
      <c r="BD70" s="157"/>
      <c r="BE70" s="157"/>
      <c r="BF70" s="157"/>
      <c r="BG70" s="157"/>
      <c r="BH70" s="157"/>
      <c r="BI70" s="157"/>
      <c r="BJ70" s="157"/>
      <c r="BK70" s="157"/>
      <c r="BL70" s="157"/>
      <c r="BM70" s="157"/>
      <c r="BN70" s="157"/>
      <c r="BO70" s="157"/>
      <c r="BP70" s="157"/>
      <c r="BQ70" s="157"/>
      <c r="BR70" s="157"/>
      <c r="BS70" s="157"/>
      <c r="BT70" s="157"/>
      <c r="BU70" s="157"/>
      <c r="BV70" s="157"/>
      <c r="BW70" s="157"/>
      <c r="BX70" s="157"/>
      <c r="BY70" s="157"/>
      <c r="BZ70" s="157"/>
      <c r="CA70" s="157"/>
      <c r="CB70" s="157"/>
      <c r="CC70" s="157"/>
      <c r="CD70" s="157"/>
      <c r="CE70" s="157"/>
      <c r="CF70" s="157"/>
      <c r="CG70" s="157"/>
      <c r="CH70" s="157"/>
      <c r="CI70" s="157"/>
      <c r="CJ70" s="157"/>
      <c r="CK70" s="157"/>
      <c r="CL70" s="157"/>
      <c r="CM70" s="157"/>
      <c r="CN70" s="157"/>
      <c r="CO70" s="157"/>
      <c r="CP70" s="157"/>
      <c r="CQ70" s="157"/>
      <c r="CR70" s="157"/>
      <c r="CS70" s="157"/>
      <c r="CT70" s="157"/>
      <c r="CU70" s="157"/>
      <c r="CV70" s="157"/>
      <c r="CW70" s="157"/>
      <c r="CX70" s="157"/>
      <c r="CY70" s="157"/>
      <c r="CZ70" s="157"/>
      <c r="DA70" s="157"/>
      <c r="DB70" s="157"/>
      <c r="DC70" s="15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  <c r="IB70" s="7"/>
      <c r="IC70" s="7"/>
      <c r="ID70" s="7"/>
      <c r="IE70" s="7"/>
      <c r="IF70" s="7"/>
      <c r="IG70" s="7"/>
      <c r="IH70" s="7"/>
      <c r="II70" s="7"/>
      <c r="IJ70" s="7"/>
      <c r="IK70" s="7"/>
      <c r="IL70" s="7"/>
      <c r="IM70" s="7"/>
      <c r="IN70" s="7"/>
      <c r="IO70" s="7"/>
      <c r="IP70" s="7"/>
      <c r="IQ70" s="7"/>
      <c r="IR70" s="7"/>
      <c r="IS70" s="7"/>
      <c r="IT70" s="7"/>
      <c r="IU70" s="7"/>
      <c r="IV70" s="7"/>
      <c r="IW70" s="7"/>
      <c r="IX70" s="7"/>
      <c r="IY70" s="7"/>
      <c r="IZ70" s="7"/>
      <c r="JA70" s="7"/>
      <c r="JB70" s="7"/>
      <c r="JC70" s="7"/>
      <c r="JD70" s="7"/>
      <c r="JE70" s="7"/>
      <c r="JF70" s="7"/>
    </row>
    <row r="71" spans="1:266" ht="15.75" customHeight="1">
      <c r="A71" s="30"/>
      <c r="B71" s="264"/>
      <c r="C71" s="226"/>
      <c r="D71" s="227"/>
      <c r="E71" s="227"/>
      <c r="F71" s="679" t="s">
        <v>1600</v>
      </c>
      <c r="G71" s="1014"/>
      <c r="H71" s="1014"/>
      <c r="I71" s="1014"/>
      <c r="J71" s="1014"/>
      <c r="K71" s="1014"/>
      <c r="L71" s="1014"/>
      <c r="M71" s="1014"/>
      <c r="N71" s="1014"/>
      <c r="O71" s="1014"/>
      <c r="P71" s="1014"/>
      <c r="Q71" s="1014"/>
      <c r="R71" s="1014"/>
      <c r="S71" s="30"/>
      <c r="T71" s="30"/>
      <c r="U71" s="30"/>
      <c r="V71" s="679" t="s">
        <v>1606</v>
      </c>
      <c r="W71" s="1014"/>
      <c r="X71" s="1014"/>
      <c r="Y71" s="1014"/>
      <c r="Z71" s="1014"/>
      <c r="AA71" s="1014"/>
      <c r="AB71" s="1014"/>
      <c r="AC71" s="1014"/>
      <c r="AD71" s="1014"/>
      <c r="AE71" s="1014"/>
      <c r="AF71" s="1014"/>
      <c r="AG71" s="1014"/>
      <c r="AH71" s="1014"/>
      <c r="AI71" s="261"/>
      <c r="AJ71" s="234"/>
      <c r="AK71" s="267"/>
      <c r="AL71" s="244"/>
      <c r="AM71" s="501"/>
      <c r="AN71" s="501"/>
      <c r="AO71" s="501"/>
      <c r="AP71" s="501"/>
      <c r="AQ71" s="713"/>
      <c r="AR71" s="713"/>
      <c r="AS71" s="711"/>
      <c r="AT71" s="713"/>
      <c r="AU71" s="711"/>
      <c r="AV71" s="150"/>
      <c r="AW71" s="150"/>
      <c r="AX71" s="150"/>
      <c r="AY71" s="150"/>
      <c r="AZ71" s="157"/>
      <c r="BA71" s="157"/>
      <c r="BB71" s="157"/>
      <c r="BC71" s="157"/>
      <c r="BD71" s="157"/>
      <c r="BE71" s="157"/>
      <c r="BF71" s="157"/>
      <c r="BG71" s="157"/>
      <c r="BH71" s="157"/>
      <c r="BI71" s="157"/>
      <c r="BJ71" s="157"/>
      <c r="BK71" s="157"/>
      <c r="BL71" s="157"/>
      <c r="BM71" s="157"/>
      <c r="BN71" s="157"/>
      <c r="BO71" s="157"/>
      <c r="BP71" s="157"/>
      <c r="BQ71" s="157"/>
      <c r="BR71" s="157"/>
      <c r="BS71" s="157"/>
      <c r="BT71" s="157"/>
      <c r="BU71" s="157"/>
      <c r="BV71" s="157"/>
      <c r="BW71" s="157"/>
      <c r="BX71" s="157"/>
      <c r="BY71" s="157"/>
      <c r="BZ71" s="157"/>
      <c r="CA71" s="157"/>
      <c r="CB71" s="157"/>
      <c r="CC71" s="157"/>
      <c r="CD71" s="157"/>
      <c r="CE71" s="157"/>
      <c r="CF71" s="157"/>
      <c r="CG71" s="157"/>
      <c r="CH71" s="157"/>
      <c r="CI71" s="157"/>
      <c r="CJ71" s="157"/>
      <c r="CK71" s="157"/>
      <c r="CL71" s="157"/>
      <c r="CM71" s="157"/>
      <c r="CN71" s="157"/>
      <c r="CO71" s="157"/>
      <c r="CP71" s="157"/>
      <c r="CQ71" s="157"/>
      <c r="CR71" s="157"/>
      <c r="CS71" s="157"/>
      <c r="CT71" s="157"/>
      <c r="CU71" s="157"/>
      <c r="CV71" s="157"/>
      <c r="CW71" s="157"/>
      <c r="CX71" s="157"/>
      <c r="CY71" s="157"/>
      <c r="CZ71" s="157"/>
      <c r="DA71" s="157"/>
      <c r="DB71" s="157"/>
      <c r="DC71" s="15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  <c r="IB71" s="7"/>
      <c r="IC71" s="7"/>
      <c r="ID71" s="7"/>
      <c r="IE71" s="7"/>
      <c r="IF71" s="7"/>
      <c r="IG71" s="7"/>
      <c r="IH71" s="7"/>
      <c r="II71" s="7"/>
      <c r="IJ71" s="7"/>
      <c r="IK71" s="7"/>
      <c r="IL71" s="7"/>
      <c r="IM71" s="7"/>
      <c r="IN71" s="7"/>
      <c r="IO71" s="7"/>
      <c r="IP71" s="7"/>
      <c r="IQ71" s="7"/>
      <c r="IR71" s="7"/>
      <c r="IS71" s="7"/>
      <c r="IT71" s="7"/>
      <c r="IU71" s="7"/>
      <c r="IV71" s="7"/>
      <c r="IW71" s="7"/>
      <c r="IX71" s="7"/>
      <c r="IY71" s="7"/>
      <c r="IZ71" s="7"/>
      <c r="JA71" s="7"/>
      <c r="JB71" s="7"/>
      <c r="JC71" s="7"/>
      <c r="JD71" s="7"/>
      <c r="JE71" s="7"/>
      <c r="JF71" s="7"/>
    </row>
    <row r="72" spans="1:266" ht="15.75" customHeight="1">
      <c r="A72" s="30"/>
      <c r="B72" s="264"/>
      <c r="C72" s="226" t="s">
        <v>3278</v>
      </c>
      <c r="D72" s="227"/>
      <c r="E72" s="227"/>
      <c r="F72" s="30"/>
      <c r="G72" s="234"/>
      <c r="H72" s="49"/>
      <c r="I72" s="234"/>
      <c r="J72" s="30"/>
      <c r="K72" s="30"/>
      <c r="L72" s="1048" t="s">
        <v>3430</v>
      </c>
      <c r="M72" s="1048"/>
      <c r="N72" s="1048"/>
      <c r="O72" s="1048"/>
      <c r="P72" s="1048"/>
      <c r="Q72" s="1048"/>
      <c r="R72" s="1048"/>
      <c r="S72" s="1033" t="str">
        <f>IF(AK72=FALSE,"",4059)</f>
        <v/>
      </c>
      <c r="T72" s="1034"/>
      <c r="U72" s="268"/>
      <c r="V72" s="241"/>
      <c r="W72" s="225" t="s">
        <v>1633</v>
      </c>
      <c r="X72" s="987"/>
      <c r="Y72" s="988"/>
      <c r="Z72" s="226" t="s">
        <v>75</v>
      </c>
      <c r="AA72" s="241"/>
      <c r="AB72" s="241"/>
      <c r="AC72" s="241"/>
      <c r="AD72" s="268" t="s">
        <v>1599</v>
      </c>
      <c r="AE72" s="623" t="s">
        <v>252</v>
      </c>
      <c r="AF72" s="1017" t="str">
        <f>IF(AK72=FALSE,IF(AND(X72="",G73="",W73=""),"","Chk L3b Box"),IF(X72="",0,((S72*X72)*21%)*0.2))</f>
        <v/>
      </c>
      <c r="AG72" s="1017"/>
      <c r="AH72" s="1017"/>
      <c r="AI72" s="261"/>
      <c r="AJ72" s="234"/>
      <c r="AK72" s="267" t="b">
        <v>0</v>
      </c>
      <c r="AL72" s="244"/>
      <c r="AM72" s="501">
        <f>IFERROR(IF($AQ72="",AO72,IF($AS72="",(VLOOKUP($AU72,StackingEffects,2,FALSE)*AT72),(VLOOKUP($AS72,StackingEffects,2,FALSE)*AR72))),0)</f>
        <v>0</v>
      </c>
      <c r="AN72" s="501">
        <f>IFERROR(IF($AQ72="",AP72,IF($AS72="",(VLOOKUP($AU72,StackingEffects,2,FALSE)*AP72),(VLOOKUP($AS72,StackingEffects,2,FALSE)*AP72))),0)</f>
        <v>0</v>
      </c>
      <c r="AO72" s="501">
        <f>IF(AK72=FALSE,0,IF(AF72="Chk L3b Box",0,IF(AF72&gt;1,(S72*X72)*21%,0)))</f>
        <v>0</v>
      </c>
      <c r="AP72" s="501">
        <f>IF(AK72=FALSE,0,IF(AF72="Chk Box",0,IF(AF72&gt;1,(X72*21%),0)))</f>
        <v>0</v>
      </c>
      <c r="AQ72" s="713" t="str">
        <f>IF(COUNTIF($AK$83:$AK$96,"TRUE")&gt;0,"HVAC","LIGHTING")</f>
        <v>LIGHTING</v>
      </c>
      <c r="AR72" s="713">
        <f>IF($AQ72="LIGHTING",$AO72,0)</f>
        <v>0</v>
      </c>
      <c r="AS72" s="711" t="str">
        <f>IF($AR72=0,"",_xlfn.RANK.EQ($AR72,$AR$68:$AR$75,0))</f>
        <v/>
      </c>
      <c r="AT72" s="713">
        <f t="shared" si="0"/>
        <v>0</v>
      </c>
      <c r="AU72" s="711" t="str">
        <f>IF($AT72=0,"",_xlfn.RANK.EQ($AT72,$AT$68:$AT$104,0))</f>
        <v/>
      </c>
      <c r="AV72" s="150"/>
      <c r="AW72" s="150"/>
      <c r="AX72" s="150"/>
      <c r="AY72" s="150"/>
      <c r="AZ72" s="157"/>
      <c r="BA72" s="157"/>
      <c r="BB72" s="157"/>
      <c r="BC72" s="157"/>
      <c r="BD72" s="157"/>
      <c r="BE72" s="157"/>
      <c r="BF72" s="157"/>
      <c r="BG72" s="157"/>
      <c r="BH72" s="157"/>
      <c r="BI72" s="157"/>
      <c r="BJ72" s="157"/>
      <c r="BK72" s="157"/>
      <c r="BL72" s="157"/>
      <c r="BM72" s="157"/>
      <c r="BN72" s="157"/>
      <c r="BO72" s="157"/>
      <c r="BP72" s="157"/>
      <c r="BQ72" s="157"/>
      <c r="BR72" s="157"/>
      <c r="BS72" s="157"/>
      <c r="BT72" s="157"/>
      <c r="BU72" s="157"/>
      <c r="BV72" s="157"/>
      <c r="BW72" s="157"/>
      <c r="BX72" s="157"/>
      <c r="BY72" s="157"/>
      <c r="BZ72" s="157"/>
      <c r="CA72" s="157"/>
      <c r="CB72" s="157"/>
      <c r="CC72" s="157"/>
      <c r="CD72" s="157"/>
      <c r="CE72" s="157"/>
      <c r="CF72" s="157"/>
      <c r="CG72" s="157"/>
      <c r="CH72" s="157"/>
      <c r="CI72" s="157"/>
      <c r="CJ72" s="157"/>
      <c r="CK72" s="157"/>
      <c r="CL72" s="157"/>
      <c r="CM72" s="157"/>
      <c r="CN72" s="157"/>
      <c r="CO72" s="157"/>
      <c r="CP72" s="157"/>
      <c r="CQ72" s="157"/>
      <c r="CR72" s="157"/>
      <c r="CS72" s="157"/>
      <c r="CT72" s="157"/>
      <c r="CU72" s="157"/>
      <c r="CV72" s="157"/>
      <c r="CW72" s="157"/>
      <c r="CX72" s="157"/>
      <c r="CY72" s="157"/>
      <c r="CZ72" s="157"/>
      <c r="DA72" s="157"/>
      <c r="DB72" s="157"/>
      <c r="DC72" s="15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  <c r="IB72" s="7"/>
      <c r="IC72" s="7"/>
      <c r="ID72" s="7"/>
      <c r="IE72" s="7"/>
      <c r="IF72" s="7"/>
      <c r="IG72" s="7"/>
      <c r="IH72" s="7"/>
      <c r="II72" s="7"/>
      <c r="IJ72" s="7"/>
      <c r="IK72" s="7"/>
      <c r="IL72" s="7"/>
      <c r="IM72" s="7"/>
      <c r="IN72" s="7"/>
      <c r="IO72" s="7"/>
      <c r="IP72" s="7"/>
      <c r="IQ72" s="7"/>
      <c r="IR72" s="7"/>
      <c r="IS72" s="7"/>
      <c r="IT72" s="7"/>
      <c r="IU72" s="7"/>
      <c r="IV72" s="7"/>
      <c r="IW72" s="7"/>
      <c r="IX72" s="7"/>
      <c r="IY72" s="7"/>
      <c r="IZ72" s="7"/>
      <c r="JA72" s="7"/>
      <c r="JB72" s="7"/>
      <c r="JC72" s="7"/>
      <c r="JD72" s="7"/>
      <c r="JE72" s="7"/>
      <c r="JF72" s="7"/>
    </row>
    <row r="73" spans="1:266" ht="15.75" customHeight="1">
      <c r="A73" s="30"/>
      <c r="B73" s="264"/>
      <c r="C73" s="226"/>
      <c r="D73" s="227"/>
      <c r="E73" s="227"/>
      <c r="F73" s="679" t="s">
        <v>1600</v>
      </c>
      <c r="G73" s="1014"/>
      <c r="H73" s="1014"/>
      <c r="I73" s="1014"/>
      <c r="J73" s="1014"/>
      <c r="K73" s="1014"/>
      <c r="L73" s="1014"/>
      <c r="M73" s="1014"/>
      <c r="N73" s="1014"/>
      <c r="O73" s="1014"/>
      <c r="P73" s="1014"/>
      <c r="Q73" s="1014"/>
      <c r="R73" s="1014"/>
      <c r="S73" s="30"/>
      <c r="T73" s="30"/>
      <c r="U73" s="30"/>
      <c r="V73" s="679" t="s">
        <v>1606</v>
      </c>
      <c r="W73" s="1014"/>
      <c r="X73" s="1014"/>
      <c r="Y73" s="1014"/>
      <c r="Z73" s="1014"/>
      <c r="AA73" s="1014"/>
      <c r="AB73" s="1014"/>
      <c r="AC73" s="1014"/>
      <c r="AD73" s="1014"/>
      <c r="AE73" s="1014"/>
      <c r="AF73" s="1014"/>
      <c r="AG73" s="1014"/>
      <c r="AH73" s="1014"/>
      <c r="AI73" s="261"/>
      <c r="AJ73" s="234"/>
      <c r="AK73" s="267"/>
      <c r="AL73" s="244"/>
      <c r="AM73" s="501"/>
      <c r="AN73" s="501"/>
      <c r="AO73" s="501"/>
      <c r="AP73" s="501"/>
      <c r="AQ73" s="713"/>
      <c r="AR73" s="713"/>
      <c r="AS73" s="711"/>
      <c r="AT73" s="713"/>
      <c r="AU73" s="711"/>
      <c r="AV73" s="150"/>
      <c r="AW73" s="150"/>
      <c r="AX73" s="150"/>
      <c r="AY73" s="150"/>
      <c r="AZ73" s="157"/>
      <c r="BA73" s="157"/>
      <c r="BB73" s="157"/>
      <c r="BC73" s="157"/>
      <c r="BD73" s="157"/>
      <c r="BE73" s="157"/>
      <c r="BF73" s="157"/>
      <c r="BG73" s="157"/>
      <c r="BH73" s="157"/>
      <c r="BI73" s="157"/>
      <c r="BJ73" s="157"/>
      <c r="BK73" s="157"/>
      <c r="BL73" s="157"/>
      <c r="BM73" s="157"/>
      <c r="BN73" s="157"/>
      <c r="BO73" s="157"/>
      <c r="BP73" s="157"/>
      <c r="BQ73" s="157"/>
      <c r="BR73" s="157"/>
      <c r="BS73" s="157"/>
      <c r="BT73" s="157"/>
      <c r="BU73" s="157"/>
      <c r="BV73" s="157"/>
      <c r="BW73" s="157"/>
      <c r="BX73" s="157"/>
      <c r="BY73" s="157"/>
      <c r="BZ73" s="157"/>
      <c r="CA73" s="157"/>
      <c r="CB73" s="157"/>
      <c r="CC73" s="157"/>
      <c r="CD73" s="157"/>
      <c r="CE73" s="157"/>
      <c r="CF73" s="157"/>
      <c r="CG73" s="157"/>
      <c r="CH73" s="157"/>
      <c r="CI73" s="157"/>
      <c r="CJ73" s="157"/>
      <c r="CK73" s="157"/>
      <c r="CL73" s="157"/>
      <c r="CM73" s="157"/>
      <c r="CN73" s="157"/>
      <c r="CO73" s="157"/>
      <c r="CP73" s="157"/>
      <c r="CQ73" s="157"/>
      <c r="CR73" s="157"/>
      <c r="CS73" s="157"/>
      <c r="CT73" s="157"/>
      <c r="CU73" s="157"/>
      <c r="CV73" s="157"/>
      <c r="CW73" s="157"/>
      <c r="CX73" s="157"/>
      <c r="CY73" s="157"/>
      <c r="CZ73" s="157"/>
      <c r="DA73" s="157"/>
      <c r="DB73" s="157"/>
      <c r="DC73" s="15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  <c r="IB73" s="7"/>
      <c r="IC73" s="7"/>
      <c r="ID73" s="7"/>
      <c r="IE73" s="7"/>
      <c r="IF73" s="7"/>
      <c r="IG73" s="7"/>
      <c r="IH73" s="7"/>
      <c r="II73" s="7"/>
      <c r="IJ73" s="7"/>
      <c r="IK73" s="7"/>
      <c r="IL73" s="7"/>
      <c r="IM73" s="7"/>
      <c r="IN73" s="7"/>
      <c r="IO73" s="7"/>
      <c r="IP73" s="7"/>
      <c r="IQ73" s="7"/>
      <c r="IR73" s="7"/>
      <c r="IS73" s="7"/>
      <c r="IT73" s="7"/>
      <c r="IU73" s="7"/>
      <c r="IV73" s="7"/>
      <c r="IW73" s="7"/>
      <c r="IX73" s="7"/>
      <c r="IY73" s="7"/>
      <c r="IZ73" s="7"/>
      <c r="JA73" s="7"/>
      <c r="JB73" s="7"/>
      <c r="JC73" s="7"/>
      <c r="JD73" s="7"/>
      <c r="JE73" s="7"/>
      <c r="JF73" s="7"/>
    </row>
    <row r="74" spans="1:266" ht="15.75" customHeight="1">
      <c r="A74" s="30"/>
      <c r="B74" s="264"/>
      <c r="C74" s="223" t="s">
        <v>3417</v>
      </c>
      <c r="D74" s="234"/>
      <c r="E74" s="234"/>
      <c r="F74" s="67"/>
      <c r="G74" s="234"/>
      <c r="H74" s="49"/>
      <c r="I74" s="234"/>
      <c r="J74" s="30"/>
      <c r="K74" s="30"/>
      <c r="L74" s="67"/>
      <c r="M74" s="234"/>
      <c r="N74" s="223"/>
      <c r="O74" s="223"/>
      <c r="P74" s="54"/>
      <c r="Q74" s="243"/>
      <c r="R74" s="226"/>
      <c r="S74" s="1033" t="str">
        <f>IF(AK74=FALSE,"",IFERROR(VLOOKUP($T$9,BuildingHours,2,FALSE),0))</f>
        <v/>
      </c>
      <c r="T74" s="1034"/>
      <c r="U74" s="268"/>
      <c r="V74" s="241"/>
      <c r="W74" s="225" t="s">
        <v>335</v>
      </c>
      <c r="X74" s="987"/>
      <c r="Y74" s="988"/>
      <c r="Z74" s="241"/>
      <c r="AA74" s="241"/>
      <c r="AB74" s="241"/>
      <c r="AC74" s="241"/>
      <c r="AD74" s="268" t="s">
        <v>295</v>
      </c>
      <c r="AE74" s="266" t="s">
        <v>252</v>
      </c>
      <c r="AF74" s="1017" t="str">
        <f>IF(AK74=FALSE,IF(X74="","",IF(AD11="OR","ID Only","Chk Box")),IF(AD11="OR","ID Only",IF(OR(X74="",S74=""),0,X74*25)))</f>
        <v/>
      </c>
      <c r="AG74" s="1017"/>
      <c r="AH74" s="1017"/>
      <c r="AI74" s="261"/>
      <c r="AJ74" s="234"/>
      <c r="AK74" s="267" t="b">
        <v>0</v>
      </c>
      <c r="AL74" s="244"/>
      <c r="AM74" s="501">
        <f>IFERROR(IF($AQ74="",AO74,IF($AS74="",(VLOOKUP($AU74,StackingEffects,2,FALSE)*AT74),(VLOOKUP($AS74,StackingEffects,2,FALSE)*AR74))),0)</f>
        <v>0</v>
      </c>
      <c r="AN74" s="501">
        <f>IFERROR(IF($AQ74="",AP74,IF($AS74="",(VLOOKUP($AU74,StackingEffects,2,FALSE)*AP74),(VLOOKUP($AS74,StackingEffects,2,FALSE)*AP74))),0)</f>
        <v>0</v>
      </c>
      <c r="AO74" s="501">
        <f>IF(OR(AF74="Chk Box",AF74="ID Only"),0,IF(S74="",0,IF(AF74&gt;1,X74*318,0)))</f>
        <v>0</v>
      </c>
      <c r="AP74" s="501">
        <f>IF(AK74=FALSE,0,IF(AF74="Chk Box",0,IF(AF74&gt;1,X74*0.066,0)))</f>
        <v>0</v>
      </c>
      <c r="AQ74" s="713" t="str">
        <f>IF(COUNTIF($AK$83:$AK$96,"TRUE")&gt;0,"HVAC","LIGHTING")</f>
        <v>LIGHTING</v>
      </c>
      <c r="AR74" s="713">
        <f t="shared" ref="AR74:AR75" si="1">IF($AQ74="LIGHTING",$AO74,0)</f>
        <v>0</v>
      </c>
      <c r="AS74" s="711" t="str">
        <f>IF($AR74=0,"",_xlfn.RANK.EQ($AR74,$AR$68:$AR$75,0))</f>
        <v/>
      </c>
      <c r="AT74" s="713">
        <f t="shared" si="0"/>
        <v>0</v>
      </c>
      <c r="AU74" s="711" t="str">
        <f>IF($AT74=0,"",_xlfn.RANK.EQ($AT74,$AT$68:$AT$104,0))</f>
        <v/>
      </c>
      <c r="AV74" s="150"/>
      <c r="AW74" s="150"/>
      <c r="AX74" s="150"/>
      <c r="AY74" s="150"/>
      <c r="AZ74" s="157"/>
      <c r="BA74" s="157"/>
      <c r="BB74" s="157"/>
      <c r="BC74" s="157"/>
      <c r="BD74" s="157"/>
      <c r="BE74" s="157"/>
      <c r="BF74" s="157"/>
      <c r="BG74" s="157"/>
      <c r="BH74" s="157"/>
      <c r="BI74" s="157"/>
      <c r="BJ74" s="157"/>
      <c r="BK74" s="157"/>
      <c r="BL74" s="157"/>
      <c r="BM74" s="157"/>
      <c r="BN74" s="157"/>
      <c r="BO74" s="157"/>
      <c r="BP74" s="157"/>
      <c r="BQ74" s="157"/>
      <c r="BR74" s="157"/>
      <c r="BS74" s="157"/>
      <c r="BT74" s="157"/>
      <c r="BU74" s="157"/>
      <c r="BV74" s="157"/>
      <c r="BW74" s="157"/>
      <c r="BX74" s="157"/>
      <c r="BY74" s="157"/>
      <c r="BZ74" s="157"/>
      <c r="CA74" s="157"/>
      <c r="CB74" s="157"/>
      <c r="CC74" s="157"/>
      <c r="CD74" s="157"/>
      <c r="CE74" s="157"/>
      <c r="CF74" s="157"/>
      <c r="CG74" s="157"/>
      <c r="CH74" s="157"/>
      <c r="CI74" s="157"/>
      <c r="CJ74" s="157"/>
      <c r="CK74" s="157"/>
      <c r="CL74" s="157"/>
      <c r="CM74" s="157"/>
      <c r="CN74" s="157"/>
      <c r="CO74" s="157"/>
      <c r="CP74" s="157"/>
      <c r="CQ74" s="157"/>
      <c r="CR74" s="157"/>
      <c r="CS74" s="157"/>
      <c r="CT74" s="157"/>
      <c r="CU74" s="157"/>
      <c r="CV74" s="157"/>
      <c r="CW74" s="157"/>
      <c r="CX74" s="157"/>
      <c r="CY74" s="157"/>
      <c r="CZ74" s="157"/>
      <c r="DA74" s="157"/>
      <c r="DB74" s="157"/>
      <c r="DC74" s="15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  <c r="IB74" s="7"/>
      <c r="IC74" s="7"/>
      <c r="ID74" s="7"/>
      <c r="IE74" s="7"/>
      <c r="IF74" s="7"/>
      <c r="IG74" s="7"/>
      <c r="IH74" s="7"/>
      <c r="II74" s="7"/>
      <c r="IJ74" s="7"/>
      <c r="IK74" s="7"/>
      <c r="IL74" s="7"/>
      <c r="IM74" s="7"/>
      <c r="IN74" s="7"/>
      <c r="IO74" s="7"/>
      <c r="IP74" s="7"/>
      <c r="IQ74" s="7"/>
      <c r="IR74" s="7"/>
      <c r="IS74" s="7"/>
      <c r="IT74" s="7"/>
      <c r="IU74" s="7"/>
      <c r="IV74" s="7"/>
      <c r="IW74" s="7"/>
      <c r="IX74" s="7"/>
      <c r="IY74" s="7"/>
      <c r="IZ74" s="7"/>
      <c r="JA74" s="7"/>
      <c r="JB74" s="7"/>
      <c r="JC74" s="7"/>
      <c r="JD74" s="7"/>
      <c r="JE74" s="7"/>
      <c r="JF74" s="7"/>
    </row>
    <row r="75" spans="1:266" ht="15.75" customHeight="1">
      <c r="A75" s="30"/>
      <c r="B75" s="264"/>
      <c r="C75" s="223" t="s">
        <v>1317</v>
      </c>
      <c r="D75" s="234"/>
      <c r="E75" s="234"/>
      <c r="F75" s="67"/>
      <c r="G75" s="234"/>
      <c r="H75" s="49"/>
      <c r="I75" s="234"/>
      <c r="J75" s="30"/>
      <c r="K75" s="30"/>
      <c r="L75" s="67"/>
      <c r="M75" s="234"/>
      <c r="N75" s="234"/>
      <c r="O75" s="49"/>
      <c r="P75" s="54"/>
      <c r="Q75" s="243"/>
      <c r="R75" s="243"/>
      <c r="S75" s="243"/>
      <c r="T75" s="243"/>
      <c r="U75" s="268"/>
      <c r="V75" s="241"/>
      <c r="W75" s="225" t="s">
        <v>335</v>
      </c>
      <c r="X75" s="987"/>
      <c r="Y75" s="988"/>
      <c r="Z75" s="241"/>
      <c r="AA75" s="241"/>
      <c r="AB75" s="241"/>
      <c r="AC75" s="241"/>
      <c r="AD75" s="268" t="s">
        <v>296</v>
      </c>
      <c r="AE75" s="266" t="s">
        <v>252</v>
      </c>
      <c r="AF75" s="1010" t="str">
        <f>IF(AK75=FALSE,IF(X75="","","Chk Box"),IF(X75="",0,X75*7.5))</f>
        <v/>
      </c>
      <c r="AG75" s="1010"/>
      <c r="AH75" s="1010"/>
      <c r="AI75" s="261"/>
      <c r="AJ75" s="234"/>
      <c r="AK75" s="267" t="b">
        <v>0</v>
      </c>
      <c r="AL75" s="244"/>
      <c r="AM75" s="501">
        <f>IFERROR(IF($AQ75="",AO75,IF($AS75="",(VLOOKUP($AU75,StackingEffects,2,FALSE)*AT75),(VLOOKUP($AS75,StackingEffects,2,FALSE)*AR75))),0)</f>
        <v>0</v>
      </c>
      <c r="AN75" s="501">
        <f>IFERROR(IF($AQ75="",AP75,IF($AS75="",(VLOOKUP($AU75,StackingEffects,2,FALSE)*AP75),(VLOOKUP($AS75,StackingEffects,2,FALSE)*AP75))),0)</f>
        <v>0</v>
      </c>
      <c r="AO75" s="501">
        <f>IF(AF75="Chk Box",0,IF(AF75&gt;1,X75*28,0))</f>
        <v>0</v>
      </c>
      <c r="AP75" s="501">
        <f>IF(AF75="Chk Box",0,IF(AF75&gt;1,X75*0.0036,0))</f>
        <v>0</v>
      </c>
      <c r="AQ75" s="713" t="s">
        <v>1543</v>
      </c>
      <c r="AR75" s="713">
        <f t="shared" si="1"/>
        <v>0</v>
      </c>
      <c r="AS75" s="711" t="str">
        <f>IF($AR75=0,"",_xlfn.RANK.EQ($AR75,$AR$68:$AR$75,0))</f>
        <v/>
      </c>
      <c r="AT75" s="713">
        <f t="shared" si="0"/>
        <v>0</v>
      </c>
      <c r="AU75" s="711" t="str">
        <f>IF($AT75=0,"",_xlfn.RANK.EQ($AT75,$AT$68:$AT$118,0))</f>
        <v/>
      </c>
      <c r="AV75" s="150"/>
      <c r="AW75" s="150"/>
      <c r="AX75" s="150"/>
      <c r="AY75" s="150"/>
      <c r="AZ75" s="158"/>
      <c r="BA75" s="158"/>
      <c r="BB75" s="158"/>
      <c r="BC75" s="158"/>
      <c r="BD75" s="158"/>
      <c r="BE75" s="158"/>
      <c r="BF75" s="158"/>
      <c r="BG75" s="158"/>
      <c r="BH75" s="158"/>
      <c r="BI75" s="158"/>
      <c r="BJ75" s="158"/>
      <c r="BK75" s="158"/>
      <c r="BL75" s="158"/>
      <c r="BM75" s="158"/>
      <c r="BN75" s="158"/>
      <c r="BO75" s="158"/>
      <c r="BP75" s="158"/>
      <c r="BQ75" s="158"/>
      <c r="BR75" s="158"/>
      <c r="BS75" s="158"/>
      <c r="BT75" s="158"/>
      <c r="BU75" s="158"/>
      <c r="BV75" s="158"/>
      <c r="BW75" s="158"/>
      <c r="BX75" s="158"/>
      <c r="BY75" s="158"/>
      <c r="BZ75" s="158"/>
      <c r="CA75" s="158"/>
      <c r="CB75" s="158"/>
      <c r="CC75" s="158"/>
      <c r="CD75" s="158"/>
      <c r="CE75" s="158"/>
      <c r="CF75" s="158"/>
      <c r="CG75" s="158"/>
      <c r="CH75" s="158"/>
      <c r="CI75" s="158"/>
      <c r="CJ75" s="158"/>
      <c r="CK75" s="158"/>
      <c r="CL75" s="158"/>
      <c r="CM75" s="158"/>
      <c r="CN75" s="158"/>
      <c r="CO75" s="158"/>
      <c r="CP75" s="158"/>
      <c r="CQ75" s="158"/>
      <c r="CR75" s="158"/>
      <c r="CS75" s="158"/>
      <c r="CT75" s="158"/>
      <c r="CU75" s="158"/>
      <c r="CV75" s="158"/>
      <c r="CW75" s="158"/>
      <c r="CX75" s="158"/>
      <c r="CY75" s="158"/>
      <c r="CZ75" s="158"/>
      <c r="DA75" s="158"/>
      <c r="DB75" s="158"/>
      <c r="DC75" s="158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  <c r="IL75" s="10"/>
      <c r="IM75" s="10"/>
      <c r="IN75" s="10"/>
      <c r="IO75" s="10"/>
      <c r="IP75" s="10"/>
      <c r="IQ75" s="10"/>
      <c r="IR75" s="10"/>
      <c r="IS75" s="10"/>
      <c r="IT75" s="10"/>
      <c r="IU75" s="10"/>
      <c r="IV75" s="10"/>
      <c r="IW75" s="10"/>
      <c r="IX75" s="10"/>
      <c r="IY75" s="10"/>
      <c r="IZ75" s="10"/>
      <c r="JA75" s="10"/>
      <c r="JB75" s="10"/>
      <c r="JC75" s="10"/>
      <c r="JD75" s="10"/>
      <c r="JE75" s="10"/>
      <c r="JF75" s="10"/>
    </row>
    <row r="76" spans="1:266" ht="4.5" customHeight="1">
      <c r="A76" s="30"/>
      <c r="B76" s="269"/>
      <c r="C76" s="270"/>
      <c r="D76" s="270"/>
      <c r="E76" s="270"/>
      <c r="F76" s="270"/>
      <c r="G76" s="270"/>
      <c r="H76" s="270"/>
      <c r="I76" s="239"/>
      <c r="J76" s="239"/>
      <c r="K76" s="239"/>
      <c r="L76" s="239"/>
      <c r="M76" s="239"/>
      <c r="N76" s="239"/>
      <c r="O76" s="271"/>
      <c r="P76" s="271"/>
      <c r="Q76" s="239"/>
      <c r="R76" s="239"/>
      <c r="S76" s="239"/>
      <c r="T76" s="239"/>
      <c r="U76" s="239"/>
      <c r="V76" s="239"/>
      <c r="W76" s="239"/>
      <c r="X76" s="239"/>
      <c r="Y76" s="239"/>
      <c r="Z76" s="239"/>
      <c r="AA76" s="239"/>
      <c r="AB76" s="239"/>
      <c r="AC76" s="239"/>
      <c r="AD76" s="239"/>
      <c r="AE76" s="239"/>
      <c r="AF76" s="239"/>
      <c r="AG76" s="239"/>
      <c r="AH76" s="239"/>
      <c r="AI76" s="273"/>
      <c r="AJ76" s="234"/>
      <c r="AM76" s="7"/>
      <c r="AN76" s="7"/>
      <c r="AO76" s="13"/>
      <c r="AP76" s="13"/>
      <c r="AQ76" s="13"/>
      <c r="AR76" s="13"/>
      <c r="AS76" s="13"/>
      <c r="AT76" s="13"/>
      <c r="AU76" s="13"/>
      <c r="AV76" s="150"/>
      <c r="AW76" s="150"/>
      <c r="AX76" s="150"/>
      <c r="AY76" s="150"/>
      <c r="AZ76" s="157"/>
      <c r="BA76" s="157"/>
      <c r="BB76" s="157"/>
      <c r="BC76" s="157"/>
      <c r="BD76" s="157"/>
      <c r="BE76" s="157"/>
      <c r="BF76" s="157"/>
      <c r="BG76" s="157"/>
      <c r="BH76" s="157"/>
      <c r="BI76" s="157"/>
      <c r="BJ76" s="157"/>
      <c r="BK76" s="157"/>
      <c r="BL76" s="157"/>
      <c r="BM76" s="157"/>
      <c r="BN76" s="157"/>
      <c r="BO76" s="157"/>
      <c r="BP76" s="157"/>
      <c r="BQ76" s="157"/>
      <c r="BR76" s="157"/>
      <c r="BS76" s="157"/>
      <c r="BT76" s="157"/>
      <c r="BU76" s="157"/>
      <c r="BV76" s="157"/>
      <c r="BW76" s="157"/>
      <c r="BX76" s="157"/>
      <c r="BY76" s="157"/>
      <c r="BZ76" s="157"/>
      <c r="CA76" s="157"/>
      <c r="CB76" s="157"/>
      <c r="CC76" s="157"/>
      <c r="CD76" s="157"/>
      <c r="CE76" s="157"/>
      <c r="CF76" s="157"/>
      <c r="CG76" s="157"/>
      <c r="CH76" s="157"/>
      <c r="CI76" s="157"/>
      <c r="CJ76" s="157"/>
      <c r="CK76" s="157"/>
      <c r="CL76" s="157"/>
      <c r="CM76" s="157"/>
      <c r="CN76" s="157"/>
      <c r="CO76" s="157"/>
      <c r="CP76" s="157"/>
      <c r="CQ76" s="157"/>
      <c r="CR76" s="157"/>
      <c r="CS76" s="157"/>
      <c r="CT76" s="157"/>
      <c r="CU76" s="157"/>
      <c r="CV76" s="157"/>
      <c r="CW76" s="157"/>
      <c r="CX76" s="157"/>
      <c r="CY76" s="157"/>
      <c r="CZ76" s="157"/>
      <c r="DA76" s="157"/>
      <c r="DB76" s="157"/>
      <c r="DC76" s="15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  <c r="IB76" s="7"/>
      <c r="IC76" s="7"/>
      <c r="ID76" s="7"/>
      <c r="IE76" s="7"/>
      <c r="IF76" s="7"/>
      <c r="IG76" s="7"/>
      <c r="IH76" s="7"/>
      <c r="II76" s="7"/>
      <c r="IJ76" s="7"/>
      <c r="IK76" s="7"/>
      <c r="IL76" s="7"/>
      <c r="IM76" s="7"/>
      <c r="IN76" s="7"/>
      <c r="IO76" s="7"/>
      <c r="IP76" s="7"/>
      <c r="IQ76" s="7"/>
      <c r="IR76" s="7"/>
      <c r="IS76" s="7"/>
      <c r="IT76" s="7"/>
      <c r="IU76" s="7"/>
      <c r="IV76" s="7"/>
      <c r="IW76" s="7"/>
      <c r="IX76" s="7"/>
      <c r="IY76" s="7"/>
      <c r="IZ76" s="7"/>
      <c r="JA76" s="7"/>
      <c r="JB76" s="7"/>
      <c r="JC76" s="7"/>
      <c r="JD76" s="7"/>
      <c r="JE76" s="7"/>
      <c r="JF76" s="7"/>
    </row>
    <row r="77" spans="1:266" ht="17.25" customHeight="1">
      <c r="A77" s="30"/>
      <c r="B77" s="1052" t="s">
        <v>3431</v>
      </c>
      <c r="C77" s="1052"/>
      <c r="D77" s="1052"/>
      <c r="E77" s="1052"/>
      <c r="F77" s="1052"/>
      <c r="G77" s="1052"/>
      <c r="H77" s="1052"/>
      <c r="I77" s="1052"/>
      <c r="J77" s="1052"/>
      <c r="K77" s="1052"/>
      <c r="L77" s="1052"/>
      <c r="M77" s="1052"/>
      <c r="N77" s="1052"/>
      <c r="O77" s="1052"/>
      <c r="P77" s="1052"/>
      <c r="Q77" s="1052"/>
      <c r="R77" s="1052"/>
      <c r="S77" s="1052"/>
      <c r="T77" s="1052"/>
      <c r="U77" s="1052"/>
      <c r="V77" s="1052"/>
      <c r="W77" s="1052"/>
      <c r="X77" s="1052"/>
      <c r="Y77" s="1052"/>
      <c r="Z77" s="1052"/>
      <c r="AA77" s="1052"/>
      <c r="AB77" s="1052"/>
      <c r="AC77" s="1052"/>
      <c r="AD77" s="1052"/>
      <c r="AE77" s="1052"/>
      <c r="AF77" s="1052"/>
      <c r="AG77" s="1052"/>
      <c r="AH77" s="1052"/>
      <c r="AI77" s="1052"/>
      <c r="AJ77" s="234"/>
      <c r="AK77" s="244"/>
      <c r="AL77" s="244"/>
      <c r="AM77" s="7"/>
      <c r="AN77" s="7"/>
      <c r="AO77" s="13"/>
      <c r="AP77" s="13"/>
      <c r="AQ77" s="13"/>
      <c r="AR77" s="13"/>
      <c r="AS77" s="7"/>
      <c r="AT77" s="7"/>
      <c r="AU77" s="7"/>
      <c r="AV77" s="150"/>
      <c r="AW77" s="150"/>
      <c r="AX77" s="150"/>
      <c r="AY77" s="150"/>
      <c r="AZ77" s="157"/>
      <c r="BA77" s="157"/>
      <c r="BB77" s="157"/>
      <c r="BC77" s="157"/>
      <c r="BD77" s="157"/>
      <c r="BE77" s="157"/>
      <c r="BF77" s="157"/>
      <c r="BG77" s="157"/>
      <c r="BH77" s="157"/>
      <c r="BI77" s="157"/>
      <c r="BJ77" s="157"/>
      <c r="BK77" s="157"/>
      <c r="BL77" s="157"/>
      <c r="BM77" s="157"/>
      <c r="BN77" s="157"/>
      <c r="BO77" s="157"/>
      <c r="BP77" s="157"/>
      <c r="BQ77" s="157"/>
      <c r="BR77" s="157"/>
      <c r="BS77" s="157"/>
      <c r="BT77" s="157"/>
      <c r="BU77" s="157"/>
      <c r="BV77" s="157"/>
      <c r="BW77" s="157"/>
      <c r="BX77" s="157"/>
      <c r="BY77" s="157"/>
      <c r="BZ77" s="157"/>
      <c r="CA77" s="157"/>
      <c r="CB77" s="157"/>
      <c r="CC77" s="157"/>
      <c r="CD77" s="157"/>
      <c r="CE77" s="157"/>
      <c r="CF77" s="157"/>
      <c r="CG77" s="157"/>
      <c r="CH77" s="157"/>
      <c r="CI77" s="157"/>
      <c r="CJ77" s="157"/>
      <c r="CK77" s="157"/>
      <c r="CL77" s="157"/>
      <c r="CM77" s="157"/>
      <c r="CN77" s="157"/>
      <c r="CO77" s="157"/>
      <c r="CP77" s="157"/>
      <c r="CQ77" s="157"/>
      <c r="CR77" s="157"/>
      <c r="CS77" s="157"/>
      <c r="CT77" s="157"/>
      <c r="CU77" s="157"/>
      <c r="CV77" s="157"/>
      <c r="CW77" s="157"/>
      <c r="CX77" s="157"/>
      <c r="CY77" s="157"/>
      <c r="CZ77" s="157"/>
      <c r="DA77" s="157"/>
      <c r="DB77" s="157"/>
      <c r="DC77" s="15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  <c r="IB77" s="7"/>
      <c r="IC77" s="7"/>
      <c r="ID77" s="7"/>
      <c r="IE77" s="7"/>
      <c r="IF77" s="7"/>
      <c r="IG77" s="7"/>
      <c r="IH77" s="7"/>
      <c r="II77" s="7"/>
      <c r="IJ77" s="7"/>
      <c r="IK77" s="7"/>
      <c r="IL77" s="7"/>
      <c r="IM77" s="7"/>
      <c r="IN77" s="7"/>
      <c r="IO77" s="7"/>
      <c r="IP77" s="7"/>
      <c r="IQ77" s="7"/>
      <c r="IR77" s="7"/>
      <c r="IS77" s="7"/>
      <c r="IT77" s="7"/>
      <c r="IU77" s="7"/>
      <c r="IV77" s="7"/>
      <c r="IW77" s="7"/>
      <c r="IX77" s="7"/>
      <c r="IY77" s="7"/>
      <c r="IZ77" s="7"/>
      <c r="JA77" s="7"/>
      <c r="JB77" s="7"/>
      <c r="JC77" s="7"/>
      <c r="JD77" s="7"/>
      <c r="JE77" s="7"/>
      <c r="JF77" s="7"/>
    </row>
    <row r="78" spans="1:266" ht="17.25" customHeight="1">
      <c r="A78" s="30"/>
      <c r="B78" s="1053"/>
      <c r="C78" s="1053"/>
      <c r="D78" s="1053"/>
      <c r="E78" s="1053"/>
      <c r="F78" s="1053"/>
      <c r="G78" s="1053"/>
      <c r="H78" s="1053"/>
      <c r="I78" s="1053"/>
      <c r="J78" s="1053"/>
      <c r="K78" s="1053"/>
      <c r="L78" s="1053"/>
      <c r="M78" s="1053"/>
      <c r="N78" s="1053"/>
      <c r="O78" s="1053"/>
      <c r="P78" s="1053"/>
      <c r="Q78" s="1053"/>
      <c r="R78" s="1053"/>
      <c r="S78" s="1053"/>
      <c r="T78" s="1053"/>
      <c r="U78" s="1053"/>
      <c r="V78" s="1053"/>
      <c r="W78" s="1053"/>
      <c r="X78" s="1053"/>
      <c r="Y78" s="1053"/>
      <c r="Z78" s="1053"/>
      <c r="AA78" s="1053"/>
      <c r="AB78" s="1053"/>
      <c r="AC78" s="1053"/>
      <c r="AD78" s="1053"/>
      <c r="AE78" s="1053"/>
      <c r="AF78" s="1053"/>
      <c r="AG78" s="1053"/>
      <c r="AH78" s="1053"/>
      <c r="AI78" s="1053"/>
      <c r="AJ78" s="234"/>
      <c r="AK78" s="730"/>
      <c r="AL78" s="244"/>
      <c r="AM78" s="7"/>
      <c r="AN78" s="7"/>
      <c r="AO78" s="13"/>
      <c r="AP78" s="13"/>
      <c r="AQ78" s="13"/>
      <c r="AR78" s="13"/>
      <c r="AS78" s="7"/>
      <c r="AT78" s="7"/>
      <c r="AU78" s="7"/>
      <c r="AV78" s="150"/>
      <c r="AW78" s="150"/>
      <c r="AX78" s="150"/>
      <c r="AY78" s="150"/>
      <c r="AZ78" s="157"/>
      <c r="BA78" s="157"/>
      <c r="BB78" s="157"/>
      <c r="BC78" s="157"/>
      <c r="BD78" s="157"/>
      <c r="BE78" s="157"/>
      <c r="BF78" s="157"/>
      <c r="BG78" s="157"/>
      <c r="BH78" s="157"/>
      <c r="BI78" s="157"/>
      <c r="BJ78" s="157"/>
      <c r="BK78" s="157"/>
      <c r="BL78" s="157"/>
      <c r="BM78" s="157"/>
      <c r="BN78" s="157"/>
      <c r="BO78" s="157"/>
      <c r="BP78" s="157"/>
      <c r="BQ78" s="157"/>
      <c r="BR78" s="157"/>
      <c r="BS78" s="157"/>
      <c r="BT78" s="157"/>
      <c r="BU78" s="157"/>
      <c r="BV78" s="157"/>
      <c r="BW78" s="157"/>
      <c r="BX78" s="157"/>
      <c r="BY78" s="157"/>
      <c r="BZ78" s="157"/>
      <c r="CA78" s="157"/>
      <c r="CB78" s="157"/>
      <c r="CC78" s="157"/>
      <c r="CD78" s="157"/>
      <c r="CE78" s="157"/>
      <c r="CF78" s="157"/>
      <c r="CG78" s="157"/>
      <c r="CH78" s="157"/>
      <c r="CI78" s="157"/>
      <c r="CJ78" s="157"/>
      <c r="CK78" s="157"/>
      <c r="CL78" s="157"/>
      <c r="CM78" s="157"/>
      <c r="CN78" s="157"/>
      <c r="CO78" s="157"/>
      <c r="CP78" s="157"/>
      <c r="CQ78" s="157"/>
      <c r="CR78" s="157"/>
      <c r="CS78" s="157"/>
      <c r="CT78" s="157"/>
      <c r="CU78" s="157"/>
      <c r="CV78" s="157"/>
      <c r="CW78" s="157"/>
      <c r="CX78" s="157"/>
      <c r="CY78" s="157"/>
      <c r="CZ78" s="157"/>
      <c r="DA78" s="157"/>
      <c r="DB78" s="157"/>
      <c r="DC78" s="15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  <c r="IB78" s="7"/>
      <c r="IC78" s="7"/>
      <c r="ID78" s="7"/>
      <c r="IE78" s="7"/>
      <c r="IF78" s="7"/>
      <c r="IG78" s="7"/>
      <c r="IH78" s="7"/>
      <c r="II78" s="7"/>
      <c r="IJ78" s="7"/>
      <c r="IK78" s="7"/>
      <c r="IL78" s="7"/>
      <c r="IM78" s="7"/>
      <c r="IN78" s="7"/>
      <c r="IO78" s="7"/>
      <c r="IP78" s="7"/>
      <c r="IQ78" s="7"/>
      <c r="IR78" s="7"/>
      <c r="IS78" s="7"/>
      <c r="IT78" s="7"/>
      <c r="IU78" s="7"/>
      <c r="IV78" s="7"/>
      <c r="IW78" s="7"/>
      <c r="IX78" s="7"/>
      <c r="IY78" s="7"/>
      <c r="IZ78" s="7"/>
      <c r="JA78" s="7"/>
      <c r="JB78" s="7"/>
      <c r="JC78" s="7"/>
      <c r="JD78" s="7"/>
      <c r="JE78" s="7"/>
      <c r="JF78" s="7"/>
    </row>
    <row r="79" spans="1:266" ht="17.25" customHeight="1">
      <c r="A79" s="30"/>
      <c r="B79" s="721"/>
      <c r="C79" s="721"/>
      <c r="D79" s="721"/>
      <c r="E79" s="721"/>
      <c r="F79" s="721"/>
      <c r="G79" s="721"/>
      <c r="H79" s="721"/>
      <c r="I79" s="721"/>
      <c r="J79" s="721"/>
      <c r="K79" s="721"/>
      <c r="L79" s="721"/>
      <c r="M79" s="721"/>
      <c r="N79" s="721"/>
      <c r="O79" s="721"/>
      <c r="P79" s="721"/>
      <c r="Q79" s="721"/>
      <c r="R79" s="721"/>
      <c r="S79" s="721"/>
      <c r="T79" s="721"/>
      <c r="U79" s="721"/>
      <c r="V79" s="721"/>
      <c r="W79" s="721"/>
      <c r="X79" s="721"/>
      <c r="Y79" s="721"/>
      <c r="Z79" s="721"/>
      <c r="AA79" s="721"/>
      <c r="AB79" s="721"/>
      <c r="AC79" s="721"/>
      <c r="AD79" s="721"/>
      <c r="AE79" s="721"/>
      <c r="AF79" s="721"/>
      <c r="AG79" s="721"/>
      <c r="AH79" s="721"/>
      <c r="AI79" s="721"/>
      <c r="AJ79" s="234"/>
      <c r="AK79" s="730"/>
      <c r="AL79" s="244"/>
      <c r="AM79" s="7"/>
      <c r="AN79" s="7"/>
      <c r="AO79" s="13"/>
      <c r="AP79" s="13"/>
      <c r="AQ79" s="13"/>
      <c r="AR79" s="13"/>
      <c r="AS79" s="7"/>
      <c r="AT79" s="7"/>
      <c r="AU79" s="7"/>
      <c r="AV79" s="150"/>
      <c r="AW79" s="150"/>
      <c r="AX79" s="150"/>
      <c r="AY79" s="150"/>
      <c r="AZ79" s="157"/>
      <c r="BA79" s="157"/>
      <c r="BB79" s="157"/>
      <c r="BC79" s="157"/>
      <c r="BD79" s="157"/>
      <c r="BE79" s="157"/>
      <c r="BF79" s="157"/>
      <c r="BG79" s="157"/>
      <c r="BH79" s="157"/>
      <c r="BI79" s="157"/>
      <c r="BJ79" s="157"/>
      <c r="BK79" s="157"/>
      <c r="BL79" s="157"/>
      <c r="BM79" s="157"/>
      <c r="BN79" s="157"/>
      <c r="BO79" s="157"/>
      <c r="BP79" s="157"/>
      <c r="BQ79" s="157"/>
      <c r="BR79" s="157"/>
      <c r="BS79" s="157"/>
      <c r="BT79" s="157"/>
      <c r="BU79" s="157"/>
      <c r="BV79" s="157"/>
      <c r="BW79" s="157"/>
      <c r="BX79" s="157"/>
      <c r="BY79" s="157"/>
      <c r="BZ79" s="157"/>
      <c r="CA79" s="157"/>
      <c r="CB79" s="157"/>
      <c r="CC79" s="157"/>
      <c r="CD79" s="157"/>
      <c r="CE79" s="157"/>
      <c r="CF79" s="157"/>
      <c r="CG79" s="157"/>
      <c r="CH79" s="157"/>
      <c r="CI79" s="157"/>
      <c r="CJ79" s="157"/>
      <c r="CK79" s="157"/>
      <c r="CL79" s="157"/>
      <c r="CM79" s="157"/>
      <c r="CN79" s="157"/>
      <c r="CO79" s="157"/>
      <c r="CP79" s="157"/>
      <c r="CQ79" s="157"/>
      <c r="CR79" s="157"/>
      <c r="CS79" s="157"/>
      <c r="CT79" s="157"/>
      <c r="CU79" s="157"/>
      <c r="CV79" s="157"/>
      <c r="CW79" s="157"/>
      <c r="CX79" s="157"/>
      <c r="CY79" s="157"/>
      <c r="CZ79" s="157"/>
      <c r="DA79" s="157"/>
      <c r="DB79" s="157"/>
      <c r="DC79" s="15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  <c r="IB79" s="7"/>
      <c r="IC79" s="7"/>
      <c r="ID79" s="7"/>
      <c r="IE79" s="7"/>
      <c r="IF79" s="7"/>
      <c r="IG79" s="7"/>
      <c r="IH79" s="7"/>
      <c r="II79" s="7"/>
      <c r="IJ79" s="7"/>
      <c r="IK79" s="7"/>
      <c r="IL79" s="7"/>
      <c r="IM79" s="7"/>
      <c r="IN79" s="7"/>
      <c r="IO79" s="7"/>
      <c r="IP79" s="7"/>
      <c r="IQ79" s="7"/>
      <c r="IR79" s="7"/>
      <c r="IS79" s="7"/>
      <c r="IT79" s="7"/>
      <c r="IU79" s="7"/>
      <c r="IV79" s="7"/>
      <c r="IW79" s="7"/>
      <c r="IX79" s="7"/>
      <c r="IY79" s="7"/>
      <c r="IZ79" s="7"/>
      <c r="JA79" s="7"/>
      <c r="JB79" s="7"/>
      <c r="JC79" s="7"/>
      <c r="JD79" s="7"/>
      <c r="JE79" s="7"/>
      <c r="JF79" s="7"/>
    </row>
    <row r="80" spans="1:266" ht="15.75" customHeight="1">
      <c r="A80" s="30"/>
      <c r="B80" s="721"/>
      <c r="C80" s="721"/>
      <c r="D80" s="721"/>
      <c r="E80" s="721"/>
      <c r="F80" s="721"/>
      <c r="G80" s="721"/>
      <c r="H80" s="721"/>
      <c r="I80" s="721"/>
      <c r="J80" s="721"/>
      <c r="K80" s="721"/>
      <c r="L80" s="721"/>
      <c r="M80" s="721"/>
      <c r="N80" s="721"/>
      <c r="O80" s="721"/>
      <c r="P80" s="721"/>
      <c r="Q80" s="721"/>
      <c r="R80" s="721"/>
      <c r="S80" s="721"/>
      <c r="T80" s="721"/>
      <c r="U80" s="721"/>
      <c r="V80" s="721"/>
      <c r="W80" s="721"/>
      <c r="X80" s="721"/>
      <c r="Y80" s="721"/>
      <c r="Z80" s="721"/>
      <c r="AA80" s="721"/>
      <c r="AB80" s="721"/>
      <c r="AC80" s="721"/>
      <c r="AD80" s="721"/>
      <c r="AE80" s="721"/>
      <c r="AF80" s="721"/>
      <c r="AG80" s="721"/>
      <c r="AH80" s="721"/>
      <c r="AI80" s="721"/>
      <c r="AJ80" s="234"/>
      <c r="AK80" s="730"/>
      <c r="AL80" s="244"/>
      <c r="AM80" s="7"/>
      <c r="AN80" s="7"/>
      <c r="AO80" s="13"/>
      <c r="AP80" s="13"/>
      <c r="AQ80" s="13"/>
      <c r="AR80" s="13"/>
      <c r="AS80" s="7"/>
      <c r="AT80" s="7"/>
      <c r="AU80" s="7"/>
      <c r="AV80" s="150"/>
      <c r="AW80" s="150"/>
      <c r="AX80" s="150"/>
      <c r="AY80" s="150"/>
      <c r="AZ80" s="157"/>
      <c r="BA80" s="157"/>
      <c r="BB80" s="157"/>
      <c r="BC80" s="157"/>
      <c r="BD80" s="157"/>
      <c r="BE80" s="157"/>
      <c r="BF80" s="157"/>
      <c r="BG80" s="157"/>
      <c r="BH80" s="157"/>
      <c r="BI80" s="157"/>
      <c r="BJ80" s="157"/>
      <c r="BK80" s="157"/>
      <c r="BL80" s="157"/>
      <c r="BM80" s="157"/>
      <c r="BN80" s="157"/>
      <c r="BO80" s="157"/>
      <c r="BP80" s="157"/>
      <c r="BQ80" s="157"/>
      <c r="BR80" s="157"/>
      <c r="BS80" s="157"/>
      <c r="BT80" s="157"/>
      <c r="BU80" s="157"/>
      <c r="BV80" s="157"/>
      <c r="BW80" s="157"/>
      <c r="BX80" s="157"/>
      <c r="BY80" s="157"/>
      <c r="BZ80" s="157"/>
      <c r="CA80" s="157"/>
      <c r="CB80" s="157"/>
      <c r="CC80" s="157"/>
      <c r="CD80" s="157"/>
      <c r="CE80" s="157"/>
      <c r="CF80" s="157"/>
      <c r="CG80" s="157"/>
      <c r="CH80" s="157"/>
      <c r="CI80" s="157"/>
      <c r="CJ80" s="157"/>
      <c r="CK80" s="157"/>
      <c r="CL80" s="157"/>
      <c r="CM80" s="157"/>
      <c r="CN80" s="157"/>
      <c r="CO80" s="157"/>
      <c r="CP80" s="157"/>
      <c r="CQ80" s="157"/>
      <c r="CR80" s="157"/>
      <c r="CS80" s="157"/>
      <c r="CT80" s="157"/>
      <c r="CU80" s="157"/>
      <c r="CV80" s="157"/>
      <c r="CW80" s="157"/>
      <c r="CX80" s="157"/>
      <c r="CY80" s="157"/>
      <c r="CZ80" s="157"/>
      <c r="DA80" s="157"/>
      <c r="DB80" s="157"/>
      <c r="DC80" s="15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  <c r="IB80" s="7"/>
      <c r="IC80" s="7"/>
      <c r="ID80" s="7"/>
      <c r="IE80" s="7"/>
      <c r="IF80" s="7"/>
      <c r="IG80" s="7"/>
      <c r="IH80" s="7"/>
      <c r="II80" s="7"/>
      <c r="IJ80" s="7"/>
      <c r="IK80" s="7"/>
      <c r="IL80" s="7"/>
      <c r="IM80" s="7"/>
      <c r="IN80" s="7"/>
      <c r="IO80" s="7"/>
      <c r="IP80" s="7"/>
      <c r="IQ80" s="7"/>
      <c r="IR80" s="7"/>
      <c r="IS80" s="7"/>
      <c r="IT80" s="7"/>
      <c r="IU80" s="7"/>
      <c r="IV80" s="7"/>
      <c r="IW80" s="7"/>
      <c r="IX80" s="7"/>
      <c r="IY80" s="7"/>
      <c r="IZ80" s="7"/>
      <c r="JA80" s="7"/>
      <c r="JB80" s="7"/>
      <c r="JC80" s="7"/>
      <c r="JD80" s="7"/>
      <c r="JE80" s="7"/>
      <c r="JF80" s="7"/>
    </row>
    <row r="81" spans="1:266" ht="14.25">
      <c r="A81" s="30"/>
      <c r="B81" s="52" t="s">
        <v>280</v>
      </c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243"/>
      <c r="U81" s="39"/>
      <c r="V81" s="241"/>
      <c r="W81" s="241"/>
      <c r="X81" s="241"/>
      <c r="Y81" s="241"/>
      <c r="Z81" s="241"/>
      <c r="AA81" s="241"/>
      <c r="AB81" s="241"/>
      <c r="AC81" s="241"/>
      <c r="AD81" s="39"/>
      <c r="AE81" s="39"/>
      <c r="AF81" s="53"/>
      <c r="AG81" s="39"/>
      <c r="AH81" s="53"/>
      <c r="AI81" s="39"/>
      <c r="AJ81" s="39"/>
      <c r="AK81" s="244"/>
      <c r="AL81" s="244"/>
      <c r="AM81" s="986" t="s">
        <v>1538</v>
      </c>
      <c r="AN81" s="986"/>
      <c r="AO81" s="975" t="s">
        <v>1539</v>
      </c>
      <c r="AP81" s="975"/>
      <c r="AQ81" s="975"/>
      <c r="AR81" s="975"/>
      <c r="AS81" s="975"/>
      <c r="AT81" s="975"/>
      <c r="AU81" s="975"/>
      <c r="AV81" s="150"/>
      <c r="AW81" s="150"/>
      <c r="AX81" s="150"/>
      <c r="AY81" s="150"/>
      <c r="AZ81" s="157"/>
      <c r="BA81" s="157"/>
      <c r="BB81" s="157"/>
      <c r="BC81" s="157"/>
      <c r="BD81" s="157"/>
      <c r="BE81" s="157"/>
      <c r="BF81" s="157"/>
      <c r="BG81" s="157"/>
      <c r="BH81" s="157"/>
      <c r="BI81" s="157"/>
      <c r="BJ81" s="157"/>
      <c r="BK81" s="157"/>
      <c r="BL81" s="157"/>
      <c r="BM81" s="157"/>
      <c r="BN81" s="157"/>
      <c r="BO81" s="157"/>
      <c r="BP81" s="157"/>
      <c r="BQ81" s="157"/>
      <c r="BR81" s="157"/>
      <c r="BS81" s="157"/>
      <c r="BT81" s="157"/>
      <c r="BU81" s="157"/>
      <c r="BV81" s="157"/>
      <c r="BW81" s="157"/>
      <c r="BX81" s="157"/>
      <c r="BY81" s="157"/>
      <c r="BZ81" s="157"/>
      <c r="CA81" s="157"/>
      <c r="CB81" s="157"/>
      <c r="CC81" s="157"/>
      <c r="CD81" s="157"/>
      <c r="CE81" s="157"/>
      <c r="CF81" s="157"/>
      <c r="CG81" s="157"/>
      <c r="CH81" s="157"/>
      <c r="CI81" s="157"/>
      <c r="CJ81" s="157"/>
      <c r="CK81" s="157"/>
      <c r="CL81" s="157"/>
      <c r="CM81" s="157"/>
      <c r="CN81" s="157"/>
      <c r="CO81" s="157"/>
      <c r="CP81" s="157"/>
      <c r="CQ81" s="157"/>
      <c r="CR81" s="157"/>
      <c r="CS81" s="157"/>
      <c r="CT81" s="157"/>
      <c r="CU81" s="157"/>
      <c r="CV81" s="157"/>
      <c r="CW81" s="157"/>
      <c r="CX81" s="157"/>
      <c r="CY81" s="157"/>
      <c r="CZ81" s="157"/>
      <c r="DA81" s="157"/>
      <c r="DB81" s="157"/>
      <c r="DC81" s="15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  <c r="IB81" s="7"/>
      <c r="IC81" s="7"/>
      <c r="ID81" s="7"/>
      <c r="IE81" s="7"/>
      <c r="IF81" s="7"/>
      <c r="IG81" s="7"/>
      <c r="IH81" s="7"/>
      <c r="II81" s="7"/>
      <c r="IJ81" s="7"/>
      <c r="IK81" s="7"/>
      <c r="IL81" s="7"/>
      <c r="IM81" s="7"/>
      <c r="IN81" s="7"/>
      <c r="IO81" s="7"/>
      <c r="IP81" s="7"/>
      <c r="IQ81" s="7"/>
      <c r="IR81" s="7"/>
      <c r="IS81" s="7"/>
      <c r="IT81" s="7"/>
      <c r="IU81" s="7"/>
      <c r="IV81" s="7"/>
      <c r="IW81" s="7"/>
      <c r="IX81" s="7"/>
      <c r="IY81" s="7"/>
      <c r="IZ81" s="7"/>
      <c r="JA81" s="7"/>
      <c r="JB81" s="7"/>
      <c r="JC81" s="7"/>
      <c r="JD81" s="7"/>
      <c r="JE81" s="7"/>
      <c r="JF81" s="7"/>
    </row>
    <row r="82" spans="1:266" ht="12.75" customHeight="1">
      <c r="A82" s="30"/>
      <c r="B82" s="258"/>
      <c r="C82" s="256"/>
      <c r="D82" s="256"/>
      <c r="E82" s="256"/>
      <c r="F82" s="256"/>
      <c r="G82" s="256"/>
      <c r="H82" s="256"/>
      <c r="I82" s="256"/>
      <c r="J82" s="256"/>
      <c r="K82" s="256"/>
      <c r="L82" s="256"/>
      <c r="M82" s="256"/>
      <c r="N82" s="256"/>
      <c r="O82" s="256"/>
      <c r="P82" s="256"/>
      <c r="Q82" s="256"/>
      <c r="R82" s="256"/>
      <c r="S82" s="256"/>
      <c r="T82" s="256"/>
      <c r="U82" s="256"/>
      <c r="V82" s="256"/>
      <c r="W82" s="256"/>
      <c r="X82" s="256"/>
      <c r="Y82" s="256"/>
      <c r="Z82" s="256"/>
      <c r="AA82" s="256"/>
      <c r="AB82" s="256"/>
      <c r="AC82" s="256"/>
      <c r="AD82" s="256"/>
      <c r="AE82" s="256"/>
      <c r="AF82" s="601" t="s">
        <v>253</v>
      </c>
      <c r="AG82" s="602"/>
      <c r="AH82" s="602"/>
      <c r="AI82" s="289"/>
      <c r="AJ82" s="259"/>
      <c r="AK82" s="10"/>
      <c r="AL82" s="10"/>
      <c r="AM82" s="13" t="s">
        <v>619</v>
      </c>
      <c r="AN82" s="13" t="s">
        <v>75</v>
      </c>
      <c r="AO82" s="13" t="s">
        <v>1557</v>
      </c>
      <c r="AP82" s="13" t="s">
        <v>1556</v>
      </c>
      <c r="AQ82" s="13" t="s">
        <v>1542</v>
      </c>
      <c r="AR82" s="13"/>
      <c r="AS82" s="13"/>
      <c r="AT82" s="13" t="s">
        <v>1547</v>
      </c>
      <c r="AU82" s="13" t="s">
        <v>1541</v>
      </c>
      <c r="AV82" s="150"/>
      <c r="AW82" s="150"/>
      <c r="AX82" s="150"/>
      <c r="AY82" s="150"/>
      <c r="AZ82" s="157"/>
      <c r="BA82" s="157"/>
      <c r="BB82" s="157"/>
      <c r="BC82" s="157"/>
      <c r="BD82" s="157"/>
      <c r="BE82" s="157"/>
      <c r="BF82" s="157"/>
      <c r="BG82" s="157"/>
      <c r="BH82" s="157"/>
      <c r="BI82" s="157"/>
      <c r="BJ82" s="157"/>
      <c r="BK82" s="157"/>
      <c r="BL82" s="157"/>
      <c r="BM82" s="157"/>
      <c r="BN82" s="157"/>
      <c r="BO82" s="157"/>
      <c r="BP82" s="157"/>
      <c r="BQ82" s="157"/>
      <c r="BR82" s="157"/>
      <c r="BS82" s="157"/>
      <c r="BT82" s="157"/>
      <c r="BU82" s="157"/>
      <c r="BV82" s="157"/>
      <c r="BW82" s="157"/>
      <c r="BX82" s="157"/>
      <c r="BY82" s="157"/>
      <c r="BZ82" s="157"/>
      <c r="CA82" s="157"/>
      <c r="CB82" s="157"/>
      <c r="CC82" s="157"/>
      <c r="CD82" s="157"/>
      <c r="CE82" s="157"/>
      <c r="CF82" s="157"/>
      <c r="CG82" s="157"/>
      <c r="CH82" s="157"/>
      <c r="CI82" s="157"/>
      <c r="CJ82" s="157"/>
      <c r="CK82" s="157"/>
      <c r="CL82" s="157"/>
      <c r="CM82" s="157"/>
      <c r="CN82" s="157"/>
      <c r="CO82" s="157"/>
      <c r="CP82" s="157"/>
      <c r="CQ82" s="157"/>
      <c r="CR82" s="157"/>
      <c r="CS82" s="157"/>
      <c r="CT82" s="157"/>
      <c r="CU82" s="157"/>
      <c r="CV82" s="157"/>
      <c r="CW82" s="157"/>
      <c r="CX82" s="157"/>
      <c r="CY82" s="157"/>
      <c r="CZ82" s="157"/>
      <c r="DA82" s="157"/>
      <c r="DB82" s="157"/>
      <c r="DC82" s="15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  <c r="IB82" s="7"/>
      <c r="IC82" s="7"/>
      <c r="ID82" s="7"/>
      <c r="IE82" s="7"/>
      <c r="IF82" s="7"/>
      <c r="IG82" s="7"/>
      <c r="IH82" s="7"/>
      <c r="II82" s="7"/>
      <c r="IJ82" s="7"/>
      <c r="IK82" s="7"/>
      <c r="IL82" s="7"/>
      <c r="IM82" s="7"/>
      <c r="IN82" s="7"/>
      <c r="IO82" s="7"/>
      <c r="IP82" s="7"/>
      <c r="IQ82" s="7"/>
      <c r="IR82" s="7"/>
      <c r="IS82" s="7"/>
      <c r="IT82" s="7"/>
      <c r="IU82" s="7"/>
      <c r="IV82" s="7"/>
      <c r="IW82" s="7"/>
      <c r="IX82" s="7"/>
      <c r="IY82" s="7"/>
      <c r="IZ82" s="7"/>
      <c r="JA82" s="7"/>
      <c r="JB82" s="7"/>
      <c r="JC82" s="7"/>
      <c r="JD82" s="7"/>
      <c r="JE82" s="7"/>
      <c r="JF82" s="7"/>
    </row>
    <row r="83" spans="1:266" ht="14.1" customHeight="1">
      <c r="A83" s="30"/>
      <c r="B83" s="264"/>
      <c r="C83" s="223" t="s">
        <v>3383</v>
      </c>
      <c r="D83" s="223"/>
      <c r="E83" s="223"/>
      <c r="F83" s="67"/>
      <c r="G83" s="234"/>
      <c r="H83" s="224"/>
      <c r="I83" s="228"/>
      <c r="J83" s="228"/>
      <c r="K83" s="1030" t="s">
        <v>320</v>
      </c>
      <c r="L83" s="1030"/>
      <c r="M83" s="1030"/>
      <c r="N83" s="1030"/>
      <c r="O83" s="1030"/>
      <c r="P83" s="1030"/>
      <c r="Q83" s="1030"/>
      <c r="R83" s="30"/>
      <c r="S83" s="30"/>
      <c r="T83" s="30"/>
      <c r="U83" s="30"/>
      <c r="V83" s="30"/>
      <c r="W83" s="30"/>
      <c r="X83" s="30"/>
      <c r="Y83" s="30"/>
      <c r="Z83" s="241"/>
      <c r="AA83" s="241"/>
      <c r="AB83" s="241"/>
      <c r="AC83" s="241"/>
      <c r="AD83" s="268" t="s">
        <v>3357</v>
      </c>
      <c r="AE83" s="266" t="s">
        <v>252</v>
      </c>
      <c r="AF83" s="989" t="str">
        <f>IF(AK83=FALSE,IF(AND('HVAC Worksheet'!BM10&gt;1,'HVAC Worksheet'!BH40&lt;&gt;""),"Chk Box",""),'HVAC Worksheet'!BH40)</f>
        <v/>
      </c>
      <c r="AG83" s="989"/>
      <c r="AH83" s="989"/>
      <c r="AI83" s="261"/>
      <c r="AJ83" s="275"/>
      <c r="AK83" s="276" t="b">
        <v>0</v>
      </c>
      <c r="AL83" s="244"/>
      <c r="AM83" s="267">
        <f t="shared" ref="AM83:AM85" si="2">IFERROR(IF($AQ83="",AO83,IF($AS83="",(VLOOKUP($AU83,StackingEffects,2,FALSE)*AT83),(VLOOKUP($AS83,StackingEffects,2,FALSE)*AR83))),0)</f>
        <v>0</v>
      </c>
      <c r="AN83" s="267">
        <f t="shared" ref="AN83:AN87" si="3">IFERROR(IF($AQ83="",AP83,IF($AS83="",(VLOOKUP($AU83,StackingEffects,2,FALSE)*AP83),(VLOOKUP($AS83,StackingEffects,2,FALSE)*AP83))),0)</f>
        <v>0</v>
      </c>
      <c r="AO83" s="267">
        <f>IF(AF83="Chk Box",0,'HVAC Worksheet'!BV40)</f>
        <v>0</v>
      </c>
      <c r="AP83" s="267">
        <f>IF(AF83="Chk Box",0,'HVAC Worksheet'!BW40)</f>
        <v>0</v>
      </c>
      <c r="AQ83" s="714" t="s">
        <v>1543</v>
      </c>
      <c r="AR83" s="714"/>
      <c r="AS83" s="712"/>
      <c r="AT83" s="712">
        <f t="shared" ref="AT83:AT90" si="4">IF($AQ83="HVAC",$AO83,0)</f>
        <v>0</v>
      </c>
      <c r="AU83" s="712" t="str">
        <f t="shared" ref="AU83:AU90" si="5">IF($AT83=0,"",_xlfn.RANK.EQ($AT83,$AT$68:$AT$118,0))</f>
        <v/>
      </c>
      <c r="AV83" s="150"/>
      <c r="AW83" s="150"/>
      <c r="AX83" s="150"/>
      <c r="AY83" s="150"/>
      <c r="AZ83" s="157"/>
      <c r="BA83" s="157"/>
      <c r="BB83" s="157"/>
      <c r="BC83" s="157"/>
      <c r="BD83" s="157"/>
      <c r="BE83" s="157"/>
      <c r="BF83" s="157"/>
      <c r="BG83" s="157"/>
      <c r="BH83" s="157"/>
      <c r="BI83" s="157"/>
      <c r="BJ83" s="157"/>
      <c r="BK83" s="157"/>
      <c r="BL83" s="157"/>
      <c r="BM83" s="157"/>
      <c r="BN83" s="157"/>
      <c r="BO83" s="157"/>
      <c r="BP83" s="157"/>
      <c r="BQ83" s="157"/>
      <c r="BR83" s="157"/>
      <c r="BS83" s="157"/>
      <c r="BT83" s="157"/>
      <c r="BU83" s="157"/>
      <c r="BV83" s="157"/>
      <c r="BW83" s="157"/>
      <c r="BX83" s="157"/>
      <c r="BY83" s="157"/>
      <c r="BZ83" s="157"/>
      <c r="CA83" s="157"/>
      <c r="CB83" s="157"/>
      <c r="CC83" s="157"/>
      <c r="CD83" s="157"/>
      <c r="CE83" s="157"/>
      <c r="CF83" s="157"/>
      <c r="CG83" s="157"/>
      <c r="CH83" s="157"/>
      <c r="CI83" s="157"/>
      <c r="CJ83" s="157"/>
      <c r="CK83" s="157"/>
      <c r="CL83" s="157"/>
      <c r="CM83" s="157"/>
      <c r="CN83" s="157"/>
      <c r="CO83" s="157"/>
      <c r="CP83" s="157"/>
      <c r="CQ83" s="157"/>
      <c r="CR83" s="157"/>
      <c r="CS83" s="157"/>
      <c r="CT83" s="157"/>
      <c r="CU83" s="157"/>
      <c r="CV83" s="157"/>
      <c r="CW83" s="157"/>
      <c r="CX83" s="157"/>
      <c r="CY83" s="157"/>
      <c r="CZ83" s="157"/>
      <c r="DA83" s="157"/>
      <c r="DB83" s="157"/>
      <c r="DC83" s="15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  <c r="IB83" s="7"/>
      <c r="IC83" s="7"/>
      <c r="ID83" s="7"/>
      <c r="IE83" s="7"/>
      <c r="IF83" s="7"/>
      <c r="IG83" s="7"/>
      <c r="IH83" s="7"/>
      <c r="II83" s="7"/>
      <c r="IJ83" s="7"/>
      <c r="IK83" s="7"/>
      <c r="IL83" s="7"/>
      <c r="IM83" s="7"/>
      <c r="IN83" s="7"/>
      <c r="IO83" s="7"/>
      <c r="IP83" s="7"/>
      <c r="IQ83" s="7"/>
      <c r="IR83" s="7"/>
      <c r="IS83" s="7"/>
      <c r="IT83" s="7"/>
      <c r="IU83" s="7"/>
      <c r="IV83" s="7"/>
      <c r="IW83" s="7"/>
      <c r="IX83" s="7"/>
      <c r="IY83" s="7"/>
      <c r="IZ83" s="7"/>
      <c r="JA83" s="7"/>
      <c r="JB83" s="7"/>
      <c r="JC83" s="7"/>
      <c r="JD83" s="7"/>
      <c r="JE83" s="7"/>
      <c r="JF83" s="7"/>
    </row>
    <row r="84" spans="1:266" ht="14.1" customHeight="1">
      <c r="A84" s="30"/>
      <c r="B84" s="264"/>
      <c r="C84" s="226" t="s">
        <v>3384</v>
      </c>
      <c r="D84" s="227"/>
      <c r="E84" s="227"/>
      <c r="F84" s="227"/>
      <c r="G84" s="30"/>
      <c r="H84" s="224"/>
      <c r="I84" s="228"/>
      <c r="J84" s="228"/>
      <c r="K84" s="1030" t="s">
        <v>320</v>
      </c>
      <c r="L84" s="1030"/>
      <c r="M84" s="1030"/>
      <c r="N84" s="1030"/>
      <c r="O84" s="1030"/>
      <c r="P84" s="1030"/>
      <c r="Q84" s="1030"/>
      <c r="R84" s="30"/>
      <c r="S84" s="30"/>
      <c r="T84" s="30"/>
      <c r="U84" s="30"/>
      <c r="V84" s="30"/>
      <c r="W84" s="30"/>
      <c r="X84" s="30"/>
      <c r="Y84" s="30"/>
      <c r="Z84" s="241"/>
      <c r="AA84" s="241"/>
      <c r="AB84" s="241"/>
      <c r="AC84" s="241"/>
      <c r="AD84" s="268" t="s">
        <v>3358</v>
      </c>
      <c r="AE84" s="266" t="s">
        <v>252</v>
      </c>
      <c r="AF84" s="1009" t="str">
        <f>IF(AK84=FALSE,IF(AND('HVAC Worksheet'!BM45&gt;1,'HVAC Worksheet'!BH51&lt;&gt;""),"Chk Box",""),'HVAC Worksheet'!BH51)</f>
        <v/>
      </c>
      <c r="AG84" s="1009"/>
      <c r="AH84" s="1009"/>
      <c r="AI84" s="261"/>
      <c r="AJ84" s="275"/>
      <c r="AK84" s="276" t="b">
        <v>0</v>
      </c>
      <c r="AL84" s="244"/>
      <c r="AM84" s="267">
        <f t="shared" si="2"/>
        <v>0</v>
      </c>
      <c r="AN84" s="267">
        <f t="shared" si="3"/>
        <v>0</v>
      </c>
      <c r="AO84" s="267">
        <f>IF(AF84="Chk Box",0,'HVAC Worksheet'!BV51)</f>
        <v>0</v>
      </c>
      <c r="AP84" s="267">
        <f>IF(AF84="Chk Box",0,'HVAC Worksheet'!BW51)</f>
        <v>0</v>
      </c>
      <c r="AQ84" s="714" t="s">
        <v>1543</v>
      </c>
      <c r="AR84" s="714"/>
      <c r="AS84" s="712"/>
      <c r="AT84" s="712">
        <f t="shared" si="4"/>
        <v>0</v>
      </c>
      <c r="AU84" s="712" t="str">
        <f t="shared" si="5"/>
        <v/>
      </c>
      <c r="AV84" s="150"/>
      <c r="AW84" s="150"/>
      <c r="AX84" s="150"/>
      <c r="AY84" s="150"/>
      <c r="AZ84" s="159"/>
      <c r="BA84" s="159"/>
      <c r="BB84" s="159"/>
      <c r="BC84" s="159"/>
      <c r="BD84" s="159"/>
      <c r="BE84" s="159"/>
      <c r="BF84" s="159"/>
      <c r="BG84" s="159"/>
      <c r="BH84" s="159"/>
      <c r="BI84" s="159"/>
      <c r="BJ84" s="159"/>
      <c r="BK84" s="159"/>
      <c r="BL84" s="159"/>
      <c r="BM84" s="159"/>
      <c r="BN84" s="159"/>
      <c r="BO84" s="159"/>
      <c r="BP84" s="159"/>
      <c r="BQ84" s="159"/>
      <c r="BR84" s="159"/>
      <c r="BS84" s="159"/>
      <c r="BT84" s="159"/>
      <c r="BU84" s="159"/>
      <c r="BV84" s="159"/>
      <c r="BW84" s="159"/>
      <c r="BX84" s="159"/>
      <c r="BY84" s="159"/>
      <c r="BZ84" s="159"/>
      <c r="CA84" s="159"/>
      <c r="CB84" s="159"/>
      <c r="CC84" s="159"/>
      <c r="CD84" s="159"/>
      <c r="CE84" s="159"/>
      <c r="CF84" s="159"/>
      <c r="CG84" s="159"/>
      <c r="CH84" s="159"/>
      <c r="CI84" s="159"/>
      <c r="CJ84" s="159"/>
      <c r="CK84" s="159"/>
      <c r="CL84" s="159"/>
      <c r="CM84" s="159"/>
      <c r="CN84" s="159"/>
      <c r="CO84" s="159"/>
      <c r="CP84" s="159"/>
      <c r="CQ84" s="159"/>
      <c r="CR84" s="159"/>
      <c r="CS84" s="159"/>
      <c r="CT84" s="159"/>
      <c r="CU84" s="159"/>
      <c r="CV84" s="159"/>
      <c r="CW84" s="159"/>
      <c r="CX84" s="159"/>
      <c r="CY84" s="159"/>
      <c r="CZ84" s="159"/>
      <c r="DA84" s="159"/>
      <c r="DB84" s="159"/>
      <c r="DC84" s="159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  <c r="IB84" s="13"/>
      <c r="IC84" s="13"/>
      <c r="ID84" s="13"/>
      <c r="IE84" s="13"/>
      <c r="IF84" s="13"/>
      <c r="IG84" s="13"/>
      <c r="IH84" s="13"/>
      <c r="II84" s="13"/>
      <c r="IJ84" s="13"/>
      <c r="IK84" s="13"/>
      <c r="IL84" s="13"/>
      <c r="IM84" s="13"/>
      <c r="IN84" s="13"/>
      <c r="IO84" s="13"/>
      <c r="IP84" s="13"/>
      <c r="IQ84" s="13"/>
      <c r="IR84" s="13"/>
      <c r="IS84" s="13"/>
      <c r="IT84" s="13"/>
      <c r="IU84" s="13"/>
      <c r="IV84" s="13"/>
      <c r="IW84" s="13"/>
      <c r="IX84" s="13"/>
      <c r="IY84" s="13"/>
      <c r="IZ84" s="13"/>
      <c r="JA84" s="13"/>
      <c r="JB84" s="13"/>
      <c r="JC84" s="13"/>
      <c r="JD84" s="13"/>
      <c r="JE84" s="13"/>
      <c r="JF84" s="13"/>
    </row>
    <row r="85" spans="1:266" ht="14.1" customHeight="1">
      <c r="A85" s="30"/>
      <c r="B85" s="264"/>
      <c r="C85" s="223" t="s">
        <v>3385</v>
      </c>
      <c r="D85" s="234"/>
      <c r="E85" s="234"/>
      <c r="F85" s="67"/>
      <c r="G85" s="30"/>
      <c r="H85" s="224"/>
      <c r="I85" s="228"/>
      <c r="J85" s="228"/>
      <c r="K85" s="1030" t="s">
        <v>320</v>
      </c>
      <c r="L85" s="1030"/>
      <c r="M85" s="1030"/>
      <c r="N85" s="1030"/>
      <c r="O85" s="1030"/>
      <c r="P85" s="1030"/>
      <c r="Q85" s="1030"/>
      <c r="R85" s="30"/>
      <c r="S85" s="30"/>
      <c r="T85" s="30"/>
      <c r="U85" s="30"/>
      <c r="V85" s="30"/>
      <c r="W85" s="30"/>
      <c r="X85" s="30"/>
      <c r="Y85" s="30"/>
      <c r="Z85" s="241"/>
      <c r="AA85" s="241"/>
      <c r="AB85" s="241"/>
      <c r="AC85" s="241"/>
      <c r="AD85" s="268" t="s">
        <v>1401</v>
      </c>
      <c r="AE85" s="266" t="s">
        <v>252</v>
      </c>
      <c r="AF85" s="1009" t="str">
        <f>IF(AK85=FALSE,IF(AND('HVAC Worksheet'!BM58&gt;0,'HVAC Worksheet'!BH64&lt;&gt;""),IF(AD11="OR","ID Only","Chk Box"),""),IF(AD11="OR", "ID Only",'HVAC Worksheet'!BH64))</f>
        <v/>
      </c>
      <c r="AG85" s="1009"/>
      <c r="AH85" s="1009"/>
      <c r="AI85" s="261"/>
      <c r="AJ85" s="275"/>
      <c r="AK85" s="276" t="b">
        <v>0</v>
      </c>
      <c r="AL85" s="244"/>
      <c r="AM85" s="267">
        <f t="shared" si="2"/>
        <v>0</v>
      </c>
      <c r="AN85" s="267">
        <f t="shared" si="3"/>
        <v>0</v>
      </c>
      <c r="AO85" s="267">
        <f>IF(AF85="Chk Box",0,'HVAC Worksheet'!BV64)</f>
        <v>0</v>
      </c>
      <c r="AP85" s="267">
        <f>IF(AF85="Chk Box",0,'HVAC Worksheet'!BW64)</f>
        <v>0</v>
      </c>
      <c r="AQ85" s="714" t="s">
        <v>1543</v>
      </c>
      <c r="AR85" s="714"/>
      <c r="AS85" s="712"/>
      <c r="AT85" s="712">
        <f t="shared" si="4"/>
        <v>0</v>
      </c>
      <c r="AU85" s="712" t="str">
        <f t="shared" si="5"/>
        <v/>
      </c>
      <c r="AV85" s="150"/>
      <c r="AW85" s="150"/>
      <c r="AX85" s="150"/>
      <c r="AY85" s="150"/>
      <c r="AZ85" s="157"/>
      <c r="BA85" s="157"/>
      <c r="BB85" s="157"/>
      <c r="BC85" s="157"/>
      <c r="BD85" s="157"/>
      <c r="BE85" s="157"/>
      <c r="BF85" s="157"/>
      <c r="BG85" s="157"/>
      <c r="BH85" s="157"/>
      <c r="BI85" s="157"/>
      <c r="BJ85" s="157"/>
      <c r="BK85" s="157"/>
      <c r="BL85" s="157"/>
      <c r="BM85" s="157"/>
      <c r="BN85" s="157"/>
      <c r="BO85" s="157"/>
      <c r="BP85" s="157"/>
      <c r="BQ85" s="157"/>
      <c r="BR85" s="157"/>
      <c r="BS85" s="157"/>
      <c r="BT85" s="157"/>
      <c r="BU85" s="157"/>
      <c r="BV85" s="157"/>
      <c r="BW85" s="157"/>
      <c r="BX85" s="157"/>
      <c r="BY85" s="157"/>
      <c r="BZ85" s="157"/>
      <c r="CA85" s="157"/>
      <c r="CB85" s="157"/>
      <c r="CC85" s="157"/>
      <c r="CD85" s="157"/>
      <c r="CE85" s="157"/>
      <c r="CF85" s="157"/>
      <c r="CG85" s="157"/>
      <c r="CH85" s="157"/>
      <c r="CI85" s="157"/>
      <c r="CJ85" s="157"/>
      <c r="CK85" s="157"/>
      <c r="CL85" s="157"/>
      <c r="CM85" s="157"/>
      <c r="CN85" s="157"/>
      <c r="CO85" s="157"/>
      <c r="CP85" s="157"/>
      <c r="CQ85" s="157"/>
      <c r="CR85" s="157"/>
      <c r="CS85" s="157"/>
      <c r="CT85" s="157"/>
      <c r="CU85" s="157"/>
      <c r="CV85" s="157"/>
      <c r="CW85" s="157"/>
      <c r="CX85" s="157"/>
      <c r="CY85" s="157"/>
      <c r="CZ85" s="157"/>
      <c r="DA85" s="157"/>
      <c r="DB85" s="157"/>
      <c r="DC85" s="15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  <c r="IB85" s="7"/>
      <c r="IC85" s="7"/>
      <c r="ID85" s="7"/>
      <c r="IE85" s="7"/>
      <c r="IF85" s="7"/>
      <c r="IG85" s="7"/>
      <c r="IH85" s="7"/>
      <c r="II85" s="7"/>
      <c r="IJ85" s="7"/>
      <c r="IK85" s="7"/>
      <c r="IL85" s="7"/>
      <c r="IM85" s="7"/>
      <c r="IN85" s="7"/>
      <c r="IO85" s="7"/>
      <c r="IP85" s="7"/>
      <c r="IQ85" s="7"/>
      <c r="IR85" s="7"/>
      <c r="IS85" s="7"/>
      <c r="IT85" s="7"/>
      <c r="IU85" s="7"/>
      <c r="IV85" s="7"/>
      <c r="IW85" s="7"/>
      <c r="IX85" s="7"/>
      <c r="IY85" s="7"/>
      <c r="IZ85" s="7"/>
      <c r="JA85" s="7"/>
      <c r="JB85" s="7"/>
      <c r="JC85" s="7"/>
      <c r="JD85" s="7"/>
      <c r="JE85" s="7"/>
      <c r="JF85" s="7"/>
    </row>
    <row r="86" spans="1:266" ht="14.1" customHeight="1">
      <c r="A86" s="30"/>
      <c r="B86" s="264"/>
      <c r="C86" s="223" t="s">
        <v>1608</v>
      </c>
      <c r="D86" s="234"/>
      <c r="E86" s="234"/>
      <c r="F86" s="30"/>
      <c r="G86" s="30"/>
      <c r="H86" s="224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243"/>
      <c r="U86" s="268"/>
      <c r="V86" s="225" t="s">
        <v>358</v>
      </c>
      <c r="W86" s="987"/>
      <c r="X86" s="988"/>
      <c r="Y86" s="226" t="s">
        <v>244</v>
      </c>
      <c r="Z86" s="241"/>
      <c r="AA86" s="241"/>
      <c r="AB86" s="241"/>
      <c r="AC86" s="241"/>
      <c r="AD86" s="268" t="s">
        <v>298</v>
      </c>
      <c r="AE86" s="266" t="s">
        <v>252</v>
      </c>
      <c r="AF86" s="1009" t="str">
        <f>IF(AK86=FALSE,IF(W86="","",IF(AD10="OR","ID Only","Chk Box")),IF(AD10="OR","ID Only",IF(W86="",0,W86*75)))</f>
        <v/>
      </c>
      <c r="AG86" s="1009"/>
      <c r="AH86" s="1009"/>
      <c r="AI86" s="261"/>
      <c r="AJ86" s="275"/>
      <c r="AK86" s="276" t="b">
        <v>0</v>
      </c>
      <c r="AL86" s="244"/>
      <c r="AM86" s="501">
        <f>IFERROR(IF($AQ86="",AO86,IF($AS86="",(VLOOKUP($AU86,StackingEffects,2,FALSE)*AT86),(VLOOKUP($AS86,StackingEffects,2,FALSE)*AR86))),0)</f>
        <v>0</v>
      </c>
      <c r="AN86" s="501">
        <f>IFERROR(IF($AQ86="",AP86,IF($AS86="",(VLOOKUP($AU86,StackingEffects,2,FALSE)*AP86),(VLOOKUP($AS86,StackingEffects,2,FALSE)*AP86))),0)</f>
        <v>0</v>
      </c>
      <c r="AO86" s="501">
        <f>IF(AF86="Chk Box",0,IF(AF86&gt;1,W86*194,0))</f>
        <v>0</v>
      </c>
      <c r="AP86" s="501">
        <f>IF(AF86="Chk Box",0,IF(AF86&gt;1,W86*0.0058,0))</f>
        <v>0</v>
      </c>
      <c r="AQ86" s="713" t="s">
        <v>1543</v>
      </c>
      <c r="AR86" s="713"/>
      <c r="AS86" s="711"/>
      <c r="AT86" s="711">
        <f>IF($AQ86="HVAC",$AO86,0)</f>
        <v>0</v>
      </c>
      <c r="AU86" s="711" t="str">
        <f t="shared" si="5"/>
        <v/>
      </c>
      <c r="AV86" s="150"/>
      <c r="AW86" s="150"/>
      <c r="AX86" s="150"/>
      <c r="AY86" s="150"/>
      <c r="AZ86" s="157"/>
      <c r="BA86" s="157"/>
      <c r="BB86" s="157"/>
      <c r="BC86" s="157"/>
      <c r="BD86" s="157"/>
      <c r="BE86" s="157"/>
      <c r="BF86" s="157"/>
      <c r="BG86" s="157"/>
      <c r="BH86" s="157"/>
      <c r="BI86" s="157"/>
      <c r="BJ86" s="157"/>
      <c r="BK86" s="157"/>
      <c r="BL86" s="157"/>
      <c r="BM86" s="157"/>
      <c r="BN86" s="157"/>
      <c r="BO86" s="157"/>
      <c r="BP86" s="157"/>
      <c r="BQ86" s="157"/>
      <c r="BR86" s="157"/>
      <c r="BS86" s="157"/>
      <c r="BT86" s="157"/>
      <c r="BU86" s="157"/>
      <c r="BV86" s="157"/>
      <c r="BW86" s="157"/>
      <c r="BX86" s="157"/>
      <c r="BY86" s="157"/>
      <c r="BZ86" s="157"/>
      <c r="CA86" s="157"/>
      <c r="CB86" s="157"/>
      <c r="CC86" s="157"/>
      <c r="CD86" s="157"/>
      <c r="CE86" s="157"/>
      <c r="CF86" s="157"/>
      <c r="CG86" s="157"/>
      <c r="CH86" s="157"/>
      <c r="CI86" s="157"/>
      <c r="CJ86" s="157"/>
      <c r="CK86" s="157"/>
      <c r="CL86" s="157"/>
      <c r="CM86" s="157"/>
      <c r="CN86" s="157"/>
      <c r="CO86" s="157"/>
      <c r="CP86" s="157"/>
      <c r="CQ86" s="157"/>
      <c r="CR86" s="157"/>
      <c r="CS86" s="157"/>
      <c r="CT86" s="157"/>
      <c r="CU86" s="157"/>
      <c r="CV86" s="157"/>
      <c r="CW86" s="157"/>
      <c r="CX86" s="157"/>
      <c r="CY86" s="157"/>
      <c r="CZ86" s="157"/>
      <c r="DA86" s="157"/>
      <c r="DB86" s="157"/>
      <c r="DC86" s="15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  <c r="IB86" s="7"/>
      <c r="IC86" s="7"/>
      <c r="ID86" s="7"/>
      <c r="IE86" s="7"/>
      <c r="IF86" s="7"/>
      <c r="IG86" s="7"/>
      <c r="IH86" s="7"/>
      <c r="II86" s="7"/>
      <c r="IJ86" s="7"/>
      <c r="IK86" s="7"/>
      <c r="IL86" s="7"/>
      <c r="IM86" s="7"/>
      <c r="IN86" s="7"/>
      <c r="IO86" s="7"/>
      <c r="IP86" s="7"/>
      <c r="IQ86" s="7"/>
      <c r="IR86" s="7"/>
      <c r="IS86" s="7"/>
      <c r="IT86" s="7"/>
      <c r="IU86" s="7"/>
      <c r="IV86" s="7"/>
      <c r="IW86" s="7"/>
      <c r="IX86" s="7"/>
      <c r="IY86" s="7"/>
      <c r="IZ86" s="7"/>
      <c r="JA86" s="7"/>
      <c r="JB86" s="7"/>
      <c r="JC86" s="7"/>
      <c r="JD86" s="7"/>
      <c r="JE86" s="7"/>
      <c r="JF86" s="7"/>
    </row>
    <row r="87" spans="1:266" ht="14.1" customHeight="1">
      <c r="A87" s="30"/>
      <c r="B87" s="264"/>
      <c r="C87" s="223" t="s">
        <v>3386</v>
      </c>
      <c r="D87" s="234"/>
      <c r="E87" s="234"/>
      <c r="F87" s="30"/>
      <c r="G87" s="30"/>
      <c r="H87" s="224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243"/>
      <c r="U87" s="268"/>
      <c r="V87" s="225" t="s">
        <v>358</v>
      </c>
      <c r="W87" s="987"/>
      <c r="X87" s="988"/>
      <c r="Y87" s="226" t="s">
        <v>244</v>
      </c>
      <c r="Z87" s="241"/>
      <c r="AA87" s="241"/>
      <c r="AB87" s="241"/>
      <c r="AC87" s="241"/>
      <c r="AD87" s="268" t="s">
        <v>1609</v>
      </c>
      <c r="AE87" s="266" t="s">
        <v>252</v>
      </c>
      <c r="AF87" s="1009" t="str">
        <f>IF(AK87=FALSE,IF(W87="","",IF(AD11="OR","ID Only","Chk Box")),IF(AD11="OR","ID Only",IF(W87="",0,W87*50)))</f>
        <v/>
      </c>
      <c r="AG87" s="1009"/>
      <c r="AH87" s="1009"/>
      <c r="AI87" s="261"/>
      <c r="AJ87" s="275"/>
      <c r="AK87" s="276" t="b">
        <v>0</v>
      </c>
      <c r="AL87" s="244"/>
      <c r="AM87" s="501">
        <f>IFERROR(IF($AQ87="",AO87,IF($AS87="",(VLOOKUP($AU87,StackingEffects,2,FALSE)*AT87),(VLOOKUP($AS87,StackingEffects,2,FALSE)*AR87))),0)</f>
        <v>0</v>
      </c>
      <c r="AN87" s="501">
        <f t="shared" si="3"/>
        <v>0</v>
      </c>
      <c r="AO87" s="501">
        <f>IF(OR(AF87="Chk Box",AF87="ID Only"),0,IF(AF87&gt;1,W87*153,0))</f>
        <v>0</v>
      </c>
      <c r="AP87" s="501">
        <f>IF(AF87="Chk Box",0,IF(AF87&gt;1,W87*0,0))</f>
        <v>0</v>
      </c>
      <c r="AQ87" s="713" t="s">
        <v>1543</v>
      </c>
      <c r="AR87" s="713"/>
      <c r="AS87" s="711"/>
      <c r="AT87" s="711">
        <f t="shared" si="4"/>
        <v>0</v>
      </c>
      <c r="AU87" s="711" t="str">
        <f t="shared" si="5"/>
        <v/>
      </c>
      <c r="AV87" s="150"/>
      <c r="AW87" s="150"/>
      <c r="AX87" s="150"/>
      <c r="AY87" s="150"/>
      <c r="AZ87" s="157"/>
      <c r="BA87" s="157"/>
      <c r="BB87" s="157"/>
      <c r="BC87" s="157"/>
      <c r="BD87" s="157"/>
      <c r="BE87" s="157"/>
      <c r="BF87" s="157"/>
      <c r="BG87" s="157"/>
      <c r="BH87" s="157"/>
      <c r="BI87" s="157"/>
      <c r="BJ87" s="157"/>
      <c r="BK87" s="157"/>
      <c r="BL87" s="157"/>
      <c r="BM87" s="157"/>
      <c r="BN87" s="157"/>
      <c r="BO87" s="157"/>
      <c r="BP87" s="157"/>
      <c r="BQ87" s="157"/>
      <c r="BR87" s="157"/>
      <c r="BS87" s="157"/>
      <c r="BT87" s="157"/>
      <c r="BU87" s="157"/>
      <c r="BV87" s="157"/>
      <c r="BW87" s="157"/>
      <c r="BX87" s="157"/>
      <c r="BY87" s="157"/>
      <c r="BZ87" s="157"/>
      <c r="CA87" s="157"/>
      <c r="CB87" s="157"/>
      <c r="CC87" s="157"/>
      <c r="CD87" s="157"/>
      <c r="CE87" s="157"/>
      <c r="CF87" s="157"/>
      <c r="CG87" s="157"/>
      <c r="CH87" s="157"/>
      <c r="CI87" s="157"/>
      <c r="CJ87" s="157"/>
      <c r="CK87" s="157"/>
      <c r="CL87" s="157"/>
      <c r="CM87" s="157"/>
      <c r="CN87" s="157"/>
      <c r="CO87" s="157"/>
      <c r="CP87" s="157"/>
      <c r="CQ87" s="157"/>
      <c r="CR87" s="157"/>
      <c r="CS87" s="157"/>
      <c r="CT87" s="157"/>
      <c r="CU87" s="157"/>
      <c r="CV87" s="157"/>
      <c r="CW87" s="157"/>
      <c r="CX87" s="157"/>
      <c r="CY87" s="157"/>
      <c r="CZ87" s="157"/>
      <c r="DA87" s="157"/>
      <c r="DB87" s="157"/>
      <c r="DC87" s="15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  <c r="IB87" s="7"/>
      <c r="IC87" s="7"/>
      <c r="ID87" s="7"/>
      <c r="IE87" s="7"/>
      <c r="IF87" s="7"/>
      <c r="IG87" s="7"/>
      <c r="IH87" s="7"/>
      <c r="II87" s="7"/>
      <c r="IJ87" s="7"/>
      <c r="IK87" s="7"/>
      <c r="IL87" s="7"/>
      <c r="IM87" s="7"/>
      <c r="IN87" s="7"/>
      <c r="IO87" s="7"/>
      <c r="IP87" s="7"/>
      <c r="IQ87" s="7"/>
      <c r="IR87" s="7"/>
      <c r="IS87" s="7"/>
      <c r="IT87" s="7"/>
      <c r="IU87" s="7"/>
      <c r="IV87" s="7"/>
      <c r="IW87" s="7"/>
      <c r="IX87" s="7"/>
      <c r="IY87" s="7"/>
      <c r="IZ87" s="7"/>
      <c r="JA87" s="7"/>
      <c r="JB87" s="7"/>
      <c r="JC87" s="7"/>
      <c r="JD87" s="7"/>
      <c r="JE87" s="7"/>
      <c r="JF87" s="7"/>
    </row>
    <row r="88" spans="1:266" ht="14.1" customHeight="1">
      <c r="A88" s="30"/>
      <c r="B88" s="264"/>
      <c r="C88" s="223" t="s">
        <v>3389</v>
      </c>
      <c r="D88" s="234"/>
      <c r="E88" s="234"/>
      <c r="F88" s="30"/>
      <c r="G88" s="30"/>
      <c r="H88" s="224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243"/>
      <c r="U88" s="268"/>
      <c r="V88" s="225" t="s">
        <v>358</v>
      </c>
      <c r="W88" s="987"/>
      <c r="X88" s="988"/>
      <c r="Y88" s="226" t="s">
        <v>1408</v>
      </c>
      <c r="Z88" s="241"/>
      <c r="AA88" s="241"/>
      <c r="AB88" s="241"/>
      <c r="AC88" s="241"/>
      <c r="AD88" s="268" t="s">
        <v>3400</v>
      </c>
      <c r="AE88" s="266" t="s">
        <v>252</v>
      </c>
      <c r="AF88" s="1009" t="str">
        <f>IF(AK88=FALSE,IF(W88="","",IF(AD10="OR","ID Only","Chk Box")),IF(AD10="OR","ID Only",IF(W88="",0,W88*0.5)))</f>
        <v/>
      </c>
      <c r="AG88" s="1009"/>
      <c r="AH88" s="1009"/>
      <c r="AI88" s="261"/>
      <c r="AJ88" s="275"/>
      <c r="AK88" s="276" t="b">
        <v>0</v>
      </c>
      <c r="AL88" s="244"/>
      <c r="AM88" s="501">
        <f t="shared" ref="AM88" si="6">IFERROR(IF($AQ88="",AO88,IF($AS88="",(VLOOKUP($AU88,StackingEffects,2,FALSE)*AT88),(VLOOKUP($AS88,StackingEffects,2,FALSE)*AR88))),0)</f>
        <v>0</v>
      </c>
      <c r="AN88" s="501">
        <f t="shared" ref="AN88" si="7">IFERROR(IF($AQ88="",AP88,IF($AS88="",(VLOOKUP($AU88,StackingEffects,2,FALSE)*AP88),(VLOOKUP($AS88,StackingEffects,2,FALSE)*AP88))),0)</f>
        <v>0</v>
      </c>
      <c r="AO88" s="501">
        <f>IF(OR(AF88="Chk Box",AF88="ID Only"),0,IF(AF88&gt;1,W88*1.35,0))</f>
        <v>0</v>
      </c>
      <c r="AP88" s="501">
        <f>IF(AF88="Chk Box",0,IF(AF88&gt;1,W88*0.00212,0))</f>
        <v>0</v>
      </c>
      <c r="AQ88" s="713" t="s">
        <v>1543</v>
      </c>
      <c r="AR88" s="713"/>
      <c r="AS88" s="711"/>
      <c r="AT88" s="711">
        <f t="shared" si="4"/>
        <v>0</v>
      </c>
      <c r="AU88" s="711" t="str">
        <f t="shared" si="5"/>
        <v/>
      </c>
      <c r="AV88" s="150"/>
      <c r="AW88" s="150"/>
      <c r="AX88" s="150"/>
      <c r="AY88" s="150"/>
      <c r="AZ88" s="157"/>
      <c r="BA88" s="157"/>
      <c r="BB88" s="157"/>
      <c r="BC88" s="157"/>
      <c r="BD88" s="157"/>
      <c r="BE88" s="157"/>
      <c r="BF88" s="157"/>
      <c r="BG88" s="157"/>
      <c r="BH88" s="157"/>
      <c r="BI88" s="157"/>
      <c r="BJ88" s="157"/>
      <c r="BK88" s="157"/>
      <c r="BL88" s="157"/>
      <c r="BM88" s="157"/>
      <c r="BN88" s="157"/>
      <c r="BO88" s="157"/>
      <c r="BP88" s="157"/>
      <c r="BQ88" s="157"/>
      <c r="BR88" s="157"/>
      <c r="BS88" s="157"/>
      <c r="BT88" s="157"/>
      <c r="BU88" s="157"/>
      <c r="BV88" s="157"/>
      <c r="BW88" s="157"/>
      <c r="BX88" s="157"/>
      <c r="BY88" s="157"/>
      <c r="BZ88" s="157"/>
      <c r="CA88" s="157"/>
      <c r="CB88" s="157"/>
      <c r="CC88" s="157"/>
      <c r="CD88" s="157"/>
      <c r="CE88" s="157"/>
      <c r="CF88" s="157"/>
      <c r="CG88" s="157"/>
      <c r="CH88" s="157"/>
      <c r="CI88" s="157"/>
      <c r="CJ88" s="157"/>
      <c r="CK88" s="157"/>
      <c r="CL88" s="157"/>
      <c r="CM88" s="157"/>
      <c r="CN88" s="157"/>
      <c r="CO88" s="157"/>
      <c r="CP88" s="157"/>
      <c r="CQ88" s="157"/>
      <c r="CR88" s="157"/>
      <c r="CS88" s="157"/>
      <c r="CT88" s="157"/>
      <c r="CU88" s="157"/>
      <c r="CV88" s="157"/>
      <c r="CW88" s="157"/>
      <c r="CX88" s="157"/>
      <c r="CY88" s="157"/>
      <c r="CZ88" s="157"/>
      <c r="DA88" s="157"/>
      <c r="DB88" s="157"/>
      <c r="DC88" s="15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  <c r="IB88" s="7"/>
      <c r="IC88" s="7"/>
      <c r="ID88" s="7"/>
      <c r="IE88" s="7"/>
      <c r="IF88" s="7"/>
      <c r="IG88" s="7"/>
      <c r="IH88" s="7"/>
      <c r="II88" s="7"/>
      <c r="IJ88" s="7"/>
      <c r="IK88" s="7"/>
      <c r="IL88" s="7"/>
      <c r="IM88" s="7"/>
      <c r="IN88" s="7"/>
      <c r="IO88" s="7"/>
      <c r="IP88" s="7"/>
      <c r="IQ88" s="7"/>
      <c r="IR88" s="7"/>
      <c r="IS88" s="7"/>
      <c r="IT88" s="7"/>
      <c r="IU88" s="7"/>
      <c r="IV88" s="7"/>
      <c r="IW88" s="7"/>
      <c r="IX88" s="7"/>
      <c r="IY88" s="7"/>
      <c r="IZ88" s="7"/>
      <c r="JA88" s="7"/>
      <c r="JB88" s="7"/>
      <c r="JC88" s="7"/>
      <c r="JD88" s="7"/>
      <c r="JE88" s="7"/>
      <c r="JF88" s="7"/>
    </row>
    <row r="89" spans="1:266" ht="14.1" customHeight="1">
      <c r="A89" s="30"/>
      <c r="B89" s="264"/>
      <c r="C89" s="223" t="s">
        <v>3407</v>
      </c>
      <c r="D89" s="234"/>
      <c r="E89" s="234"/>
      <c r="F89" s="30"/>
      <c r="G89" s="30"/>
      <c r="H89" s="224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243"/>
      <c r="U89" s="268"/>
      <c r="V89" s="225" t="s">
        <v>358</v>
      </c>
      <c r="W89" s="987"/>
      <c r="X89" s="988"/>
      <c r="Y89" s="226" t="s">
        <v>1408</v>
      </c>
      <c r="Z89" s="241"/>
      <c r="AA89" s="241"/>
      <c r="AB89" s="241"/>
      <c r="AC89" s="241"/>
      <c r="AD89" s="268" t="s">
        <v>3330</v>
      </c>
      <c r="AE89" s="623" t="s">
        <v>252</v>
      </c>
      <c r="AF89" s="1009" t="str">
        <f>IF(AK89=FALSE,IF(W89="","",IF(AD11="OR","ID Only","Chk Box")),IF(AD11="OR","ID Only",IF(W89="",0,W89*1)))</f>
        <v/>
      </c>
      <c r="AG89" s="1009"/>
      <c r="AH89" s="1009"/>
      <c r="AI89" s="261"/>
      <c r="AJ89" s="275"/>
      <c r="AK89" s="276" t="b">
        <v>0</v>
      </c>
      <c r="AL89" s="244"/>
      <c r="AM89" s="501">
        <f t="shared" ref="AM89:AM90" si="8">IFERROR(IF($AQ89="",AO89,IF($AS89="",(VLOOKUP($AU89,StackingEffects,2,FALSE)*AT89),(VLOOKUP($AS89,StackingEffects,2,FALSE)*AR89))),0)</f>
        <v>0</v>
      </c>
      <c r="AN89" s="501">
        <f t="shared" ref="AN89:AN90" si="9">IFERROR(IF($AQ89="",AP89,IF($AS89="",(VLOOKUP($AU89,StackingEffects,2,FALSE)*AP89),(VLOOKUP($AS89,StackingEffects,2,FALSE)*AP89))),0)</f>
        <v>0</v>
      </c>
      <c r="AO89" s="501">
        <f>IF(OR(AF89="Chk Box",AF89="ID Only"),0,IF(AF89&gt;1,W89*4.05,0))</f>
        <v>0</v>
      </c>
      <c r="AP89" s="501">
        <f>IF(AF89="Chk Box",0,IF(AF89&gt;1,W89*0.00212,0))</f>
        <v>0</v>
      </c>
      <c r="AQ89" s="713" t="s">
        <v>1543</v>
      </c>
      <c r="AR89" s="713"/>
      <c r="AS89" s="711"/>
      <c r="AT89" s="711">
        <f t="shared" si="4"/>
        <v>0</v>
      </c>
      <c r="AU89" s="711" t="str">
        <f t="shared" si="5"/>
        <v/>
      </c>
      <c r="AV89" s="150"/>
      <c r="AW89" s="150"/>
      <c r="AX89" s="150"/>
      <c r="AY89" s="150"/>
      <c r="AZ89" s="157"/>
      <c r="BA89" s="157"/>
      <c r="BB89" s="157"/>
      <c r="BC89" s="157"/>
      <c r="BD89" s="157"/>
      <c r="BE89" s="157"/>
      <c r="BF89" s="157"/>
      <c r="BG89" s="157"/>
      <c r="BH89" s="157"/>
      <c r="BI89" s="157"/>
      <c r="BJ89" s="157"/>
      <c r="BK89" s="157"/>
      <c r="BL89" s="157"/>
      <c r="BM89" s="157"/>
      <c r="BN89" s="157"/>
      <c r="BO89" s="157"/>
      <c r="BP89" s="157"/>
      <c r="BQ89" s="157"/>
      <c r="BR89" s="157"/>
      <c r="BS89" s="157"/>
      <c r="BT89" s="157"/>
      <c r="BU89" s="157"/>
      <c r="BV89" s="157"/>
      <c r="BW89" s="157"/>
      <c r="BX89" s="157"/>
      <c r="BY89" s="157"/>
      <c r="BZ89" s="157"/>
      <c r="CA89" s="157"/>
      <c r="CB89" s="157"/>
      <c r="CC89" s="157"/>
      <c r="CD89" s="157"/>
      <c r="CE89" s="157"/>
      <c r="CF89" s="157"/>
      <c r="CG89" s="157"/>
      <c r="CH89" s="157"/>
      <c r="CI89" s="157"/>
      <c r="CJ89" s="157"/>
      <c r="CK89" s="157"/>
      <c r="CL89" s="157"/>
      <c r="CM89" s="157"/>
      <c r="CN89" s="157"/>
      <c r="CO89" s="157"/>
      <c r="CP89" s="157"/>
      <c r="CQ89" s="157"/>
      <c r="CR89" s="157"/>
      <c r="CS89" s="157"/>
      <c r="CT89" s="157"/>
      <c r="CU89" s="157"/>
      <c r="CV89" s="157"/>
      <c r="CW89" s="157"/>
      <c r="CX89" s="157"/>
      <c r="CY89" s="157"/>
      <c r="CZ89" s="157"/>
      <c r="DA89" s="157"/>
      <c r="DB89" s="157"/>
      <c r="DC89" s="15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  <c r="IB89" s="7"/>
      <c r="IC89" s="7"/>
      <c r="ID89" s="7"/>
      <c r="IE89" s="7"/>
      <c r="IF89" s="7"/>
      <c r="IG89" s="7"/>
      <c r="IH89" s="7"/>
      <c r="II89" s="7"/>
      <c r="IJ89" s="7"/>
      <c r="IK89" s="7"/>
      <c r="IL89" s="7"/>
      <c r="IM89" s="7"/>
      <c r="IN89" s="7"/>
      <c r="IO89" s="7"/>
      <c r="IP89" s="7"/>
      <c r="IQ89" s="7"/>
      <c r="IR89" s="7"/>
      <c r="IS89" s="7"/>
      <c r="IT89" s="7"/>
      <c r="IU89" s="7"/>
      <c r="IV89" s="7"/>
      <c r="IW89" s="7"/>
      <c r="IX89" s="7"/>
      <c r="IY89" s="7"/>
      <c r="IZ89" s="7"/>
      <c r="JA89" s="7"/>
      <c r="JB89" s="7"/>
      <c r="JC89" s="7"/>
      <c r="JD89" s="7"/>
      <c r="JE89" s="7"/>
      <c r="JF89" s="7"/>
    </row>
    <row r="90" spans="1:266" ht="13.5" customHeight="1">
      <c r="A90" s="30"/>
      <c r="B90" s="264"/>
      <c r="C90" s="223" t="s">
        <v>3391</v>
      </c>
      <c r="D90" s="234"/>
      <c r="E90" s="234"/>
      <c r="F90" s="30"/>
      <c r="G90" s="30"/>
      <c r="H90" s="224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243"/>
      <c r="U90" s="268"/>
      <c r="V90" s="225" t="s">
        <v>358</v>
      </c>
      <c r="W90" s="987"/>
      <c r="X90" s="988"/>
      <c r="Y90" s="226" t="s">
        <v>1408</v>
      </c>
      <c r="Z90" s="241"/>
      <c r="AA90" s="241"/>
      <c r="AB90" s="241"/>
      <c r="AC90" s="241"/>
      <c r="AD90" s="268" t="s">
        <v>3330</v>
      </c>
      <c r="AE90" s="623" t="s">
        <v>252</v>
      </c>
      <c r="AF90" s="1009" t="str">
        <f>IF(AK90=FALSE,IF(W90="","",IF(AD12="OR","ID Only","Chk Box")),IF(AD12="OR","ID Only",IF(W90="",0,W90*1)))</f>
        <v/>
      </c>
      <c r="AG90" s="1009"/>
      <c r="AH90" s="1009"/>
      <c r="AI90" s="261"/>
      <c r="AJ90" s="275"/>
      <c r="AK90" s="276" t="b">
        <v>0</v>
      </c>
      <c r="AL90" s="244"/>
      <c r="AM90" s="501">
        <f t="shared" si="8"/>
        <v>0</v>
      </c>
      <c r="AN90" s="501">
        <f t="shared" si="9"/>
        <v>0</v>
      </c>
      <c r="AO90" s="501">
        <f>IF(OR(AF90="Chk Box",AF90="ID Only"),0,IF(AF90&gt;1,W90*2.83,0))</f>
        <v>0</v>
      </c>
      <c r="AP90" s="501">
        <f>IF(AF90="Chk Box",0,IF(AF90&gt;1,W90*0.00223,0))</f>
        <v>0</v>
      </c>
      <c r="AQ90" s="713" t="s">
        <v>1543</v>
      </c>
      <c r="AR90" s="713"/>
      <c r="AS90" s="711"/>
      <c r="AT90" s="711">
        <f t="shared" si="4"/>
        <v>0</v>
      </c>
      <c r="AU90" s="711" t="str">
        <f t="shared" si="5"/>
        <v/>
      </c>
      <c r="AV90" s="150"/>
      <c r="AW90" s="150"/>
      <c r="AX90" s="150"/>
      <c r="AY90" s="150"/>
      <c r="AZ90" s="157"/>
      <c r="BA90" s="157"/>
      <c r="BB90" s="157"/>
      <c r="BC90" s="157"/>
      <c r="BD90" s="157"/>
      <c r="BE90" s="157"/>
      <c r="BF90" s="157"/>
      <c r="BG90" s="157"/>
      <c r="BH90" s="157"/>
      <c r="BI90" s="157"/>
      <c r="BJ90" s="157"/>
      <c r="BK90" s="157"/>
      <c r="BL90" s="157"/>
      <c r="BM90" s="157"/>
      <c r="BN90" s="157"/>
      <c r="BO90" s="157"/>
      <c r="BP90" s="157"/>
      <c r="BQ90" s="157"/>
      <c r="BR90" s="157"/>
      <c r="BS90" s="157"/>
      <c r="BT90" s="157"/>
      <c r="BU90" s="157"/>
      <c r="BV90" s="157"/>
      <c r="BW90" s="157"/>
      <c r="BX90" s="157"/>
      <c r="BY90" s="157"/>
      <c r="BZ90" s="157"/>
      <c r="CA90" s="157"/>
      <c r="CB90" s="157"/>
      <c r="CC90" s="157"/>
      <c r="CD90" s="157"/>
      <c r="CE90" s="157"/>
      <c r="CF90" s="157"/>
      <c r="CG90" s="157"/>
      <c r="CH90" s="157"/>
      <c r="CI90" s="157"/>
      <c r="CJ90" s="157"/>
      <c r="CK90" s="157"/>
      <c r="CL90" s="157"/>
      <c r="CM90" s="157"/>
      <c r="CN90" s="157"/>
      <c r="CO90" s="157"/>
      <c r="CP90" s="157"/>
      <c r="CQ90" s="157"/>
      <c r="CR90" s="157"/>
      <c r="CS90" s="157"/>
      <c r="CT90" s="157"/>
      <c r="CU90" s="157"/>
      <c r="CV90" s="157"/>
      <c r="CW90" s="157"/>
      <c r="CX90" s="157"/>
      <c r="CY90" s="157"/>
      <c r="CZ90" s="157"/>
      <c r="DA90" s="157"/>
      <c r="DB90" s="157"/>
      <c r="DC90" s="15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  <c r="IB90" s="7"/>
      <c r="IC90" s="7"/>
      <c r="ID90" s="7"/>
      <c r="IE90" s="7"/>
      <c r="IF90" s="7"/>
      <c r="IG90" s="7"/>
      <c r="IH90" s="7"/>
      <c r="II90" s="7"/>
      <c r="IJ90" s="7"/>
      <c r="IK90" s="7"/>
      <c r="IL90" s="7"/>
      <c r="IM90" s="7"/>
      <c r="IN90" s="7"/>
      <c r="IO90" s="7"/>
      <c r="IP90" s="7"/>
      <c r="IQ90" s="7"/>
      <c r="IR90" s="7"/>
      <c r="IS90" s="7"/>
      <c r="IT90" s="7"/>
      <c r="IU90" s="7"/>
      <c r="IV90" s="7"/>
      <c r="IW90" s="7"/>
      <c r="IX90" s="7"/>
      <c r="IY90" s="7"/>
      <c r="IZ90" s="7"/>
      <c r="JA90" s="7"/>
      <c r="JB90" s="7"/>
      <c r="JC90" s="7"/>
      <c r="JD90" s="7"/>
      <c r="JE90" s="7"/>
      <c r="JF90" s="7"/>
    </row>
    <row r="91" spans="1:266" ht="13.15" customHeight="1">
      <c r="A91" s="30"/>
      <c r="B91" s="264"/>
      <c r="C91" s="223" t="s">
        <v>1397</v>
      </c>
      <c r="D91" s="234"/>
      <c r="E91" s="234"/>
      <c r="F91" s="30"/>
      <c r="G91" s="30"/>
      <c r="H91" s="224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243"/>
      <c r="U91" s="268"/>
      <c r="V91" s="225" t="s">
        <v>335</v>
      </c>
      <c r="W91" s="987"/>
      <c r="X91" s="988"/>
      <c r="Y91" s="226" t="s">
        <v>1399</v>
      </c>
      <c r="Z91" s="241"/>
      <c r="AA91" s="241"/>
      <c r="AB91" s="241"/>
      <c r="AC91" s="241"/>
      <c r="AD91" s="268" t="s">
        <v>1400</v>
      </c>
      <c r="AE91" s="623" t="s">
        <v>252</v>
      </c>
      <c r="AF91" s="1009" t="str">
        <f>IF(AK91=FALSE,IF(W91="","","Chk Box"),IF(W91="",0,W91*2000))</f>
        <v/>
      </c>
      <c r="AG91" s="1009"/>
      <c r="AH91" s="1009"/>
      <c r="AI91" s="261"/>
      <c r="AJ91" s="275"/>
      <c r="AK91" s="276" t="b">
        <v>0</v>
      </c>
      <c r="AL91" s="244"/>
      <c r="AM91" s="501">
        <f>IFERROR(IF($AQ91="",AO91,IF($AS91="",(VLOOKUP($AU91,StackingEffects,2,FALSE)*AT91),(VLOOKUP($AS91,StackingEffects,2,FALSE)*AR91))),0)</f>
        <v>0</v>
      </c>
      <c r="AN91" s="501">
        <f t="shared" ref="AN91" si="10">IFERROR(IF($AQ91="",AP91,IF($AS91="",(VLOOKUP($AU91,StackingEffects,2,FALSE)*AP91),(VLOOKUP($AS91,StackingEffects,2,FALSE)*AP91))),0)</f>
        <v>0</v>
      </c>
      <c r="AO91" s="501">
        <f>IF(AF91="Chk Box",0,IF(AF91&gt;1,W91*16732.5,0))</f>
        <v>0</v>
      </c>
      <c r="AP91" s="501">
        <f>IF(AF91="Chk Box",0,IF(AF91&gt;1,W91*4.395,0))</f>
        <v>0</v>
      </c>
      <c r="AQ91" s="718"/>
      <c r="AR91" s="718"/>
      <c r="AS91" s="604"/>
      <c r="AT91" s="604"/>
      <c r="AU91" s="604"/>
      <c r="AV91" s="150"/>
      <c r="AW91" s="150"/>
      <c r="AX91" s="150"/>
      <c r="AY91" s="150"/>
      <c r="AZ91" s="157"/>
      <c r="BA91" s="157"/>
      <c r="BB91" s="157"/>
      <c r="BC91" s="157"/>
      <c r="BD91" s="157"/>
      <c r="BE91" s="157"/>
      <c r="BF91" s="157"/>
      <c r="BG91" s="157"/>
      <c r="BH91" s="157"/>
      <c r="BI91" s="157"/>
      <c r="BJ91" s="157"/>
      <c r="BK91" s="157"/>
      <c r="BL91" s="157"/>
      <c r="BM91" s="157"/>
      <c r="BN91" s="157"/>
      <c r="BO91" s="157"/>
      <c r="BP91" s="157"/>
      <c r="BQ91" s="157"/>
      <c r="BR91" s="157"/>
      <c r="BS91" s="157"/>
      <c r="BT91" s="157"/>
      <c r="BU91" s="157"/>
      <c r="BV91" s="157"/>
      <c r="BW91" s="157"/>
      <c r="BX91" s="157"/>
      <c r="BY91" s="157"/>
      <c r="BZ91" s="157"/>
      <c r="CA91" s="157"/>
      <c r="CB91" s="157"/>
      <c r="CC91" s="157"/>
      <c r="CD91" s="157"/>
      <c r="CE91" s="157"/>
      <c r="CF91" s="157"/>
      <c r="CG91" s="157"/>
      <c r="CH91" s="157"/>
      <c r="CI91" s="157"/>
      <c r="CJ91" s="157"/>
      <c r="CK91" s="157"/>
      <c r="CL91" s="157"/>
      <c r="CM91" s="157"/>
      <c r="CN91" s="157"/>
      <c r="CO91" s="157"/>
      <c r="CP91" s="157"/>
      <c r="CQ91" s="157"/>
      <c r="CR91" s="157"/>
      <c r="CS91" s="157"/>
      <c r="CT91" s="157"/>
      <c r="CU91" s="157"/>
      <c r="CV91" s="157"/>
      <c r="CW91" s="157"/>
      <c r="CX91" s="157"/>
      <c r="CY91" s="157"/>
      <c r="CZ91" s="157"/>
      <c r="DA91" s="157"/>
      <c r="DB91" s="157"/>
      <c r="DC91" s="15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  <c r="IB91" s="7"/>
      <c r="IC91" s="7"/>
      <c r="ID91" s="7"/>
      <c r="IE91" s="7"/>
      <c r="IF91" s="7"/>
      <c r="IG91" s="7"/>
      <c r="IH91" s="7"/>
      <c r="II91" s="7"/>
      <c r="IJ91" s="7"/>
      <c r="IK91" s="7"/>
      <c r="IL91" s="7"/>
      <c r="IM91" s="7"/>
      <c r="IN91" s="7"/>
      <c r="IO91" s="7"/>
      <c r="IP91" s="7"/>
      <c r="IQ91" s="7"/>
      <c r="IR91" s="7"/>
      <c r="IS91" s="7"/>
      <c r="IT91" s="7"/>
      <c r="IU91" s="7"/>
      <c r="IV91" s="7"/>
      <c r="IW91" s="7"/>
      <c r="IX91" s="7"/>
      <c r="IY91" s="7"/>
      <c r="IZ91" s="7"/>
      <c r="JA91" s="7"/>
      <c r="JB91" s="7"/>
      <c r="JC91" s="7"/>
      <c r="JD91" s="7"/>
      <c r="JE91" s="7"/>
      <c r="JF91" s="7"/>
    </row>
    <row r="92" spans="1:266" ht="3.6" customHeight="1">
      <c r="A92" s="30"/>
      <c r="B92" s="269"/>
      <c r="C92" s="239"/>
      <c r="D92" s="239"/>
      <c r="E92" s="239"/>
      <c r="F92" s="239"/>
      <c r="G92" s="239"/>
      <c r="H92" s="239"/>
      <c r="I92" s="239"/>
      <c r="J92" s="239"/>
      <c r="K92" s="239"/>
      <c r="L92" s="239"/>
      <c r="M92" s="239"/>
      <c r="N92" s="239"/>
      <c r="O92" s="239"/>
      <c r="P92" s="239"/>
      <c r="Q92" s="239"/>
      <c r="R92" s="239"/>
      <c r="S92" s="270"/>
      <c r="T92" s="272"/>
      <c r="U92" s="272"/>
      <c r="V92" s="282"/>
      <c r="W92" s="282"/>
      <c r="X92" s="282"/>
      <c r="Y92" s="282"/>
      <c r="Z92" s="282"/>
      <c r="AA92" s="282"/>
      <c r="AB92" s="282"/>
      <c r="AC92" s="282"/>
      <c r="AD92" s="272"/>
      <c r="AE92" s="272"/>
      <c r="AF92" s="114"/>
      <c r="AG92" s="239"/>
      <c r="AH92" s="239"/>
      <c r="AI92" s="273"/>
      <c r="AJ92" s="259"/>
      <c r="AM92" s="7"/>
      <c r="AN92" s="7"/>
      <c r="AO92" s="13"/>
      <c r="AP92" s="13"/>
      <c r="AQ92" s="13"/>
      <c r="AR92" s="13"/>
      <c r="AS92" s="7"/>
      <c r="AT92" s="7"/>
      <c r="AU92" s="7"/>
      <c r="AV92" s="150"/>
      <c r="AW92" s="150"/>
      <c r="AX92" s="150"/>
      <c r="AY92" s="150"/>
      <c r="AZ92" s="160"/>
      <c r="BA92" s="160"/>
      <c r="BB92" s="160"/>
      <c r="BC92" s="160"/>
      <c r="BD92" s="160"/>
      <c r="BE92" s="160"/>
      <c r="BF92" s="160"/>
      <c r="BG92" s="160"/>
      <c r="BH92" s="160"/>
      <c r="BI92" s="160"/>
      <c r="BJ92" s="160"/>
      <c r="BK92" s="160"/>
      <c r="BL92" s="160"/>
      <c r="BM92" s="160"/>
      <c r="BN92" s="160"/>
      <c r="BO92" s="160"/>
      <c r="BP92" s="160"/>
      <c r="BQ92" s="160"/>
      <c r="BR92" s="160"/>
      <c r="BS92" s="160"/>
      <c r="BT92" s="160"/>
      <c r="BU92" s="160"/>
      <c r="BV92" s="160"/>
      <c r="BW92" s="160"/>
      <c r="BX92" s="160"/>
      <c r="BY92" s="160"/>
      <c r="BZ92" s="160"/>
      <c r="CA92" s="160"/>
      <c r="CB92" s="160"/>
      <c r="CC92" s="160"/>
      <c r="CD92" s="160"/>
      <c r="CE92" s="160"/>
      <c r="CF92" s="160"/>
      <c r="CG92" s="160"/>
      <c r="CH92" s="160"/>
      <c r="CI92" s="160"/>
      <c r="CJ92" s="160"/>
      <c r="CK92" s="160"/>
      <c r="CL92" s="160"/>
      <c r="CM92" s="160"/>
      <c r="CN92" s="160"/>
      <c r="CO92" s="160"/>
      <c r="CP92" s="160"/>
      <c r="CQ92" s="160"/>
      <c r="CR92" s="160"/>
      <c r="CS92" s="160"/>
      <c r="CT92" s="160"/>
      <c r="CU92" s="160"/>
      <c r="CV92" s="160"/>
      <c r="CW92" s="160"/>
      <c r="CX92" s="160"/>
      <c r="CY92" s="160"/>
      <c r="CZ92" s="160"/>
      <c r="DA92" s="160"/>
      <c r="DB92" s="160"/>
      <c r="DC92" s="160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6"/>
      <c r="HD92" s="16"/>
      <c r="HE92" s="16"/>
      <c r="HF92" s="16"/>
      <c r="HG92" s="16"/>
      <c r="HH92" s="16"/>
      <c r="HI92" s="16"/>
      <c r="HJ92" s="16"/>
      <c r="HK92" s="16"/>
      <c r="HL92" s="16"/>
      <c r="HM92" s="16"/>
      <c r="HN92" s="16"/>
      <c r="HO92" s="16"/>
      <c r="HP92" s="16"/>
      <c r="HQ92" s="16"/>
      <c r="HR92" s="16"/>
      <c r="HS92" s="16"/>
      <c r="HT92" s="16"/>
      <c r="HU92" s="16"/>
      <c r="HV92" s="16"/>
      <c r="HW92" s="16"/>
      <c r="HX92" s="16"/>
      <c r="HY92" s="16"/>
      <c r="HZ92" s="16"/>
      <c r="IA92" s="16"/>
      <c r="IB92" s="16"/>
      <c r="IC92" s="16"/>
      <c r="ID92" s="16"/>
      <c r="IE92" s="16"/>
      <c r="IF92" s="16"/>
      <c r="IG92" s="16"/>
      <c r="IH92" s="16"/>
      <c r="II92" s="16"/>
      <c r="IJ92" s="16"/>
      <c r="IK92" s="16"/>
      <c r="IL92" s="16"/>
      <c r="IM92" s="16"/>
      <c r="IN92" s="16"/>
      <c r="IO92" s="16"/>
      <c r="IP92" s="16"/>
      <c r="IQ92" s="16"/>
      <c r="IR92" s="16"/>
      <c r="IS92" s="16"/>
      <c r="IT92" s="16"/>
      <c r="IU92" s="16"/>
      <c r="IV92" s="16"/>
      <c r="IW92" s="16"/>
      <c r="IX92" s="16"/>
      <c r="IY92" s="16"/>
      <c r="IZ92" s="16"/>
      <c r="JA92" s="16"/>
      <c r="JB92" s="16"/>
      <c r="JC92" s="16"/>
      <c r="JD92" s="16"/>
      <c r="JE92" s="16"/>
      <c r="JF92" s="16"/>
    </row>
    <row r="93" spans="1:266">
      <c r="A93" s="30"/>
      <c r="B93" s="30"/>
      <c r="C93" s="234"/>
      <c r="D93" s="234"/>
      <c r="E93" s="234"/>
      <c r="F93" s="234"/>
      <c r="G93" s="234"/>
      <c r="H93" s="234"/>
      <c r="I93" s="234"/>
      <c r="J93" s="234"/>
      <c r="K93" s="234"/>
      <c r="L93" s="234"/>
      <c r="M93" s="234"/>
      <c r="N93" s="234"/>
      <c r="O93" s="234"/>
      <c r="P93" s="234"/>
      <c r="Q93" s="234"/>
      <c r="R93" s="234"/>
      <c r="S93" s="243"/>
      <c r="T93" s="243"/>
      <c r="U93" s="243"/>
      <c r="V93" s="241"/>
      <c r="W93" s="241"/>
      <c r="X93" s="241"/>
      <c r="Y93" s="241"/>
      <c r="Z93" s="241"/>
      <c r="AA93" s="241"/>
      <c r="AB93" s="241"/>
      <c r="AC93" s="241"/>
      <c r="AD93" s="243"/>
      <c r="AE93" s="243"/>
      <c r="AF93" s="54"/>
      <c r="AG93" s="234"/>
      <c r="AH93" s="234"/>
      <c r="AI93" s="243"/>
      <c r="AJ93" s="234"/>
      <c r="AK93" s="244"/>
      <c r="AL93" s="244"/>
      <c r="AM93" s="7"/>
      <c r="AN93" s="7"/>
      <c r="AO93" s="13"/>
      <c r="AP93" s="13"/>
      <c r="AQ93" s="13"/>
      <c r="AR93" s="13"/>
      <c r="AS93" s="7"/>
      <c r="AT93" s="7"/>
      <c r="AU93" s="7"/>
      <c r="AV93" s="150"/>
      <c r="AW93" s="150"/>
      <c r="AX93" s="150"/>
      <c r="AY93" s="150"/>
      <c r="AZ93" s="157"/>
      <c r="BA93" s="157"/>
      <c r="BB93" s="157"/>
      <c r="BC93" s="157"/>
      <c r="BD93" s="157"/>
      <c r="BE93" s="157"/>
      <c r="BF93" s="157"/>
      <c r="BG93" s="157"/>
      <c r="BH93" s="157"/>
      <c r="BI93" s="157"/>
      <c r="BJ93" s="157"/>
      <c r="BK93" s="157"/>
      <c r="BL93" s="157"/>
      <c r="BM93" s="157"/>
      <c r="BN93" s="157"/>
      <c r="BO93" s="157"/>
      <c r="BP93" s="157"/>
      <c r="BQ93" s="157"/>
      <c r="BR93" s="157"/>
      <c r="BS93" s="157"/>
      <c r="BT93" s="157"/>
      <c r="BU93" s="157"/>
      <c r="BV93" s="157"/>
      <c r="BW93" s="157"/>
      <c r="BX93" s="157"/>
      <c r="BY93" s="157"/>
      <c r="BZ93" s="157"/>
      <c r="CA93" s="157"/>
      <c r="CB93" s="157"/>
      <c r="CC93" s="157"/>
      <c r="CD93" s="157"/>
      <c r="CE93" s="157"/>
      <c r="CF93" s="157"/>
      <c r="CG93" s="157"/>
      <c r="CH93" s="157"/>
      <c r="CI93" s="157"/>
      <c r="CJ93" s="157"/>
      <c r="CK93" s="157"/>
      <c r="CL93" s="157"/>
      <c r="CM93" s="157"/>
      <c r="CN93" s="157"/>
      <c r="CO93" s="157"/>
      <c r="CP93" s="157"/>
      <c r="CQ93" s="157"/>
      <c r="CR93" s="157"/>
      <c r="CS93" s="157"/>
      <c r="CT93" s="157"/>
      <c r="CU93" s="157"/>
      <c r="CV93" s="157"/>
      <c r="CW93" s="157"/>
      <c r="CX93" s="157"/>
      <c r="CY93" s="157"/>
      <c r="CZ93" s="157"/>
      <c r="DA93" s="157"/>
      <c r="DB93" s="157"/>
      <c r="DC93" s="15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  <c r="IB93" s="7"/>
      <c r="IC93" s="7"/>
      <c r="ID93" s="7"/>
      <c r="IE93" s="7"/>
      <c r="IF93" s="7"/>
      <c r="IG93" s="7"/>
      <c r="IH93" s="7"/>
      <c r="II93" s="7"/>
      <c r="IJ93" s="7"/>
      <c r="IK93" s="7"/>
      <c r="IL93" s="7"/>
      <c r="IM93" s="7"/>
      <c r="IN93" s="7"/>
      <c r="IO93" s="7"/>
      <c r="IP93" s="7"/>
      <c r="IQ93" s="7"/>
      <c r="IR93" s="7"/>
      <c r="IS93" s="7"/>
      <c r="IT93" s="7"/>
      <c r="IU93" s="7"/>
      <c r="IV93" s="7"/>
      <c r="IW93" s="7"/>
      <c r="IX93" s="7"/>
      <c r="IY93" s="7"/>
      <c r="IZ93" s="7"/>
      <c r="JA93" s="7"/>
      <c r="JB93" s="7"/>
      <c r="JC93" s="7"/>
      <c r="JD93" s="7"/>
      <c r="JE93" s="7"/>
      <c r="JF93" s="7"/>
    </row>
    <row r="94" spans="1:266" ht="14.25">
      <c r="A94" s="30"/>
      <c r="B94" s="52" t="s">
        <v>281</v>
      </c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243"/>
      <c r="U94" s="39"/>
      <c r="V94" s="241"/>
      <c r="W94" s="241"/>
      <c r="X94" s="241"/>
      <c r="Y94" s="241"/>
      <c r="Z94" s="241"/>
      <c r="AA94" s="241"/>
      <c r="AB94" s="241"/>
      <c r="AC94" s="241"/>
      <c r="AD94" s="39"/>
      <c r="AE94" s="39"/>
      <c r="AF94" s="53"/>
      <c r="AG94" s="234"/>
      <c r="AH94" s="234"/>
      <c r="AI94" s="39"/>
      <c r="AJ94" s="39"/>
      <c r="AK94" s="244"/>
      <c r="AL94" s="244"/>
      <c r="AM94" s="986" t="s">
        <v>1538</v>
      </c>
      <c r="AN94" s="986"/>
      <c r="AO94" s="975" t="s">
        <v>1539</v>
      </c>
      <c r="AP94" s="975"/>
      <c r="AQ94" s="975"/>
      <c r="AR94" s="975"/>
      <c r="AS94" s="975"/>
      <c r="AT94" s="975"/>
      <c r="AU94" s="975"/>
      <c r="AV94" s="150"/>
      <c r="AW94" s="150"/>
      <c r="AX94" s="150"/>
      <c r="AY94" s="150"/>
      <c r="AZ94" s="150"/>
      <c r="BA94" s="150"/>
      <c r="BB94" s="150"/>
      <c r="BC94" s="150"/>
      <c r="BD94" s="150"/>
      <c r="BE94" s="150"/>
      <c r="BF94" s="150"/>
      <c r="BG94" s="150"/>
      <c r="BH94" s="150"/>
      <c r="BI94" s="150"/>
      <c r="BJ94" s="150"/>
      <c r="BK94" s="150"/>
      <c r="BL94" s="150"/>
      <c r="BM94" s="150"/>
      <c r="BN94" s="150"/>
      <c r="BO94" s="150"/>
      <c r="BP94" s="150"/>
      <c r="BQ94" s="150"/>
      <c r="BR94" s="150"/>
      <c r="BS94" s="150"/>
      <c r="BT94" s="150"/>
      <c r="BU94" s="150"/>
      <c r="BV94" s="150"/>
      <c r="BW94" s="150"/>
      <c r="BX94" s="150"/>
      <c r="BY94" s="150"/>
      <c r="BZ94" s="150"/>
      <c r="CA94" s="150"/>
      <c r="CB94" s="150"/>
      <c r="CC94" s="150"/>
      <c r="CD94" s="150"/>
      <c r="CE94" s="150"/>
      <c r="CF94" s="150"/>
      <c r="CG94" s="150"/>
      <c r="CH94" s="150"/>
      <c r="CI94" s="150"/>
      <c r="CJ94" s="150"/>
      <c r="CK94" s="150"/>
      <c r="CL94" s="150"/>
      <c r="CM94" s="150"/>
      <c r="CN94" s="150"/>
      <c r="CO94" s="150"/>
      <c r="CP94" s="150"/>
      <c r="CQ94" s="150"/>
      <c r="CR94" s="150"/>
      <c r="CS94" s="150"/>
      <c r="CT94" s="150"/>
      <c r="CU94" s="150"/>
      <c r="CV94" s="150"/>
      <c r="CW94" s="150"/>
      <c r="CX94" s="150"/>
      <c r="CY94" s="150"/>
      <c r="CZ94" s="150"/>
      <c r="DA94" s="150"/>
      <c r="DB94" s="150"/>
      <c r="DC94" s="150"/>
    </row>
    <row r="95" spans="1:266" s="19" customFormat="1" ht="12.75" customHeight="1">
      <c r="A95" s="30"/>
      <c r="B95" s="283"/>
      <c r="C95" s="256"/>
      <c r="D95" s="256"/>
      <c r="E95" s="256"/>
      <c r="F95" s="284"/>
      <c r="G95" s="284"/>
      <c r="H95" s="284"/>
      <c r="I95" s="285"/>
      <c r="J95" s="286"/>
      <c r="K95" s="286"/>
      <c r="L95" s="286"/>
      <c r="M95" s="287"/>
      <c r="N95" s="287"/>
      <c r="O95" s="287"/>
      <c r="P95" s="287"/>
      <c r="Q95" s="262"/>
      <c r="R95" s="262"/>
      <c r="S95" s="262"/>
      <c r="T95" s="274"/>
      <c r="U95" s="285"/>
      <c r="V95" s="288"/>
      <c r="W95" s="288"/>
      <c r="X95" s="288"/>
      <c r="Y95" s="288"/>
      <c r="Z95" s="288"/>
      <c r="AA95" s="288"/>
      <c r="AB95" s="288"/>
      <c r="AC95" s="288"/>
      <c r="AD95" s="255"/>
      <c r="AE95" s="285"/>
      <c r="AF95" s="601" t="s">
        <v>253</v>
      </c>
      <c r="AG95" s="602"/>
      <c r="AH95" s="602"/>
      <c r="AI95" s="34"/>
      <c r="AJ95" s="275"/>
      <c r="AK95" s="244"/>
      <c r="AL95" s="244"/>
      <c r="AM95" s="13" t="s">
        <v>619</v>
      </c>
      <c r="AN95" s="13" t="s">
        <v>75</v>
      </c>
      <c r="AO95" s="13" t="s">
        <v>1557</v>
      </c>
      <c r="AP95" s="13" t="s">
        <v>1556</v>
      </c>
      <c r="AQ95" s="13" t="s">
        <v>1542</v>
      </c>
      <c r="AR95" s="13"/>
      <c r="AS95" s="13"/>
      <c r="AT95" s="13" t="s">
        <v>1547</v>
      </c>
      <c r="AU95" s="13" t="s">
        <v>1541</v>
      </c>
      <c r="AV95" s="150"/>
      <c r="AW95" s="150"/>
      <c r="AX95" s="150"/>
      <c r="AY95" s="150"/>
      <c r="AZ95" s="161"/>
      <c r="BA95" s="161"/>
      <c r="BB95" s="161"/>
      <c r="BC95" s="161"/>
      <c r="BD95" s="161"/>
      <c r="BE95" s="161"/>
      <c r="BF95" s="161"/>
      <c r="BG95" s="161"/>
      <c r="BH95" s="161"/>
      <c r="BI95" s="161"/>
      <c r="BJ95" s="161"/>
      <c r="BK95" s="161"/>
      <c r="BL95" s="161"/>
      <c r="BM95" s="161"/>
      <c r="BN95" s="161"/>
      <c r="BO95" s="161"/>
      <c r="BP95" s="161"/>
      <c r="BQ95" s="161"/>
      <c r="BR95" s="161"/>
      <c r="BS95" s="161"/>
      <c r="BT95" s="161"/>
      <c r="BU95" s="161"/>
      <c r="BV95" s="161"/>
      <c r="BW95" s="161"/>
      <c r="BX95" s="161"/>
      <c r="BY95" s="161"/>
      <c r="BZ95" s="161"/>
      <c r="CA95" s="161"/>
      <c r="CB95" s="161"/>
      <c r="CC95" s="161"/>
      <c r="CD95" s="161"/>
      <c r="CE95" s="161"/>
      <c r="CF95" s="161"/>
      <c r="CG95" s="161"/>
      <c r="CH95" s="161"/>
      <c r="CI95" s="161"/>
      <c r="CJ95" s="161"/>
      <c r="CK95" s="161"/>
      <c r="CL95" s="161"/>
      <c r="CM95" s="161"/>
      <c r="CN95" s="161"/>
      <c r="CO95" s="161"/>
      <c r="CP95" s="161"/>
      <c r="CQ95" s="161"/>
      <c r="CR95" s="161"/>
      <c r="CS95" s="161"/>
      <c r="CT95" s="161"/>
      <c r="CU95" s="161"/>
      <c r="CV95" s="161"/>
      <c r="CW95" s="161"/>
      <c r="CX95" s="161"/>
      <c r="CY95" s="161"/>
      <c r="CZ95" s="161"/>
      <c r="DA95" s="161"/>
      <c r="DB95" s="161"/>
      <c r="DC95" s="161"/>
    </row>
    <row r="96" spans="1:266" ht="14.1" customHeight="1">
      <c r="A96" s="30"/>
      <c r="B96" s="264"/>
      <c r="C96" s="223" t="s">
        <v>1318</v>
      </c>
      <c r="D96" s="234"/>
      <c r="E96" s="234"/>
      <c r="F96" s="67"/>
      <c r="G96" s="234"/>
      <c r="H96" s="49"/>
      <c r="I96" s="234"/>
      <c r="J96" s="67"/>
      <c r="K96" s="67"/>
      <c r="L96" s="67"/>
      <c r="M96" s="234"/>
      <c r="N96" s="39"/>
      <c r="O96" s="39"/>
      <c r="P96" s="39"/>
      <c r="Q96" s="54"/>
      <c r="R96" s="54"/>
      <c r="S96" s="54"/>
      <c r="T96" s="243"/>
      <c r="U96" s="268"/>
      <c r="V96" s="225" t="s">
        <v>336</v>
      </c>
      <c r="W96" s="987"/>
      <c r="X96" s="988"/>
      <c r="Y96" s="226" t="s">
        <v>2619</v>
      </c>
      <c r="Z96" s="241"/>
      <c r="AA96" s="241"/>
      <c r="AB96" s="241"/>
      <c r="AC96" s="241"/>
      <c r="AD96" s="268" t="s">
        <v>2620</v>
      </c>
      <c r="AE96" s="266" t="s">
        <v>252</v>
      </c>
      <c r="AF96" s="989" t="str">
        <f>IF(AK96=FALSE,IF(W96="","","Chk Box"),IF(W96="",0,W96*0.05))</f>
        <v/>
      </c>
      <c r="AG96" s="989"/>
      <c r="AH96" s="989"/>
      <c r="AI96" s="261"/>
      <c r="AJ96" s="260"/>
      <c r="AK96" s="276" t="b">
        <v>0</v>
      </c>
      <c r="AL96" s="244"/>
      <c r="AM96" s="501">
        <f>IFERROR(IF($AQ96="",AO96,IF($AS96="",(VLOOKUP($AU96,StackingEffects,2,FALSE)*AT96),(VLOOKUP($AS96,StackingEffects,2,FALSE)*AR96))),0)</f>
        <v>0</v>
      </c>
      <c r="AN96" s="501">
        <f>IFERROR(IF($AQ96="",AP96,IF($AS96="",(VLOOKUP($AU96,StackingEffects,2,FALSE)*AP96),(VLOOKUP($AS96,StackingEffects,2,FALSE)*AP96))),0)</f>
        <v>0</v>
      </c>
      <c r="AO96" s="501">
        <f>IF(AF96="Chk Box",0,IF(AF96&gt;1,W96*0.116))</f>
        <v>0</v>
      </c>
      <c r="AP96" s="501">
        <f>IF(AF96="Chk Box",0,IF(AF96&gt;1,W96*0.000095,0))</f>
        <v>0</v>
      </c>
      <c r="AQ96" s="713" t="s">
        <v>1543</v>
      </c>
      <c r="AR96" s="718"/>
      <c r="AS96" s="604"/>
      <c r="AT96" s="711">
        <f>IF($AQ96="HVAC",$AO96,0)</f>
        <v>0</v>
      </c>
      <c r="AU96" s="711" t="str">
        <f>IF($AT96=0,"",_xlfn.RANK.EQ($AT96,$AT$68:$AT$118,0))</f>
        <v/>
      </c>
      <c r="AV96" s="150"/>
      <c r="AW96" s="150"/>
      <c r="AX96" s="150"/>
      <c r="AY96" s="150"/>
      <c r="AZ96" s="150"/>
      <c r="BA96" s="150"/>
      <c r="BB96" s="150"/>
      <c r="BC96" s="150"/>
      <c r="BD96" s="150"/>
      <c r="BE96" s="150"/>
      <c r="BF96" s="150"/>
      <c r="BG96" s="150"/>
      <c r="BH96" s="150"/>
      <c r="BI96" s="150"/>
      <c r="BJ96" s="150"/>
      <c r="BK96" s="150"/>
      <c r="BL96" s="150"/>
      <c r="BM96" s="150"/>
      <c r="BN96" s="150"/>
      <c r="BO96" s="150"/>
      <c r="BP96" s="150"/>
      <c r="BQ96" s="150"/>
      <c r="BR96" s="150"/>
      <c r="BS96" s="150"/>
      <c r="BT96" s="150"/>
      <c r="BU96" s="150"/>
      <c r="BV96" s="150"/>
      <c r="BW96" s="150"/>
      <c r="BX96" s="150"/>
      <c r="BY96" s="150"/>
      <c r="BZ96" s="150"/>
      <c r="CA96" s="150"/>
      <c r="CB96" s="150"/>
      <c r="CC96" s="150"/>
      <c r="CD96" s="150"/>
      <c r="CE96" s="150"/>
      <c r="CF96" s="150"/>
      <c r="CG96" s="150"/>
      <c r="CH96" s="150"/>
      <c r="CI96" s="150"/>
      <c r="CJ96" s="150"/>
      <c r="CK96" s="150"/>
      <c r="CL96" s="150"/>
      <c r="CM96" s="150"/>
      <c r="CN96" s="150"/>
      <c r="CO96" s="150"/>
      <c r="CP96" s="150"/>
      <c r="CQ96" s="150"/>
      <c r="CR96" s="150"/>
      <c r="CS96" s="150"/>
      <c r="CT96" s="150"/>
      <c r="CU96" s="150"/>
      <c r="CV96" s="150"/>
      <c r="CW96" s="150"/>
      <c r="CX96" s="150"/>
      <c r="CY96" s="150"/>
      <c r="CZ96" s="150"/>
      <c r="DA96" s="150"/>
      <c r="DB96" s="150"/>
      <c r="DC96" s="150"/>
    </row>
    <row r="97" spans="1:107" ht="3.75" customHeight="1">
      <c r="A97" s="30"/>
      <c r="B97" s="269"/>
      <c r="C97" s="239"/>
      <c r="D97" s="239"/>
      <c r="E97" s="239"/>
      <c r="F97" s="277"/>
      <c r="G97" s="239"/>
      <c r="H97" s="239"/>
      <c r="I97" s="239"/>
      <c r="J97" s="239"/>
      <c r="K97" s="239"/>
      <c r="L97" s="239"/>
      <c r="M97" s="239"/>
      <c r="N97" s="239"/>
      <c r="O97" s="239"/>
      <c r="P97" s="239"/>
      <c r="Q97" s="239"/>
      <c r="R97" s="239"/>
      <c r="S97" s="239"/>
      <c r="T97" s="272"/>
      <c r="U97" s="272"/>
      <c r="V97" s="282"/>
      <c r="W97" s="282"/>
      <c r="X97" s="282"/>
      <c r="Y97" s="282"/>
      <c r="Z97" s="282"/>
      <c r="AA97" s="282"/>
      <c r="AB97" s="282"/>
      <c r="AC97" s="282"/>
      <c r="AD97" s="272"/>
      <c r="AE97" s="272"/>
      <c r="AF97" s="114"/>
      <c r="AG97" s="239"/>
      <c r="AH97" s="239"/>
      <c r="AI97" s="273"/>
      <c r="AJ97" s="259"/>
      <c r="AN97" s="10"/>
      <c r="AO97" s="454"/>
      <c r="AP97" s="454"/>
      <c r="AQ97" s="454"/>
      <c r="AR97" s="454"/>
      <c r="AS97" s="10"/>
      <c r="AT97" s="10"/>
      <c r="AU97" s="10"/>
      <c r="AV97" s="150"/>
      <c r="AW97" s="150"/>
      <c r="AX97" s="150"/>
      <c r="AY97" s="150"/>
      <c r="AZ97" s="150"/>
      <c r="BA97" s="150"/>
      <c r="BB97" s="150"/>
      <c r="BC97" s="150"/>
      <c r="BD97" s="150"/>
      <c r="BE97" s="150"/>
      <c r="BF97" s="150"/>
      <c r="BG97" s="150"/>
      <c r="BH97" s="150"/>
      <c r="BI97" s="150"/>
      <c r="BJ97" s="150"/>
      <c r="BK97" s="150"/>
      <c r="BL97" s="150"/>
      <c r="BM97" s="150"/>
      <c r="BN97" s="150"/>
      <c r="BO97" s="150"/>
      <c r="BP97" s="150"/>
      <c r="BQ97" s="150"/>
      <c r="BR97" s="150"/>
      <c r="BS97" s="150"/>
      <c r="BT97" s="150"/>
      <c r="BU97" s="150"/>
      <c r="BV97" s="150"/>
      <c r="BW97" s="150"/>
      <c r="BX97" s="150"/>
      <c r="BY97" s="150"/>
      <c r="BZ97" s="150"/>
      <c r="CA97" s="150"/>
      <c r="CB97" s="150"/>
      <c r="CC97" s="150"/>
      <c r="CD97" s="150"/>
      <c r="CE97" s="150"/>
      <c r="CF97" s="150"/>
      <c r="CG97" s="150"/>
      <c r="CH97" s="150"/>
      <c r="CI97" s="150"/>
      <c r="CJ97" s="150"/>
      <c r="CK97" s="150"/>
      <c r="CL97" s="150"/>
      <c r="CM97" s="150"/>
      <c r="CN97" s="150"/>
      <c r="CO97" s="150"/>
      <c r="CP97" s="150"/>
      <c r="CQ97" s="150"/>
      <c r="CR97" s="150"/>
      <c r="CS97" s="150"/>
      <c r="CT97" s="150"/>
      <c r="CU97" s="150"/>
      <c r="CV97" s="150"/>
      <c r="CW97" s="150"/>
      <c r="CX97" s="150"/>
      <c r="CY97" s="150"/>
      <c r="CZ97" s="150"/>
      <c r="DA97" s="150"/>
      <c r="DB97" s="150"/>
      <c r="DC97" s="150"/>
    </row>
    <row r="98" spans="1:107" ht="12.75" customHeight="1">
      <c r="A98" s="30"/>
      <c r="B98" s="30"/>
      <c r="C98" s="234"/>
      <c r="D98" s="234"/>
      <c r="E98" s="234"/>
      <c r="F98" s="234"/>
      <c r="G98" s="234"/>
      <c r="H98" s="234"/>
      <c r="I98" s="234"/>
      <c r="J98" s="234"/>
      <c r="K98" s="234"/>
      <c r="L98" s="234"/>
      <c r="M98" s="234"/>
      <c r="N98" s="234"/>
      <c r="O98" s="234"/>
      <c r="P98" s="234"/>
      <c r="Q98" s="234"/>
      <c r="R98" s="234"/>
      <c r="S98" s="234"/>
      <c r="T98" s="243"/>
      <c r="U98" s="243"/>
      <c r="V98" s="241"/>
      <c r="W98" s="241"/>
      <c r="X98" s="241"/>
      <c r="Y98" s="241"/>
      <c r="Z98" s="241"/>
      <c r="AA98" s="241"/>
      <c r="AB98" s="241"/>
      <c r="AC98" s="241"/>
      <c r="AD98" s="243"/>
      <c r="AE98" s="243"/>
      <c r="AF98" s="54"/>
      <c r="AG98" s="234"/>
      <c r="AH98" s="234"/>
      <c r="AI98" s="243"/>
      <c r="AJ98" s="234"/>
      <c r="AQ98" s="12"/>
      <c r="AR98" s="12"/>
      <c r="AV98" s="150"/>
      <c r="AW98" s="150"/>
      <c r="AX98" s="150"/>
      <c r="AY98" s="150"/>
      <c r="AZ98" s="150"/>
      <c r="BA98" s="150"/>
      <c r="BB98" s="150"/>
      <c r="BC98" s="150"/>
      <c r="BD98" s="150"/>
      <c r="BE98" s="150"/>
      <c r="BF98" s="150"/>
      <c r="BG98" s="150"/>
      <c r="BH98" s="150"/>
      <c r="BI98" s="150"/>
      <c r="BJ98" s="150"/>
      <c r="BK98" s="150"/>
      <c r="BL98" s="150"/>
      <c r="BM98" s="150"/>
      <c r="BN98" s="150"/>
      <c r="BO98" s="150"/>
      <c r="BP98" s="150"/>
      <c r="BQ98" s="150"/>
      <c r="BR98" s="150"/>
      <c r="BS98" s="150"/>
      <c r="BT98" s="150"/>
      <c r="BU98" s="150"/>
      <c r="BV98" s="150"/>
      <c r="BW98" s="150"/>
      <c r="BX98" s="150"/>
      <c r="BY98" s="150"/>
      <c r="BZ98" s="150"/>
      <c r="CA98" s="150"/>
      <c r="CB98" s="150"/>
      <c r="CC98" s="150"/>
      <c r="CD98" s="150"/>
      <c r="CE98" s="150"/>
      <c r="CF98" s="150"/>
      <c r="CG98" s="150"/>
      <c r="CH98" s="150"/>
      <c r="CI98" s="150"/>
      <c r="CJ98" s="150"/>
      <c r="CK98" s="150"/>
      <c r="CL98" s="150"/>
      <c r="CM98" s="150"/>
      <c r="CN98" s="150"/>
      <c r="CO98" s="150"/>
      <c r="CP98" s="150"/>
      <c r="CQ98" s="150"/>
      <c r="CR98" s="150"/>
      <c r="CS98" s="150"/>
      <c r="CT98" s="150"/>
      <c r="CU98" s="150"/>
      <c r="CV98" s="150"/>
      <c r="CW98" s="150"/>
      <c r="CX98" s="150"/>
      <c r="CY98" s="150"/>
      <c r="CZ98" s="150"/>
      <c r="DA98" s="150"/>
      <c r="DB98" s="150"/>
      <c r="DC98" s="150"/>
    </row>
    <row r="99" spans="1:107" ht="22.5" customHeight="1">
      <c r="A99" s="30"/>
      <c r="B99" s="52" t="s">
        <v>255</v>
      </c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243"/>
      <c r="U99" s="39"/>
      <c r="V99" s="241"/>
      <c r="W99" s="241"/>
      <c r="X99" s="241"/>
      <c r="Y99" s="241"/>
      <c r="Z99" s="241"/>
      <c r="AA99" s="241"/>
      <c r="AB99" s="241"/>
      <c r="AC99" s="241"/>
      <c r="AD99" s="39"/>
      <c r="AE99" s="39"/>
      <c r="AF99" s="53"/>
      <c r="AG99" s="234"/>
      <c r="AH99" s="234"/>
      <c r="AI99" s="39"/>
      <c r="AJ99" s="39"/>
      <c r="AM99" s="986" t="s">
        <v>1538</v>
      </c>
      <c r="AN99" s="986"/>
      <c r="AO99" s="975" t="s">
        <v>1539</v>
      </c>
      <c r="AP99" s="975"/>
      <c r="AQ99" s="975"/>
      <c r="AR99" s="975"/>
      <c r="AS99" s="975"/>
      <c r="AT99" s="975"/>
      <c r="AU99" s="975"/>
      <c r="AV99" s="150"/>
      <c r="AW99" s="150"/>
      <c r="AX99" s="150"/>
      <c r="AY99" s="150"/>
      <c r="AZ99" s="150"/>
      <c r="BA99" s="150"/>
      <c r="BB99" s="150"/>
      <c r="BC99" s="150"/>
      <c r="BD99" s="150"/>
      <c r="BE99" s="150"/>
      <c r="BF99" s="150"/>
      <c r="BG99" s="150"/>
      <c r="BH99" s="150"/>
      <c r="BI99" s="150"/>
      <c r="BJ99" s="150"/>
      <c r="BK99" s="150"/>
      <c r="BL99" s="150"/>
      <c r="BM99" s="150"/>
      <c r="BN99" s="150"/>
      <c r="BO99" s="150"/>
      <c r="BP99" s="150"/>
      <c r="BQ99" s="150"/>
      <c r="BR99" s="150"/>
      <c r="BS99" s="150"/>
      <c r="BT99" s="150"/>
      <c r="BU99" s="150"/>
      <c r="BV99" s="150"/>
      <c r="BW99" s="150"/>
      <c r="BX99" s="150"/>
      <c r="BY99" s="150"/>
      <c r="BZ99" s="150"/>
      <c r="CA99" s="150"/>
      <c r="CB99" s="150"/>
      <c r="CC99" s="150"/>
      <c r="CD99" s="150"/>
      <c r="CE99" s="150"/>
      <c r="CF99" s="150"/>
      <c r="CG99" s="150"/>
      <c r="CH99" s="150"/>
      <c r="CI99" s="150"/>
      <c r="CJ99" s="150"/>
      <c r="CK99" s="150"/>
      <c r="CL99" s="150"/>
      <c r="CM99" s="150"/>
      <c r="CN99" s="150"/>
      <c r="CO99" s="150"/>
      <c r="CP99" s="150"/>
      <c r="CQ99" s="150"/>
      <c r="CR99" s="150"/>
      <c r="CS99" s="150"/>
      <c r="CT99" s="150"/>
      <c r="CU99" s="150"/>
      <c r="CV99" s="150"/>
      <c r="CW99" s="150"/>
      <c r="CX99" s="150"/>
      <c r="CY99" s="150"/>
      <c r="CZ99" s="150"/>
      <c r="DA99" s="150"/>
      <c r="DB99" s="150"/>
      <c r="DC99" s="150"/>
    </row>
    <row r="100" spans="1:107" ht="12.75" customHeight="1">
      <c r="A100" s="30"/>
      <c r="B100" s="258"/>
      <c r="C100" s="256"/>
      <c r="D100" s="256"/>
      <c r="E100" s="256"/>
      <c r="F100" s="256"/>
      <c r="G100" s="687"/>
      <c r="H100" s="687"/>
      <c r="I100" s="687"/>
      <c r="J100" s="255"/>
      <c r="K100" s="255"/>
      <c r="L100" s="255"/>
      <c r="M100" s="255"/>
      <c r="N100" s="287"/>
      <c r="O100" s="287"/>
      <c r="P100" s="31"/>
      <c r="Q100" s="255"/>
      <c r="R100" s="262"/>
      <c r="S100" s="262"/>
      <c r="T100" s="274"/>
      <c r="U100" s="285"/>
      <c r="V100" s="687"/>
      <c r="W100" s="288"/>
      <c r="X100" s="288"/>
      <c r="Y100" s="288"/>
      <c r="Z100" s="1011" t="s">
        <v>1637</v>
      </c>
      <c r="AA100" s="1011"/>
      <c r="AB100" s="1011"/>
      <c r="AC100" s="1011"/>
      <c r="AD100" s="1011"/>
      <c r="AE100" s="285"/>
      <c r="AF100" s="601" t="s">
        <v>253</v>
      </c>
      <c r="AG100" s="602"/>
      <c r="AH100" s="602"/>
      <c r="AI100" s="34"/>
      <c r="AJ100" s="275"/>
      <c r="AM100" s="13" t="s">
        <v>619</v>
      </c>
      <c r="AN100" s="13" t="s">
        <v>75</v>
      </c>
      <c r="AO100" s="13" t="s">
        <v>1557</v>
      </c>
      <c r="AP100" s="13" t="s">
        <v>1556</v>
      </c>
      <c r="AQ100" s="13" t="s">
        <v>1542</v>
      </c>
      <c r="AR100" s="13"/>
      <c r="AS100" s="13"/>
      <c r="AT100" s="13" t="s">
        <v>1547</v>
      </c>
      <c r="AU100" s="13" t="s">
        <v>1541</v>
      </c>
      <c r="AV100" s="150"/>
      <c r="AW100" s="150"/>
      <c r="AX100" s="150"/>
      <c r="AY100" s="150"/>
      <c r="AZ100" s="150"/>
      <c r="BA100" s="150"/>
      <c r="BB100" s="150"/>
      <c r="BC100" s="150"/>
      <c r="BD100" s="150"/>
      <c r="BE100" s="150"/>
      <c r="BF100" s="150"/>
      <c r="BG100" s="150"/>
      <c r="BH100" s="150"/>
      <c r="BI100" s="150"/>
      <c r="BJ100" s="150"/>
      <c r="BK100" s="150"/>
      <c r="BL100" s="150"/>
      <c r="BM100" s="150"/>
      <c r="BN100" s="150"/>
      <c r="BO100" s="150"/>
      <c r="BP100" s="150"/>
      <c r="BQ100" s="150"/>
      <c r="BR100" s="150"/>
      <c r="BS100" s="150"/>
      <c r="BT100" s="150"/>
      <c r="BU100" s="150"/>
      <c r="BV100" s="150"/>
      <c r="BW100" s="150"/>
      <c r="BX100" s="150"/>
      <c r="BY100" s="150"/>
      <c r="BZ100" s="150"/>
      <c r="CA100" s="150"/>
      <c r="CB100" s="150"/>
      <c r="CC100" s="150"/>
      <c r="CD100" s="150"/>
      <c r="CE100" s="150"/>
      <c r="CF100" s="150"/>
      <c r="CG100" s="150"/>
      <c r="CH100" s="150"/>
      <c r="CI100" s="150"/>
      <c r="CJ100" s="150"/>
      <c r="CK100" s="150"/>
      <c r="CL100" s="150"/>
      <c r="CM100" s="150"/>
      <c r="CN100" s="150"/>
      <c r="CO100" s="150"/>
      <c r="CP100" s="150"/>
      <c r="CQ100" s="150"/>
      <c r="CR100" s="150"/>
      <c r="CS100" s="150"/>
      <c r="CT100" s="150"/>
      <c r="CU100" s="150"/>
      <c r="CV100" s="150"/>
      <c r="CW100" s="150"/>
      <c r="CX100" s="150"/>
      <c r="CY100" s="150"/>
      <c r="CZ100" s="150"/>
      <c r="DA100" s="150"/>
      <c r="DB100" s="150"/>
      <c r="DC100" s="150"/>
    </row>
    <row r="101" spans="1:107" ht="14.1" customHeight="1">
      <c r="A101" s="30"/>
      <c r="B101" s="264"/>
      <c r="C101" s="226" t="s">
        <v>3387</v>
      </c>
      <c r="D101" s="227"/>
      <c r="E101" s="227"/>
      <c r="F101" s="225"/>
      <c r="G101" s="225"/>
      <c r="H101" s="225"/>
      <c r="I101" s="225"/>
      <c r="J101" s="223"/>
      <c r="K101" s="223"/>
      <c r="L101" s="228"/>
      <c r="M101" s="679"/>
      <c r="N101" s="679"/>
      <c r="O101" s="679"/>
      <c r="P101" s="679"/>
      <c r="Q101" s="679"/>
      <c r="R101" s="600" t="s">
        <v>321</v>
      </c>
      <c r="S101" s="54"/>
      <c r="T101" s="243"/>
      <c r="U101" s="268"/>
      <c r="V101" s="225"/>
      <c r="W101" s="1031"/>
      <c r="X101" s="1031"/>
      <c r="Y101" s="226"/>
      <c r="Z101" s="1012"/>
      <c r="AA101" s="1012"/>
      <c r="AB101" s="1012"/>
      <c r="AC101" s="1012"/>
      <c r="AD101" s="1012"/>
      <c r="AE101" s="266" t="s">
        <v>252</v>
      </c>
      <c r="AF101" s="989" t="str">
        <f>IF(AK101=FALSE,IF(AND('Controls Worksheet'!AF18&gt;1,'Controls Worksheet'!AF18&lt;&gt;""),"Chk Box",""),'Controls Worksheet'!AF18)</f>
        <v/>
      </c>
      <c r="AG101" s="989"/>
      <c r="AH101" s="989"/>
      <c r="AI101" s="261"/>
      <c r="AJ101" s="260"/>
      <c r="AK101" s="276" t="b">
        <v>0</v>
      </c>
      <c r="AL101" s="244"/>
      <c r="AM101" s="267">
        <f>IFERROR(IF($AQ101="",AO101,IF($AS101="",(VLOOKUP($AU101,StackingEffects,2,FALSE)*AT101),(VLOOKUP($AS101,StackingEffects,2,FALSE)*AR101))),0)</f>
        <v>0</v>
      </c>
      <c r="AN101" s="267">
        <f t="shared" ref="AN101:AN108" si="11">IFERROR(IF($AQ101="",AP101,IF($AS101="",(VLOOKUP($AU101,StackingEffects,2,FALSE)*AP101),(VLOOKUP($AS101,StackingEffects,2,FALSE)*AP101))),0)</f>
        <v>0</v>
      </c>
      <c r="AO101" s="267">
        <f>IF(AF101="Chk Box",0,'Controls Worksheet'!AP18)</f>
        <v>0</v>
      </c>
      <c r="AP101" s="267">
        <f>IF(AF101="Chk Box",0,'Controls Worksheet'!AQ18)</f>
        <v>0</v>
      </c>
      <c r="AQ101" s="714" t="s">
        <v>1543</v>
      </c>
      <c r="AR101" s="718"/>
      <c r="AS101" s="604"/>
      <c r="AT101" s="712">
        <f t="shared" ref="AT101:AT104" si="12">IF($AQ101="HVAC",$AO101,0)</f>
        <v>0</v>
      </c>
      <c r="AU101" s="711" t="str">
        <f>IF($AT101=0,"",_xlfn.RANK.EQ($AT101,$AT$68:$AT$118,0))</f>
        <v/>
      </c>
      <c r="AV101" s="150"/>
      <c r="AW101" s="150"/>
      <c r="AX101" s="150"/>
      <c r="AY101" s="150"/>
      <c r="AZ101" s="150"/>
      <c r="BA101" s="150"/>
      <c r="BB101" s="150"/>
      <c r="BC101" s="150"/>
      <c r="BD101" s="150"/>
      <c r="BE101" s="150"/>
      <c r="BF101" s="150"/>
      <c r="BG101" s="150"/>
      <c r="BH101" s="150"/>
      <c r="BI101" s="150"/>
      <c r="BJ101" s="150"/>
      <c r="BK101" s="150"/>
      <c r="BL101" s="150"/>
      <c r="BM101" s="150"/>
      <c r="BN101" s="150"/>
      <c r="BO101" s="150"/>
      <c r="BP101" s="150"/>
      <c r="BQ101" s="150"/>
      <c r="BR101" s="150"/>
      <c r="BS101" s="150"/>
      <c r="BT101" s="150"/>
      <c r="BU101" s="150"/>
      <c r="BV101" s="150"/>
      <c r="BW101" s="150"/>
      <c r="BX101" s="150"/>
      <c r="BY101" s="150"/>
      <c r="BZ101" s="150"/>
      <c r="CA101" s="150"/>
      <c r="CB101" s="150"/>
      <c r="CC101" s="150"/>
      <c r="CD101" s="150"/>
      <c r="CE101" s="150"/>
      <c r="CF101" s="150"/>
      <c r="CG101" s="150"/>
      <c r="CH101" s="150"/>
      <c r="CI101" s="150"/>
      <c r="CJ101" s="150"/>
      <c r="CK101" s="150"/>
      <c r="CL101" s="150"/>
      <c r="CM101" s="150"/>
      <c r="CN101" s="150"/>
      <c r="CO101" s="150"/>
      <c r="CP101" s="150"/>
      <c r="CQ101" s="150"/>
      <c r="CR101" s="150"/>
      <c r="CS101" s="150"/>
      <c r="CT101" s="150"/>
      <c r="CU101" s="150"/>
      <c r="CV101" s="150"/>
      <c r="CW101" s="150"/>
      <c r="CX101" s="150"/>
      <c r="CY101" s="150"/>
      <c r="CZ101" s="150"/>
      <c r="DA101" s="150"/>
      <c r="DB101" s="150"/>
      <c r="DC101" s="150"/>
    </row>
    <row r="102" spans="1:107" ht="14.1" customHeight="1">
      <c r="A102" s="30"/>
      <c r="B102" s="264"/>
      <c r="C102" s="223" t="s">
        <v>1313</v>
      </c>
      <c r="D102" s="223"/>
      <c r="E102" s="223"/>
      <c r="F102" s="225"/>
      <c r="G102" s="222"/>
      <c r="H102" s="222"/>
      <c r="I102" s="222"/>
      <c r="J102" s="222"/>
      <c r="K102" s="222"/>
      <c r="L102" s="228"/>
      <c r="M102" s="679"/>
      <c r="N102" s="679"/>
      <c r="O102" s="679"/>
      <c r="P102" s="679"/>
      <c r="Q102" s="679"/>
      <c r="R102" s="679"/>
      <c r="S102" s="54"/>
      <c r="T102" s="243"/>
      <c r="U102" s="268"/>
      <c r="V102" s="225" t="s">
        <v>468</v>
      </c>
      <c r="W102" s="987"/>
      <c r="X102" s="988"/>
      <c r="Y102" s="36" t="s">
        <v>1412</v>
      </c>
      <c r="Z102" s="241"/>
      <c r="AA102" s="241"/>
      <c r="AB102" s="241"/>
      <c r="AC102" s="241"/>
      <c r="AD102" s="268" t="s">
        <v>1403</v>
      </c>
      <c r="AE102" s="266" t="s">
        <v>252</v>
      </c>
      <c r="AF102" s="1009" t="str">
        <f>IF(AK102=FALSE,IF(W102="","","Chk Box"),IF(W102="",0,W102*50))</f>
        <v/>
      </c>
      <c r="AG102" s="1009"/>
      <c r="AH102" s="1009"/>
      <c r="AI102" s="261"/>
      <c r="AJ102" s="260"/>
      <c r="AK102" s="276" t="b">
        <v>0</v>
      </c>
      <c r="AL102" s="244"/>
      <c r="AM102" s="501">
        <f t="shared" ref="AM102:AM108" si="13">IFERROR(IF($AQ102="",AO102,IF($AS102="",(VLOOKUP($AU102,StackingEffects,2,FALSE)*AT102),(VLOOKUP($AS102,StackingEffects,2,FALSE)*AR102))),0)</f>
        <v>0</v>
      </c>
      <c r="AN102" s="501">
        <f t="shared" si="11"/>
        <v>0</v>
      </c>
      <c r="AO102" s="501">
        <f>IF(AF102="Chk Box",0,IF(AF102&gt;1,W102*550,0))</f>
        <v>0</v>
      </c>
      <c r="AP102" s="3" t="s">
        <v>254</v>
      </c>
      <c r="AQ102" s="12" t="s">
        <v>1543</v>
      </c>
      <c r="AR102" s="12"/>
      <c r="AS102" s="3"/>
      <c r="AT102" s="3">
        <f t="shared" si="12"/>
        <v>0</v>
      </c>
      <c r="AU102" s="711" t="str">
        <f>IF($AT102=0,"",_xlfn.RANK.EQ($AT102,$AT$68:$AT$118,0))</f>
        <v/>
      </c>
      <c r="AV102" s="150"/>
      <c r="AW102" s="150"/>
      <c r="AX102" s="150"/>
      <c r="AY102" s="150"/>
      <c r="AZ102" s="150"/>
      <c r="BA102" s="150"/>
      <c r="BB102" s="150"/>
      <c r="BC102" s="150"/>
      <c r="BD102" s="150"/>
      <c r="BE102" s="150"/>
      <c r="BF102" s="150"/>
      <c r="BG102" s="150"/>
      <c r="BH102" s="150"/>
      <c r="BI102" s="150"/>
      <c r="BJ102" s="150"/>
      <c r="BK102" s="150"/>
      <c r="BL102" s="150"/>
      <c r="BM102" s="150"/>
      <c r="BN102" s="150"/>
      <c r="BO102" s="150"/>
      <c r="BP102" s="150"/>
      <c r="BQ102" s="150"/>
      <c r="BR102" s="150"/>
      <c r="BS102" s="150"/>
      <c r="BT102" s="150"/>
      <c r="BU102" s="150"/>
      <c r="BV102" s="150"/>
      <c r="BW102" s="150"/>
      <c r="BX102" s="150"/>
      <c r="BY102" s="150"/>
      <c r="BZ102" s="150"/>
      <c r="CA102" s="150"/>
      <c r="CB102" s="150"/>
      <c r="CC102" s="150"/>
      <c r="CD102" s="150"/>
      <c r="CE102" s="150"/>
      <c r="CF102" s="150"/>
      <c r="CG102" s="150"/>
      <c r="CH102" s="150"/>
      <c r="CI102" s="150"/>
      <c r="CJ102" s="150"/>
      <c r="CK102" s="150"/>
      <c r="CL102" s="150"/>
      <c r="CM102" s="150"/>
      <c r="CN102" s="150"/>
      <c r="CO102" s="150"/>
      <c r="CP102" s="150"/>
      <c r="CQ102" s="150"/>
      <c r="CR102" s="150"/>
      <c r="CS102" s="150"/>
      <c r="CT102" s="150"/>
      <c r="CU102" s="150"/>
      <c r="CV102" s="150"/>
      <c r="CW102" s="150"/>
      <c r="CX102" s="150"/>
      <c r="CY102" s="150"/>
      <c r="CZ102" s="150"/>
      <c r="DA102" s="150"/>
      <c r="DB102" s="150"/>
      <c r="DC102" s="150"/>
    </row>
    <row r="103" spans="1:107" ht="14.1" customHeight="1">
      <c r="A103" s="30"/>
      <c r="B103" s="264"/>
      <c r="C103" s="226" t="s">
        <v>1314</v>
      </c>
      <c r="D103" s="227"/>
      <c r="E103" s="227"/>
      <c r="F103" s="225"/>
      <c r="G103" s="222"/>
      <c r="H103" s="222"/>
      <c r="I103" s="222"/>
      <c r="J103" s="222"/>
      <c r="K103" s="222"/>
      <c r="L103" s="679"/>
      <c r="M103" s="679"/>
      <c r="N103" s="679"/>
      <c r="O103" s="679"/>
      <c r="P103" s="679"/>
      <c r="Q103" s="679"/>
      <c r="R103" s="600" t="s">
        <v>321</v>
      </c>
      <c r="S103" s="54"/>
      <c r="T103" s="243"/>
      <c r="U103" s="268"/>
      <c r="V103" s="225"/>
      <c r="W103" s="225"/>
      <c r="X103" s="225"/>
      <c r="Y103" s="36"/>
      <c r="Z103" s="241"/>
      <c r="AA103" s="241"/>
      <c r="AB103" s="241"/>
      <c r="AC103" s="241"/>
      <c r="AD103" s="268" t="s">
        <v>1610</v>
      </c>
      <c r="AE103" s="266" t="s">
        <v>252</v>
      </c>
      <c r="AF103" s="1009" t="str">
        <f>IF(AK103=FALSE,IF(AND('Controls Worksheet'!AF39&gt;1,'Controls Worksheet'!AF39&lt;&gt;""),"Chk Box",""),'Controls Worksheet'!AF39)</f>
        <v/>
      </c>
      <c r="AG103" s="1009"/>
      <c r="AH103" s="1009"/>
      <c r="AI103" s="261"/>
      <c r="AJ103" s="260"/>
      <c r="AK103" s="276" t="b">
        <v>0</v>
      </c>
      <c r="AL103" s="245"/>
      <c r="AM103" s="267">
        <f t="shared" si="13"/>
        <v>0</v>
      </c>
      <c r="AN103" s="501">
        <f t="shared" si="11"/>
        <v>0</v>
      </c>
      <c r="AO103" s="267">
        <f>IF(AF103="Chk Box",0,'Controls Worksheet'!AP39)</f>
        <v>0</v>
      </c>
      <c r="AP103" s="3" t="s">
        <v>254</v>
      </c>
      <c r="AQ103" s="12" t="s">
        <v>1543</v>
      </c>
      <c r="AR103" s="12"/>
      <c r="AS103" s="3"/>
      <c r="AT103" s="3">
        <f t="shared" si="12"/>
        <v>0</v>
      </c>
      <c r="AU103" s="711" t="str">
        <f>IF($AT103=0,"",_xlfn.RANK.EQ($AT103,$AT$68:$AT$118,0))</f>
        <v/>
      </c>
      <c r="AV103" s="150"/>
      <c r="AW103" s="150"/>
      <c r="AX103" s="150"/>
      <c r="AY103" s="150"/>
      <c r="AZ103" s="150"/>
      <c r="BA103" s="150"/>
      <c r="BB103" s="150"/>
      <c r="BC103" s="150"/>
      <c r="BD103" s="150"/>
      <c r="BE103" s="150"/>
      <c r="BF103" s="150"/>
      <c r="BG103" s="150"/>
      <c r="BH103" s="150"/>
      <c r="BI103" s="150"/>
      <c r="BJ103" s="150"/>
      <c r="BK103" s="150"/>
      <c r="BL103" s="150"/>
      <c r="BM103" s="150"/>
      <c r="BN103" s="150"/>
      <c r="BO103" s="150"/>
      <c r="BP103" s="150"/>
      <c r="BQ103" s="150"/>
      <c r="BR103" s="150"/>
      <c r="BS103" s="150"/>
      <c r="BT103" s="150"/>
      <c r="BU103" s="150"/>
      <c r="BV103" s="150"/>
      <c r="BW103" s="150"/>
      <c r="BX103" s="150"/>
      <c r="BY103" s="150"/>
      <c r="BZ103" s="150"/>
      <c r="CA103" s="150"/>
      <c r="CB103" s="150"/>
      <c r="CC103" s="150"/>
      <c r="CD103" s="150"/>
      <c r="CE103" s="150"/>
      <c r="CF103" s="150"/>
      <c r="CG103" s="150"/>
      <c r="CH103" s="150"/>
      <c r="CI103" s="150"/>
      <c r="CJ103" s="150"/>
      <c r="CK103" s="150"/>
      <c r="CL103" s="150"/>
      <c r="CM103" s="150"/>
      <c r="CN103" s="150"/>
      <c r="CO103" s="150"/>
      <c r="CP103" s="150"/>
      <c r="CQ103" s="150"/>
      <c r="CR103" s="150"/>
      <c r="CS103" s="150"/>
      <c r="CT103" s="150"/>
      <c r="CU103" s="150"/>
      <c r="CV103" s="150"/>
      <c r="CW103" s="150"/>
      <c r="CX103" s="150"/>
      <c r="CY103" s="150"/>
      <c r="CZ103" s="150"/>
      <c r="DA103" s="150"/>
      <c r="DB103" s="150"/>
      <c r="DC103" s="150"/>
    </row>
    <row r="104" spans="1:107" ht="14.1" customHeight="1">
      <c r="A104" s="30"/>
      <c r="B104" s="264"/>
      <c r="C104" s="226" t="s">
        <v>3328</v>
      </c>
      <c r="D104" s="227"/>
      <c r="E104" s="227"/>
      <c r="F104" s="225"/>
      <c r="G104" s="222"/>
      <c r="H104" s="222"/>
      <c r="I104" s="222"/>
      <c r="J104" s="222"/>
      <c r="K104" s="222"/>
      <c r="L104" s="679"/>
      <c r="M104" s="679"/>
      <c r="N104" s="679"/>
      <c r="O104" s="679"/>
      <c r="P104" s="679"/>
      <c r="Q104" s="679"/>
      <c r="R104" s="600"/>
      <c r="S104" s="54"/>
      <c r="T104" s="243"/>
      <c r="U104" s="268"/>
      <c r="V104" s="225" t="s">
        <v>358</v>
      </c>
      <c r="W104" s="987"/>
      <c r="X104" s="988"/>
      <c r="Y104" s="226" t="s">
        <v>345</v>
      </c>
      <c r="Z104" s="241"/>
      <c r="AA104" s="241"/>
      <c r="AB104" s="241"/>
      <c r="AC104" s="241"/>
      <c r="AD104" s="268" t="s">
        <v>3334</v>
      </c>
      <c r="AE104" s="266" t="s">
        <v>252</v>
      </c>
      <c r="AF104" s="1009" t="str">
        <f>IF(AK104=FALSE,IF(W104="","","Chk Box"),IF(W104="",0,W104*400))</f>
        <v/>
      </c>
      <c r="AG104" s="1009"/>
      <c r="AH104" s="1009"/>
      <c r="AI104" s="261"/>
      <c r="AJ104" s="260"/>
      <c r="AK104" s="276" t="b">
        <v>0</v>
      </c>
      <c r="AL104" s="245"/>
      <c r="AM104" s="501">
        <f t="shared" si="13"/>
        <v>0</v>
      </c>
      <c r="AN104" s="501">
        <f t="shared" si="11"/>
        <v>0</v>
      </c>
      <c r="AO104" s="501">
        <f>IF(AF104="Chk Box",0,IF(AF104&gt;1,W104*2005,0))</f>
        <v>0</v>
      </c>
      <c r="AP104" s="501">
        <f>IF(AF104="Chk Box",0,IF(AF104&gt;1,W104*0.237,0))</f>
        <v>0</v>
      </c>
      <c r="AQ104" s="713" t="s">
        <v>1543</v>
      </c>
      <c r="AR104" s="718"/>
      <c r="AS104" s="604"/>
      <c r="AT104" s="711">
        <f t="shared" si="12"/>
        <v>0</v>
      </c>
      <c r="AU104" s="711" t="str">
        <f>IF($AT104=0,"",_xlfn.RANK.EQ($AT104,$AT$68:$AT$118,0))</f>
        <v/>
      </c>
      <c r="AV104" s="150"/>
      <c r="AW104" s="150"/>
      <c r="AX104" s="150"/>
      <c r="AY104" s="150"/>
      <c r="AZ104" s="150"/>
      <c r="BA104" s="150"/>
      <c r="BB104" s="150"/>
      <c r="BC104" s="150"/>
      <c r="BD104" s="150"/>
      <c r="BE104" s="150"/>
      <c r="BF104" s="150"/>
      <c r="BG104" s="150"/>
      <c r="BH104" s="150"/>
      <c r="BI104" s="150"/>
      <c r="BJ104" s="150"/>
      <c r="BK104" s="150"/>
      <c r="BL104" s="150"/>
      <c r="BM104" s="150"/>
      <c r="BN104" s="150"/>
      <c r="BO104" s="150"/>
      <c r="BP104" s="150"/>
      <c r="BQ104" s="150"/>
      <c r="BR104" s="150"/>
      <c r="BS104" s="150"/>
      <c r="BT104" s="150"/>
      <c r="BU104" s="150"/>
      <c r="BV104" s="150"/>
      <c r="BW104" s="150"/>
      <c r="BX104" s="150"/>
      <c r="BY104" s="150"/>
      <c r="BZ104" s="150"/>
      <c r="CA104" s="150"/>
      <c r="CB104" s="150"/>
      <c r="CC104" s="150"/>
      <c r="CD104" s="150"/>
      <c r="CE104" s="150"/>
      <c r="CF104" s="150"/>
      <c r="CG104" s="150"/>
      <c r="CH104" s="150"/>
      <c r="CI104" s="150"/>
      <c r="CJ104" s="150"/>
      <c r="CK104" s="150"/>
      <c r="CL104" s="150"/>
      <c r="CM104" s="150"/>
      <c r="CN104" s="150"/>
      <c r="CO104" s="150"/>
      <c r="CP104" s="150"/>
      <c r="CQ104" s="150"/>
      <c r="CR104" s="150"/>
      <c r="CS104" s="150"/>
      <c r="CT104" s="150"/>
      <c r="CU104" s="150"/>
      <c r="CV104" s="150"/>
      <c r="CW104" s="150"/>
      <c r="CX104" s="150"/>
      <c r="CY104" s="150"/>
      <c r="CZ104" s="150"/>
      <c r="DA104" s="150"/>
      <c r="DB104" s="150"/>
      <c r="DC104" s="150"/>
    </row>
    <row r="105" spans="1:107" ht="14.1" customHeight="1">
      <c r="A105" s="30"/>
      <c r="B105" s="264"/>
      <c r="C105" s="226" t="s">
        <v>3329</v>
      </c>
      <c r="D105" s="227"/>
      <c r="E105" s="227"/>
      <c r="F105" s="225"/>
      <c r="G105" s="222"/>
      <c r="H105" s="222"/>
      <c r="I105" s="222"/>
      <c r="J105" s="222"/>
      <c r="K105" s="222"/>
      <c r="L105" s="679"/>
      <c r="M105" s="679"/>
      <c r="N105" s="679"/>
      <c r="O105" s="679"/>
      <c r="P105" s="679"/>
      <c r="Q105" s="679"/>
      <c r="R105" s="600"/>
      <c r="S105" s="54"/>
      <c r="T105" s="243"/>
      <c r="U105" s="268"/>
      <c r="V105" s="225" t="s">
        <v>358</v>
      </c>
      <c r="W105" s="987"/>
      <c r="X105" s="988"/>
      <c r="Y105" s="226" t="s">
        <v>345</v>
      </c>
      <c r="Z105" s="241"/>
      <c r="AA105" s="241"/>
      <c r="AB105" s="241"/>
      <c r="AC105" s="241"/>
      <c r="AD105" s="268" t="s">
        <v>1402</v>
      </c>
      <c r="AE105" s="266" t="s">
        <v>252</v>
      </c>
      <c r="AF105" s="1009" t="str">
        <f>IF(AK105=FALSE,IF(W105="","","Chk Box"),IF(W105="",0,W105*250))</f>
        <v/>
      </c>
      <c r="AG105" s="1009"/>
      <c r="AH105" s="1009"/>
      <c r="AI105" s="261"/>
      <c r="AJ105" s="260"/>
      <c r="AK105" s="276" t="b">
        <v>0</v>
      </c>
      <c r="AL105" s="245"/>
      <c r="AM105" s="501">
        <f t="shared" si="13"/>
        <v>0</v>
      </c>
      <c r="AN105" s="501">
        <f t="shared" si="11"/>
        <v>0</v>
      </c>
      <c r="AO105" s="501">
        <f>IF(AF105="Chk Box",0,IF(AF105&gt;1,W105*1224,0))</f>
        <v>0</v>
      </c>
      <c r="AP105" s="501">
        <f>IF(AF105="Chk Box",0,IF(AF105&gt;1,W105*0.144,0))</f>
        <v>0</v>
      </c>
      <c r="AQ105" s="718"/>
      <c r="AR105" s="718"/>
      <c r="AS105" s="604"/>
      <c r="AT105" s="604"/>
      <c r="AU105" s="604"/>
      <c r="AV105" s="150"/>
      <c r="AW105" s="150"/>
      <c r="AX105" s="150"/>
      <c r="AY105" s="150"/>
      <c r="AZ105" s="150"/>
      <c r="BA105" s="150"/>
      <c r="BB105" s="150"/>
      <c r="BC105" s="150"/>
      <c r="BD105" s="150"/>
      <c r="BE105" s="150"/>
      <c r="BF105" s="150"/>
      <c r="BG105" s="150"/>
      <c r="BH105" s="150"/>
      <c r="BI105" s="150"/>
      <c r="BJ105" s="150"/>
      <c r="BK105" s="150"/>
      <c r="BL105" s="150"/>
      <c r="BM105" s="150"/>
      <c r="BN105" s="150"/>
      <c r="BO105" s="150"/>
      <c r="BP105" s="150"/>
      <c r="BQ105" s="150"/>
      <c r="BR105" s="150"/>
      <c r="BS105" s="150"/>
      <c r="BT105" s="150"/>
      <c r="BU105" s="150"/>
      <c r="BV105" s="150"/>
      <c r="BW105" s="150"/>
      <c r="BX105" s="150"/>
      <c r="BY105" s="150"/>
      <c r="BZ105" s="150"/>
      <c r="CA105" s="150"/>
      <c r="CB105" s="150"/>
      <c r="CC105" s="150"/>
      <c r="CD105" s="150"/>
      <c r="CE105" s="150"/>
      <c r="CF105" s="150"/>
      <c r="CG105" s="150"/>
      <c r="CH105" s="150"/>
      <c r="CI105" s="150"/>
      <c r="CJ105" s="150"/>
      <c r="CK105" s="150"/>
      <c r="CL105" s="150"/>
      <c r="CM105" s="150"/>
      <c r="CN105" s="150"/>
      <c r="CO105" s="150"/>
      <c r="CP105" s="150"/>
      <c r="CQ105" s="150"/>
      <c r="CR105" s="150"/>
      <c r="CS105" s="150"/>
      <c r="CT105" s="150"/>
      <c r="CU105" s="150"/>
      <c r="CV105" s="150"/>
      <c r="CW105" s="150"/>
      <c r="CX105" s="150"/>
      <c r="CY105" s="150"/>
      <c r="CZ105" s="150"/>
      <c r="DA105" s="150"/>
      <c r="DB105" s="150"/>
      <c r="DC105" s="150"/>
    </row>
    <row r="106" spans="1:107" ht="14.1" customHeight="1">
      <c r="A106" s="30"/>
      <c r="B106" s="264"/>
      <c r="C106" s="226" t="s">
        <v>1613</v>
      </c>
      <c r="D106" s="227"/>
      <c r="E106" s="227"/>
      <c r="F106" s="225"/>
      <c r="G106" s="222"/>
      <c r="H106" s="222"/>
      <c r="I106" s="222"/>
      <c r="J106" s="222"/>
      <c r="K106" s="222"/>
      <c r="L106" s="679"/>
      <c r="M106" s="679"/>
      <c r="N106" s="679"/>
      <c r="O106" s="679"/>
      <c r="P106" s="679"/>
      <c r="Q106" s="679"/>
      <c r="R106" s="600"/>
      <c r="S106" s="54"/>
      <c r="T106" s="243"/>
      <c r="U106" s="268"/>
      <c r="V106" s="225" t="s">
        <v>358</v>
      </c>
      <c r="W106" s="987"/>
      <c r="X106" s="988"/>
      <c r="Y106" s="226" t="s">
        <v>345</v>
      </c>
      <c r="Z106" s="241"/>
      <c r="AA106" s="241"/>
      <c r="AB106" s="241"/>
      <c r="AC106" s="241"/>
      <c r="AD106" s="268" t="s">
        <v>1628</v>
      </c>
      <c r="AE106" s="266" t="s">
        <v>252</v>
      </c>
      <c r="AF106" s="1009" t="str">
        <f>IF(AK106=FALSE,IF(W106="","",IF(AD11="OR","ID Only","Chk Box")),IF(AD11="OR","ID Only",IF(W106="",0,W106*200)))</f>
        <v/>
      </c>
      <c r="AG106" s="1009"/>
      <c r="AH106" s="1009"/>
      <c r="AI106" s="261"/>
      <c r="AJ106" s="260"/>
      <c r="AK106" s="276" t="b">
        <v>0</v>
      </c>
      <c r="AL106" s="245"/>
      <c r="AM106" s="501">
        <f t="shared" si="13"/>
        <v>0</v>
      </c>
      <c r="AN106" s="501">
        <f t="shared" si="11"/>
        <v>0</v>
      </c>
      <c r="AO106" s="501">
        <f>IF(OR(AF106="Chk Box",AF106="ID Only"),0,IF(AF106&gt;1,W106*548,0))</f>
        <v>0</v>
      </c>
      <c r="AP106" s="501">
        <f>IF(AF106="Chk Box",0,IF(AF106&gt;1,W106*0.21,0))</f>
        <v>0</v>
      </c>
      <c r="AQ106" s="718"/>
      <c r="AR106" s="718"/>
      <c r="AS106" s="604"/>
      <c r="AT106" s="604"/>
      <c r="AU106" s="604"/>
      <c r="AV106" s="150"/>
      <c r="AW106" s="150"/>
      <c r="AX106" s="150"/>
      <c r="AY106" s="150"/>
      <c r="AZ106" s="150"/>
      <c r="BA106" s="150"/>
      <c r="BB106" s="150"/>
      <c r="BC106" s="150"/>
      <c r="BD106" s="150"/>
      <c r="BE106" s="150"/>
      <c r="BF106" s="150"/>
      <c r="BG106" s="150"/>
      <c r="BH106" s="150"/>
      <c r="BI106" s="150"/>
      <c r="BJ106" s="150"/>
      <c r="BK106" s="150"/>
      <c r="BL106" s="150"/>
      <c r="BM106" s="150"/>
      <c r="BN106" s="150"/>
      <c r="BO106" s="150"/>
      <c r="BP106" s="150"/>
      <c r="BQ106" s="150"/>
      <c r="BR106" s="150"/>
      <c r="BS106" s="150"/>
      <c r="BT106" s="150"/>
      <c r="BU106" s="150"/>
      <c r="BV106" s="150"/>
      <c r="BW106" s="150"/>
      <c r="BX106" s="150"/>
      <c r="BY106" s="150"/>
      <c r="BZ106" s="150"/>
      <c r="CA106" s="150"/>
      <c r="CB106" s="150"/>
      <c r="CC106" s="150"/>
      <c r="CD106" s="150"/>
      <c r="CE106" s="150"/>
      <c r="CF106" s="150"/>
      <c r="CG106" s="150"/>
      <c r="CH106" s="150"/>
      <c r="CI106" s="150"/>
      <c r="CJ106" s="150"/>
      <c r="CK106" s="150"/>
      <c r="CL106" s="150"/>
      <c r="CM106" s="150"/>
      <c r="CN106" s="150"/>
      <c r="CO106" s="150"/>
      <c r="CP106" s="150"/>
      <c r="CQ106" s="150"/>
      <c r="CR106" s="150"/>
      <c r="CS106" s="150"/>
      <c r="CT106" s="150"/>
      <c r="CU106" s="150"/>
      <c r="CV106" s="150"/>
      <c r="CW106" s="150"/>
      <c r="CX106" s="150"/>
      <c r="CY106" s="150"/>
      <c r="CZ106" s="150"/>
      <c r="DA106" s="150"/>
      <c r="DB106" s="150"/>
      <c r="DC106" s="150"/>
    </row>
    <row r="107" spans="1:107" ht="14.1" customHeight="1">
      <c r="A107" s="30"/>
      <c r="B107" s="264"/>
      <c r="C107" s="226" t="s">
        <v>1612</v>
      </c>
      <c r="D107" s="227"/>
      <c r="E107" s="227"/>
      <c r="F107" s="225"/>
      <c r="G107" s="222"/>
      <c r="H107" s="222"/>
      <c r="I107" s="222"/>
      <c r="J107" s="222"/>
      <c r="K107" s="222"/>
      <c r="L107" s="679"/>
      <c r="M107" s="679"/>
      <c r="N107" s="679"/>
      <c r="O107" s="679"/>
      <c r="P107" s="679"/>
      <c r="Q107" s="679"/>
      <c r="R107" s="600"/>
      <c r="S107" s="54"/>
      <c r="T107" s="243"/>
      <c r="U107" s="268"/>
      <c r="V107" s="225" t="s">
        <v>335</v>
      </c>
      <c r="W107" s="987"/>
      <c r="X107" s="988"/>
      <c r="Y107" s="226" t="s">
        <v>1412</v>
      </c>
      <c r="Z107" s="241"/>
      <c r="AA107" s="241"/>
      <c r="AB107" s="241"/>
      <c r="AC107" s="241"/>
      <c r="AD107" s="268" t="s">
        <v>1611</v>
      </c>
      <c r="AE107" s="266" t="s">
        <v>252</v>
      </c>
      <c r="AF107" s="1009" t="str">
        <f>IF(AK107=FALSE,IF(W107="","","Chk Box"),IF(W107="",0,W107*1500))</f>
        <v/>
      </c>
      <c r="AG107" s="1009"/>
      <c r="AH107" s="1009"/>
      <c r="AI107" s="261"/>
      <c r="AJ107" s="260"/>
      <c r="AK107" s="276" t="b">
        <v>0</v>
      </c>
      <c r="AL107" s="245"/>
      <c r="AM107" s="501">
        <f t="shared" si="13"/>
        <v>0</v>
      </c>
      <c r="AN107" s="501">
        <f t="shared" si="11"/>
        <v>0</v>
      </c>
      <c r="AO107" s="501">
        <f>IF(AF107="Chk Box",0,IF(AF107&gt;1,W107*7687,0))</f>
        <v>0</v>
      </c>
      <c r="AP107" s="501">
        <f>IF(AF107="Chk Box",0,IF(AF107&gt;1,W107*2.73,0))</f>
        <v>0</v>
      </c>
      <c r="AQ107" s="718"/>
      <c r="AR107" s="718"/>
      <c r="AS107" s="604"/>
      <c r="AT107" s="604"/>
      <c r="AU107" s="604"/>
      <c r="AV107" s="150"/>
      <c r="AW107" s="150"/>
      <c r="AX107" s="150"/>
      <c r="AY107" s="150"/>
      <c r="AZ107" s="150"/>
      <c r="BA107" s="150"/>
      <c r="BB107" s="150"/>
      <c r="BC107" s="150"/>
      <c r="BD107" s="150"/>
      <c r="BE107" s="150"/>
      <c r="BF107" s="150"/>
      <c r="BG107" s="150"/>
      <c r="BH107" s="150"/>
      <c r="BI107" s="150"/>
      <c r="BJ107" s="150"/>
      <c r="BK107" s="150"/>
      <c r="BL107" s="150"/>
      <c r="BM107" s="150"/>
      <c r="BN107" s="150"/>
      <c r="BO107" s="150"/>
      <c r="BP107" s="150"/>
      <c r="BQ107" s="150"/>
      <c r="BR107" s="150"/>
      <c r="BS107" s="150"/>
      <c r="BT107" s="150"/>
      <c r="BU107" s="150"/>
      <c r="BV107" s="150"/>
      <c r="BW107" s="150"/>
      <c r="BX107" s="150"/>
      <c r="BY107" s="150"/>
      <c r="BZ107" s="150"/>
      <c r="CA107" s="150"/>
      <c r="CB107" s="150"/>
      <c r="CC107" s="150"/>
      <c r="CD107" s="150"/>
      <c r="CE107" s="150"/>
      <c r="CF107" s="150"/>
      <c r="CG107" s="150"/>
      <c r="CH107" s="150"/>
      <c r="CI107" s="150"/>
      <c r="CJ107" s="150"/>
      <c r="CK107" s="150"/>
      <c r="CL107" s="150"/>
      <c r="CM107" s="150"/>
      <c r="CN107" s="150"/>
      <c r="CO107" s="150"/>
      <c r="CP107" s="150"/>
      <c r="CQ107" s="150"/>
      <c r="CR107" s="150"/>
      <c r="CS107" s="150"/>
      <c r="CT107" s="150"/>
      <c r="CU107" s="150"/>
      <c r="CV107" s="150"/>
      <c r="CW107" s="150"/>
      <c r="CX107" s="150"/>
      <c r="CY107" s="150"/>
      <c r="CZ107" s="150"/>
      <c r="DA107" s="150"/>
      <c r="DB107" s="150"/>
      <c r="DC107" s="150"/>
    </row>
    <row r="108" spans="1:107" ht="3" customHeight="1">
      <c r="A108" s="30"/>
      <c r="B108" s="269"/>
      <c r="C108" s="239"/>
      <c r="D108" s="239"/>
      <c r="E108" s="239"/>
      <c r="F108" s="239"/>
      <c r="G108" s="239"/>
      <c r="H108" s="239"/>
      <c r="I108" s="239"/>
      <c r="J108" s="239"/>
      <c r="K108" s="239"/>
      <c r="L108" s="239"/>
      <c r="M108" s="239"/>
      <c r="N108" s="239"/>
      <c r="O108" s="239"/>
      <c r="P108" s="239"/>
      <c r="Q108" s="239"/>
      <c r="R108" s="239"/>
      <c r="S108" s="239"/>
      <c r="T108" s="272"/>
      <c r="U108" s="272"/>
      <c r="V108" s="688"/>
      <c r="W108" s="282"/>
      <c r="X108" s="282"/>
      <c r="Y108" s="689"/>
      <c r="Z108" s="282"/>
      <c r="AA108" s="282"/>
      <c r="AB108" s="282"/>
      <c r="AC108" s="282"/>
      <c r="AD108" s="272"/>
      <c r="AE108" s="272"/>
      <c r="AF108" s="278"/>
      <c r="AG108" s="239"/>
      <c r="AH108" s="239"/>
      <c r="AI108" s="273"/>
      <c r="AJ108" s="234"/>
      <c r="AK108" s="244"/>
      <c r="AL108" s="244"/>
      <c r="AM108" s="1">
        <f t="shared" si="13"/>
        <v>0</v>
      </c>
      <c r="AN108" s="1">
        <f t="shared" si="11"/>
        <v>0</v>
      </c>
      <c r="AQ108" s="12"/>
      <c r="AR108" s="12"/>
      <c r="AV108" s="150"/>
      <c r="AW108" s="150"/>
      <c r="AX108" s="150"/>
      <c r="AY108" s="150"/>
      <c r="AZ108" s="150"/>
      <c r="BA108" s="150"/>
      <c r="BB108" s="150"/>
      <c r="BC108" s="150"/>
      <c r="BD108" s="150"/>
      <c r="BE108" s="150"/>
      <c r="BF108" s="150"/>
      <c r="BG108" s="150"/>
      <c r="BH108" s="150"/>
      <c r="BI108" s="150"/>
      <c r="BJ108" s="150"/>
      <c r="BK108" s="150"/>
      <c r="BL108" s="150"/>
      <c r="BM108" s="150"/>
      <c r="BN108" s="150"/>
      <c r="BO108" s="150"/>
      <c r="BP108" s="150"/>
      <c r="BQ108" s="150"/>
      <c r="BR108" s="150"/>
      <c r="BS108" s="150"/>
      <c r="BT108" s="150"/>
      <c r="BU108" s="150"/>
      <c r="BV108" s="150"/>
      <c r="BW108" s="150"/>
      <c r="BX108" s="150"/>
      <c r="BY108" s="150"/>
      <c r="BZ108" s="150"/>
      <c r="CA108" s="150"/>
      <c r="CB108" s="150"/>
      <c r="CC108" s="150"/>
      <c r="CD108" s="150"/>
      <c r="CE108" s="150"/>
      <c r="CF108" s="150"/>
      <c r="CG108" s="150"/>
      <c r="CH108" s="150"/>
      <c r="CI108" s="150"/>
      <c r="CJ108" s="150"/>
      <c r="CK108" s="150"/>
      <c r="CL108" s="150"/>
      <c r="CM108" s="150"/>
      <c r="CN108" s="150"/>
      <c r="CO108" s="150"/>
      <c r="CP108" s="150"/>
      <c r="CQ108" s="150"/>
      <c r="CR108" s="150"/>
      <c r="CS108" s="150"/>
      <c r="CT108" s="150"/>
      <c r="CU108" s="150"/>
      <c r="CV108" s="150"/>
      <c r="CW108" s="150"/>
      <c r="CX108" s="150"/>
      <c r="CY108" s="150"/>
      <c r="CZ108" s="150"/>
      <c r="DA108" s="150"/>
      <c r="DB108" s="150"/>
      <c r="DC108" s="150"/>
    </row>
    <row r="109" spans="1:107" ht="12.75" customHeight="1">
      <c r="A109" s="30"/>
      <c r="B109" s="30"/>
      <c r="C109" s="234"/>
      <c r="D109" s="234"/>
      <c r="E109" s="234"/>
      <c r="F109" s="234"/>
      <c r="G109" s="234"/>
      <c r="H109" s="234"/>
      <c r="I109" s="234"/>
      <c r="J109" s="234"/>
      <c r="K109" s="234"/>
      <c r="L109" s="234"/>
      <c r="M109" s="234"/>
      <c r="N109" s="234"/>
      <c r="O109" s="234"/>
      <c r="P109" s="234"/>
      <c r="Q109" s="234"/>
      <c r="R109" s="234"/>
      <c r="S109" s="234"/>
      <c r="T109" s="243"/>
      <c r="U109" s="243"/>
      <c r="V109" s="241"/>
      <c r="W109" s="241"/>
      <c r="X109" s="241"/>
      <c r="Y109" s="241"/>
      <c r="Z109" s="241"/>
      <c r="AA109" s="241"/>
      <c r="AB109" s="241"/>
      <c r="AC109" s="241"/>
      <c r="AD109" s="243"/>
      <c r="AE109" s="243"/>
      <c r="AF109" s="54"/>
      <c r="AG109" s="234"/>
      <c r="AH109" s="234"/>
      <c r="AI109" s="243"/>
      <c r="AJ109" s="234"/>
      <c r="AQ109" s="12"/>
      <c r="AR109" s="12"/>
      <c r="AV109" s="150"/>
      <c r="AW109" s="150"/>
      <c r="AX109" s="150"/>
      <c r="AY109" s="150"/>
      <c r="AZ109" s="150"/>
      <c r="BA109" s="150"/>
      <c r="BB109" s="150"/>
      <c r="BC109" s="150"/>
      <c r="BD109" s="150"/>
      <c r="BE109" s="150"/>
      <c r="BF109" s="150"/>
      <c r="BG109" s="150"/>
      <c r="BH109" s="150"/>
      <c r="BI109" s="150"/>
      <c r="BJ109" s="150"/>
      <c r="BK109" s="150"/>
      <c r="BL109" s="150"/>
      <c r="BM109" s="150"/>
      <c r="BN109" s="150"/>
      <c r="BO109" s="150"/>
      <c r="BP109" s="150"/>
      <c r="BQ109" s="150"/>
      <c r="BR109" s="150"/>
      <c r="BS109" s="150"/>
      <c r="BT109" s="150"/>
      <c r="BU109" s="150"/>
      <c r="BV109" s="150"/>
      <c r="BW109" s="150"/>
      <c r="BX109" s="150"/>
      <c r="BY109" s="150"/>
      <c r="BZ109" s="150"/>
      <c r="CA109" s="150"/>
      <c r="CB109" s="150"/>
      <c r="CC109" s="150"/>
      <c r="CD109" s="150"/>
      <c r="CE109" s="150"/>
      <c r="CF109" s="150"/>
      <c r="CG109" s="150"/>
      <c r="CH109" s="150"/>
      <c r="CI109" s="150"/>
      <c r="CJ109" s="150"/>
      <c r="CK109" s="150"/>
      <c r="CL109" s="150"/>
      <c r="CM109" s="150"/>
      <c r="CN109" s="150"/>
      <c r="CO109" s="150"/>
      <c r="CP109" s="150"/>
      <c r="CQ109" s="150"/>
      <c r="CR109" s="150"/>
      <c r="CS109" s="150"/>
      <c r="CT109" s="150"/>
      <c r="CU109" s="150"/>
      <c r="CV109" s="150"/>
      <c r="CW109" s="150"/>
      <c r="CX109" s="150"/>
      <c r="CY109" s="150"/>
      <c r="CZ109" s="150"/>
      <c r="DA109" s="150"/>
      <c r="DB109" s="150"/>
      <c r="DC109" s="150"/>
    </row>
    <row r="110" spans="1:107" ht="22.5" customHeight="1">
      <c r="A110" s="30"/>
      <c r="B110" s="52" t="s">
        <v>1571</v>
      </c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243"/>
      <c r="U110" s="39"/>
      <c r="V110" s="241"/>
      <c r="W110" s="241"/>
      <c r="X110" s="241"/>
      <c r="Y110" s="241"/>
      <c r="Z110" s="241"/>
      <c r="AA110" s="241"/>
      <c r="AB110" s="241"/>
      <c r="AC110" s="241"/>
      <c r="AD110" s="39"/>
      <c r="AE110" s="39"/>
      <c r="AF110" s="53"/>
      <c r="AG110" s="234"/>
      <c r="AH110" s="234"/>
      <c r="AI110" s="39"/>
      <c r="AJ110" s="39"/>
      <c r="AM110" s="986" t="s">
        <v>1538</v>
      </c>
      <c r="AN110" s="986"/>
      <c r="AO110" s="975" t="s">
        <v>1539</v>
      </c>
      <c r="AP110" s="975"/>
      <c r="AQ110" s="975"/>
      <c r="AR110" s="975"/>
      <c r="AS110" s="975"/>
      <c r="AT110" s="975"/>
      <c r="AU110" s="975"/>
      <c r="AV110" s="150"/>
      <c r="AW110" s="150"/>
      <c r="AX110" s="150"/>
      <c r="AY110" s="150"/>
      <c r="AZ110" s="150"/>
      <c r="BA110" s="150"/>
      <c r="BB110" s="150"/>
      <c r="BC110" s="150"/>
      <c r="BD110" s="150"/>
      <c r="BE110" s="150"/>
      <c r="BF110" s="150"/>
      <c r="BG110" s="150"/>
      <c r="BH110" s="150"/>
      <c r="BI110" s="150"/>
      <c r="BJ110" s="150"/>
      <c r="BK110" s="150"/>
      <c r="BL110" s="150"/>
      <c r="BM110" s="150"/>
      <c r="BN110" s="150"/>
      <c r="BO110" s="150"/>
      <c r="BP110" s="150"/>
      <c r="BQ110" s="150"/>
      <c r="BR110" s="150"/>
      <c r="BS110" s="150"/>
      <c r="BT110" s="150"/>
      <c r="BU110" s="150"/>
      <c r="BV110" s="150"/>
      <c r="BW110" s="150"/>
      <c r="BX110" s="150"/>
      <c r="BY110" s="150"/>
      <c r="BZ110" s="150"/>
      <c r="CA110" s="150"/>
      <c r="CB110" s="150"/>
      <c r="CC110" s="150"/>
      <c r="CD110" s="150"/>
      <c r="CE110" s="150"/>
      <c r="CF110" s="150"/>
      <c r="CG110" s="150"/>
      <c r="CH110" s="150"/>
      <c r="CI110" s="150"/>
      <c r="CJ110" s="150"/>
      <c r="CK110" s="150"/>
      <c r="CL110" s="150"/>
      <c r="CM110" s="150"/>
      <c r="CN110" s="150"/>
      <c r="CO110" s="150"/>
      <c r="CP110" s="150"/>
      <c r="CQ110" s="150"/>
      <c r="CR110" s="150"/>
      <c r="CS110" s="150"/>
      <c r="CT110" s="150"/>
      <c r="CU110" s="150"/>
      <c r="CV110" s="150"/>
      <c r="CW110" s="150"/>
      <c r="CX110" s="150"/>
      <c r="CY110" s="150"/>
      <c r="CZ110" s="150"/>
      <c r="DA110" s="150"/>
      <c r="DB110" s="150"/>
      <c r="DC110" s="150"/>
    </row>
    <row r="111" spans="1:107" ht="12.75" customHeight="1">
      <c r="A111" s="30"/>
      <c r="B111" s="258"/>
      <c r="C111" s="256"/>
      <c r="D111" s="256"/>
      <c r="E111" s="256"/>
      <c r="F111" s="256"/>
      <c r="G111" s="687"/>
      <c r="H111" s="687"/>
      <c r="I111" s="687"/>
      <c r="J111" s="255"/>
      <c r="K111" s="255"/>
      <c r="L111" s="255"/>
      <c r="M111" s="255"/>
      <c r="N111" s="287"/>
      <c r="O111" s="287"/>
      <c r="P111" s="31"/>
      <c r="Q111" s="255"/>
      <c r="R111" s="255"/>
      <c r="S111" s="262"/>
      <c r="T111" s="274"/>
      <c r="U111" s="285"/>
      <c r="V111" s="687"/>
      <c r="W111" s="288"/>
      <c r="X111" s="288"/>
      <c r="Y111" s="288"/>
      <c r="Z111" s="693"/>
      <c r="AA111" s="693"/>
      <c r="AB111" s="693"/>
      <c r="AC111" s="693"/>
      <c r="AD111" s="693"/>
      <c r="AE111" s="285"/>
      <c r="AF111" s="601" t="s">
        <v>253</v>
      </c>
      <c r="AG111" s="602"/>
      <c r="AH111" s="602"/>
      <c r="AI111" s="34"/>
      <c r="AJ111" s="275"/>
      <c r="AM111" s="13" t="s">
        <v>619</v>
      </c>
      <c r="AN111" s="13" t="s">
        <v>75</v>
      </c>
      <c r="AO111" s="13" t="s">
        <v>1557</v>
      </c>
      <c r="AP111" s="13" t="s">
        <v>1556</v>
      </c>
      <c r="AQ111" s="13" t="s">
        <v>1542</v>
      </c>
      <c r="AR111" s="13" t="s">
        <v>1552</v>
      </c>
      <c r="AS111" s="13" t="s">
        <v>1553</v>
      </c>
      <c r="AT111" s="13" t="s">
        <v>1547</v>
      </c>
      <c r="AU111" s="13" t="s">
        <v>1541</v>
      </c>
      <c r="AV111" s="150"/>
      <c r="AW111" s="150"/>
      <c r="AX111" s="150"/>
      <c r="AY111" s="150"/>
      <c r="AZ111" s="150"/>
      <c r="BA111" s="150"/>
      <c r="BB111" s="150"/>
      <c r="BC111" s="150"/>
      <c r="BD111" s="150"/>
      <c r="BE111" s="150"/>
      <c r="BF111" s="150"/>
      <c r="BG111" s="150"/>
      <c r="BH111" s="150"/>
      <c r="BI111" s="150"/>
      <c r="BJ111" s="150"/>
      <c r="BK111" s="150"/>
      <c r="BL111" s="150"/>
      <c r="BM111" s="150"/>
      <c r="BN111" s="150"/>
      <c r="BO111" s="150"/>
      <c r="BP111" s="150"/>
      <c r="BQ111" s="150"/>
      <c r="BR111" s="150"/>
      <c r="BS111" s="150"/>
      <c r="BT111" s="150"/>
      <c r="BU111" s="150"/>
      <c r="BV111" s="150"/>
      <c r="BW111" s="150"/>
      <c r="BX111" s="150"/>
      <c r="BY111" s="150"/>
      <c r="BZ111" s="150"/>
      <c r="CA111" s="150"/>
      <c r="CB111" s="150"/>
      <c r="CC111" s="150"/>
      <c r="CD111" s="150"/>
      <c r="CE111" s="150"/>
      <c r="CF111" s="150"/>
      <c r="CG111" s="150"/>
      <c r="CH111" s="150"/>
      <c r="CI111" s="150"/>
      <c r="CJ111" s="150"/>
      <c r="CK111" s="150"/>
      <c r="CL111" s="150"/>
      <c r="CM111" s="150"/>
      <c r="CN111" s="150"/>
      <c r="CO111" s="150"/>
      <c r="CP111" s="150"/>
      <c r="CQ111" s="150"/>
      <c r="CR111" s="150"/>
      <c r="CS111" s="150"/>
      <c r="CT111" s="150"/>
      <c r="CU111" s="150"/>
      <c r="CV111" s="150"/>
      <c r="CW111" s="150"/>
      <c r="CX111" s="150"/>
      <c r="CY111" s="150"/>
      <c r="CZ111" s="150"/>
      <c r="DA111" s="150"/>
      <c r="DB111" s="150"/>
      <c r="DC111" s="150"/>
    </row>
    <row r="112" spans="1:107" ht="14.1" customHeight="1">
      <c r="A112" s="30"/>
      <c r="B112" s="264"/>
      <c r="C112" s="226" t="s">
        <v>1722</v>
      </c>
      <c r="D112" s="227"/>
      <c r="E112" s="227"/>
      <c r="F112" s="225"/>
      <c r="G112" s="225"/>
      <c r="H112" s="225"/>
      <c r="I112" s="225"/>
      <c r="J112" s="223"/>
      <c r="K112" s="223"/>
      <c r="L112" s="228"/>
      <c r="M112" s="679"/>
      <c r="N112" s="679"/>
      <c r="O112" s="679"/>
      <c r="P112" s="679"/>
      <c r="Q112" s="223"/>
      <c r="R112" s="223"/>
      <c r="S112" s="54"/>
      <c r="T112" s="243"/>
      <c r="U112" s="268"/>
      <c r="V112" s="225" t="s">
        <v>335</v>
      </c>
      <c r="W112" s="987"/>
      <c r="X112" s="988"/>
      <c r="Y112" s="226"/>
      <c r="Z112" s="268"/>
      <c r="AA112" s="268"/>
      <c r="AB112" s="268"/>
      <c r="AC112" s="268"/>
      <c r="AD112" s="268" t="s">
        <v>414</v>
      </c>
      <c r="AE112" s="266" t="s">
        <v>252</v>
      </c>
      <c r="AF112" s="989" t="str">
        <f>IF(AK112=FALSE,IF(W112="","","Chk Box"),IF(W112="",0,W112*200))</f>
        <v/>
      </c>
      <c r="AG112" s="989"/>
      <c r="AH112" s="989"/>
      <c r="AI112" s="261"/>
      <c r="AJ112" s="260"/>
      <c r="AK112" s="276" t="b">
        <v>0</v>
      </c>
      <c r="AL112" s="244"/>
      <c r="AM112" s="501">
        <f>IFERROR(IF($AQ112="",AO112,IF($AS112="",(VLOOKUP($AU112,StackingEffects,2,FALSE)*AT112),(VLOOKUP($AS112,StackingEffects,2,FALSE)*AR112))),0)</f>
        <v>0</v>
      </c>
      <c r="AN112" s="501">
        <f t="shared" ref="AN112:AN118" si="14">IFERROR(IF($AQ112="",AP112,IF($AS112="",(VLOOKUP($AU112,StackingEffects,2,FALSE)*AP112),(VLOOKUP($AS112,StackingEffects,2,FALSE)*AP112))),0)</f>
        <v>0</v>
      </c>
      <c r="AO112" s="501">
        <f>IF(AF112="Chk Box",0,IF(AF112&gt;1,W112*1019,0))</f>
        <v>0</v>
      </c>
      <c r="AP112" s="501">
        <f>IF(AF112="Chk Box",0,IF(AF112&gt;1,W112*0.51,0))</f>
        <v>0</v>
      </c>
      <c r="AQ112" s="713"/>
      <c r="AR112" s="713">
        <f>IF($AQ112="WATER HEATER",$AO112,0)</f>
        <v>0</v>
      </c>
      <c r="AS112" s="711" t="str">
        <f t="shared" ref="AS112:AS118" si="15">IF($AR112=0,"",_xlfn.RANK.EQ($AR112,$AR$112:$AR$121,0))</f>
        <v/>
      </c>
      <c r="AT112" s="604"/>
      <c r="AU112" s="604"/>
      <c r="AV112" s="150"/>
      <c r="AW112" s="150"/>
      <c r="AX112" s="150"/>
      <c r="AY112" s="150"/>
      <c r="AZ112" s="150"/>
      <c r="BA112" s="150"/>
      <c r="BB112" s="150"/>
      <c r="BC112" s="150"/>
      <c r="BD112" s="150"/>
      <c r="BE112" s="150"/>
      <c r="BF112" s="150"/>
      <c r="BG112" s="150"/>
      <c r="BH112" s="150"/>
      <c r="BI112" s="150"/>
      <c r="BJ112" s="150"/>
      <c r="BK112" s="150"/>
      <c r="BL112" s="150"/>
      <c r="BM112" s="150"/>
      <c r="BN112" s="150"/>
      <c r="BO112" s="150"/>
      <c r="BP112" s="150"/>
      <c r="BQ112" s="150"/>
      <c r="BR112" s="150"/>
      <c r="BS112" s="150"/>
      <c r="BT112" s="150"/>
      <c r="BU112" s="150"/>
      <c r="BV112" s="150"/>
      <c r="BW112" s="150"/>
      <c r="BX112" s="150"/>
      <c r="BY112" s="150"/>
      <c r="BZ112" s="150"/>
      <c r="CA112" s="150"/>
      <c r="CB112" s="150"/>
      <c r="CC112" s="150"/>
      <c r="CD112" s="150"/>
      <c r="CE112" s="150"/>
      <c r="CF112" s="150"/>
      <c r="CG112" s="150"/>
      <c r="CH112" s="150"/>
      <c r="CI112" s="150"/>
      <c r="CJ112" s="150"/>
      <c r="CK112" s="150"/>
      <c r="CL112" s="150"/>
      <c r="CM112" s="150"/>
      <c r="CN112" s="150"/>
      <c r="CO112" s="150"/>
      <c r="CP112" s="150"/>
      <c r="CQ112" s="150"/>
      <c r="CR112" s="150"/>
      <c r="CS112" s="150"/>
      <c r="CT112" s="150"/>
      <c r="CU112" s="150"/>
      <c r="CV112" s="150"/>
      <c r="CW112" s="150"/>
      <c r="CX112" s="150"/>
      <c r="CY112" s="150"/>
      <c r="CZ112" s="150"/>
      <c r="DA112" s="150"/>
      <c r="DB112" s="150"/>
      <c r="DC112" s="150"/>
    </row>
    <row r="113" spans="1:107" ht="14.1" customHeight="1">
      <c r="A113" s="30"/>
      <c r="B113" s="264"/>
      <c r="C113" s="223" t="s">
        <v>3331</v>
      </c>
      <c r="D113" s="223"/>
      <c r="E113" s="223"/>
      <c r="F113" s="225"/>
      <c r="G113" s="222"/>
      <c r="H113" s="222"/>
      <c r="I113" s="222"/>
      <c r="J113" s="222"/>
      <c r="K113" s="222"/>
      <c r="L113" s="228"/>
      <c r="M113" s="679"/>
      <c r="N113" s="679"/>
      <c r="O113" s="679"/>
      <c r="P113" s="679"/>
      <c r="Q113" s="223"/>
      <c r="R113" s="223"/>
      <c r="S113" s="54"/>
      <c r="T113" s="243"/>
      <c r="U113" s="268"/>
      <c r="V113" s="225" t="s">
        <v>335</v>
      </c>
      <c r="W113" s="987"/>
      <c r="X113" s="988"/>
      <c r="Y113" s="36"/>
      <c r="Z113" s="241"/>
      <c r="AA113" s="241"/>
      <c r="AB113" s="241"/>
      <c r="AC113" s="241"/>
      <c r="AD113" s="268" t="s">
        <v>3414</v>
      </c>
      <c r="AE113" s="266" t="s">
        <v>252</v>
      </c>
      <c r="AF113" s="1009" t="str">
        <f>IF(AK113=FALSE,IF(W113="","",IF(AD11="OR","ID Only","Chk Box")),IF(AD11="OR","ID Only",IF(W113="",0,W113*3)))</f>
        <v/>
      </c>
      <c r="AG113" s="1009"/>
      <c r="AH113" s="1009"/>
      <c r="AI113" s="261"/>
      <c r="AJ113" s="260"/>
      <c r="AK113" s="276" t="b">
        <v>0</v>
      </c>
      <c r="AL113" s="244"/>
      <c r="AM113" s="501">
        <f t="shared" ref="AM113:AM118" si="16">IFERROR(IF($AQ113="",AO113,IF($AS113="",(VLOOKUP($AU113,StackingEffects,2,FALSE)*AT113),(VLOOKUP($AS113,StackingEffects,2,FALSE)*AR113))),0)</f>
        <v>0</v>
      </c>
      <c r="AN113" s="501">
        <f t="shared" si="14"/>
        <v>0</v>
      </c>
      <c r="AO113" s="501">
        <f>IF(OR(AF113="Chk Box",AF113="ID Only"),0,IF(AF113&gt;1,W113*4.11,0))</f>
        <v>0</v>
      </c>
      <c r="AP113" s="501">
        <f>IF(AF113="Chk Box",0,IF(AF113&gt;1,W113*0,0))</f>
        <v>0</v>
      </c>
      <c r="AQ113" s="713"/>
      <c r="AR113" s="713">
        <f t="shared" ref="AR113:AR121" si="17">IF($AQ113="WATER HEATER",$AO113,0)</f>
        <v>0</v>
      </c>
      <c r="AS113" s="711" t="str">
        <f t="shared" si="15"/>
        <v/>
      </c>
      <c r="AT113" s="604"/>
      <c r="AU113" s="604"/>
      <c r="AV113" s="150"/>
      <c r="AW113" s="150"/>
      <c r="AX113" s="150"/>
      <c r="AY113" s="150"/>
      <c r="AZ113" s="150"/>
      <c r="BA113" s="150"/>
      <c r="BB113" s="150"/>
      <c r="BC113" s="150"/>
      <c r="BD113" s="150"/>
      <c r="BE113" s="150"/>
      <c r="BF113" s="150"/>
      <c r="BG113" s="150"/>
      <c r="BH113" s="150"/>
      <c r="BI113" s="150"/>
      <c r="BJ113" s="150"/>
      <c r="BK113" s="150"/>
      <c r="BL113" s="150"/>
      <c r="BM113" s="150"/>
      <c r="BN113" s="150"/>
      <c r="BO113" s="150"/>
      <c r="BP113" s="150"/>
      <c r="BQ113" s="150"/>
      <c r="BR113" s="150"/>
      <c r="BS113" s="150"/>
      <c r="BT113" s="150"/>
      <c r="BU113" s="150"/>
      <c r="BV113" s="150"/>
      <c r="BW113" s="150"/>
      <c r="BX113" s="150"/>
      <c r="BY113" s="150"/>
      <c r="BZ113" s="150"/>
      <c r="CA113" s="150"/>
      <c r="CB113" s="150"/>
      <c r="CC113" s="150"/>
      <c r="CD113" s="150"/>
      <c r="CE113" s="150"/>
      <c r="CF113" s="150"/>
      <c r="CG113" s="150"/>
      <c r="CH113" s="150"/>
      <c r="CI113" s="150"/>
      <c r="CJ113" s="150"/>
      <c r="CK113" s="150"/>
      <c r="CL113" s="150"/>
      <c r="CM113" s="150"/>
      <c r="CN113" s="150"/>
      <c r="CO113" s="150"/>
      <c r="CP113" s="150"/>
      <c r="CQ113" s="150"/>
      <c r="CR113" s="150"/>
      <c r="CS113" s="150"/>
      <c r="CT113" s="150"/>
      <c r="CU113" s="150"/>
      <c r="CV113" s="150"/>
      <c r="CW113" s="150"/>
      <c r="CX113" s="150"/>
      <c r="CY113" s="150"/>
      <c r="CZ113" s="150"/>
      <c r="DA113" s="150"/>
      <c r="DB113" s="150"/>
      <c r="DC113" s="150"/>
    </row>
    <row r="114" spans="1:107" ht="14.1" hidden="1" customHeight="1">
      <c r="A114" s="30"/>
      <c r="B114" s="264"/>
      <c r="C114" s="223" t="s">
        <v>1615</v>
      </c>
      <c r="D114" s="223"/>
      <c r="E114" s="223"/>
      <c r="F114" s="225"/>
      <c r="G114" s="222"/>
      <c r="H114" s="222"/>
      <c r="I114" s="222"/>
      <c r="J114" s="222"/>
      <c r="K114" s="222"/>
      <c r="L114" s="228"/>
      <c r="M114" s="679"/>
      <c r="N114" s="679"/>
      <c r="O114" s="679"/>
      <c r="P114" s="679"/>
      <c r="Q114" s="223"/>
      <c r="R114" s="223"/>
      <c r="S114" s="54"/>
      <c r="T114" s="243"/>
      <c r="U114" s="268"/>
      <c r="V114" s="225" t="s">
        <v>335</v>
      </c>
      <c r="W114" s="987"/>
      <c r="X114" s="988"/>
      <c r="Y114" s="36"/>
      <c r="Z114" s="241"/>
      <c r="AA114" s="241"/>
      <c r="AB114" s="241"/>
      <c r="AC114" s="241"/>
      <c r="AD114" s="268" t="s">
        <v>1409</v>
      </c>
      <c r="AE114" s="266" t="s">
        <v>252</v>
      </c>
      <c r="AF114" s="989" t="str">
        <f>IF(AK114=FALSE,IF(W114="","","Chk Box"),IF(W114="",0,W114*300))</f>
        <v/>
      </c>
      <c r="AG114" s="989"/>
      <c r="AH114" s="989"/>
      <c r="AI114" s="261"/>
      <c r="AJ114" s="260"/>
      <c r="AK114" s="276" t="b">
        <v>0</v>
      </c>
      <c r="AL114" s="244"/>
      <c r="AM114" s="501">
        <f t="shared" si="16"/>
        <v>0</v>
      </c>
      <c r="AN114" s="501">
        <f t="shared" si="14"/>
        <v>0</v>
      </c>
      <c r="AO114" s="501">
        <f>IF(AF114="Chk Box",0,IF(AF114&gt;1,W114*2608,0))</f>
        <v>0</v>
      </c>
      <c r="AP114" s="501">
        <f>IF(AF114="Chk Box",0,IF(AF114&gt;1,W114*0.49,0))</f>
        <v>0</v>
      </c>
      <c r="AQ114" s="713"/>
      <c r="AR114" s="713">
        <f t="shared" si="17"/>
        <v>0</v>
      </c>
      <c r="AS114" s="711" t="str">
        <f t="shared" si="15"/>
        <v/>
      </c>
      <c r="AT114" s="604"/>
      <c r="AU114" s="604"/>
      <c r="AV114" s="150"/>
      <c r="AW114" s="150"/>
      <c r="AX114" s="150"/>
      <c r="AY114" s="150"/>
      <c r="AZ114" s="150"/>
      <c r="BA114" s="150"/>
      <c r="BB114" s="150"/>
      <c r="BC114" s="150"/>
      <c r="BD114" s="150"/>
      <c r="BE114" s="150"/>
      <c r="BF114" s="150"/>
      <c r="BG114" s="150"/>
      <c r="BH114" s="150"/>
      <c r="BI114" s="150"/>
      <c r="BJ114" s="150"/>
      <c r="BK114" s="150"/>
      <c r="BL114" s="150"/>
      <c r="BM114" s="150"/>
      <c r="BN114" s="150"/>
      <c r="BO114" s="150"/>
      <c r="BP114" s="150"/>
      <c r="BQ114" s="150"/>
      <c r="BR114" s="150"/>
      <c r="BS114" s="150"/>
      <c r="BT114" s="150"/>
      <c r="BU114" s="150"/>
      <c r="BV114" s="150"/>
      <c r="BW114" s="150"/>
      <c r="BX114" s="150"/>
      <c r="BY114" s="150"/>
      <c r="BZ114" s="150"/>
      <c r="CA114" s="150"/>
      <c r="CB114" s="150"/>
      <c r="CC114" s="150"/>
      <c r="CD114" s="150"/>
      <c r="CE114" s="150"/>
      <c r="CF114" s="150"/>
      <c r="CG114" s="150"/>
      <c r="CH114" s="150"/>
      <c r="CI114" s="150"/>
      <c r="CJ114" s="150"/>
      <c r="CK114" s="150"/>
      <c r="CL114" s="150"/>
      <c r="CM114" s="150"/>
      <c r="CN114" s="150"/>
      <c r="CO114" s="150"/>
      <c r="CP114" s="150"/>
      <c r="CQ114" s="150"/>
      <c r="CR114" s="150"/>
      <c r="CS114" s="150"/>
      <c r="CT114" s="150"/>
      <c r="CU114" s="150"/>
      <c r="CV114" s="150"/>
      <c r="CW114" s="150"/>
      <c r="CX114" s="150"/>
      <c r="CY114" s="150"/>
      <c r="CZ114" s="150"/>
      <c r="DA114" s="150"/>
      <c r="DB114" s="150"/>
      <c r="DC114" s="150"/>
    </row>
    <row r="115" spans="1:107" ht="14.1" customHeight="1">
      <c r="A115" s="30"/>
      <c r="B115" s="264"/>
      <c r="C115" s="223" t="s">
        <v>1616</v>
      </c>
      <c r="D115" s="223"/>
      <c r="E115" s="223"/>
      <c r="F115" s="225"/>
      <c r="G115" s="222"/>
      <c r="H115" s="222"/>
      <c r="I115" s="222"/>
      <c r="J115" s="222"/>
      <c r="K115" s="222"/>
      <c r="L115" s="228"/>
      <c r="M115" s="679"/>
      <c r="N115" s="679"/>
      <c r="O115" s="679"/>
      <c r="P115" s="679"/>
      <c r="Q115" s="223"/>
      <c r="R115" s="223"/>
      <c r="S115" s="54"/>
      <c r="T115" s="243"/>
      <c r="U115" s="268"/>
      <c r="V115" s="225" t="s">
        <v>335</v>
      </c>
      <c r="W115" s="987"/>
      <c r="X115" s="988"/>
      <c r="Y115" s="36"/>
      <c r="Z115" s="241"/>
      <c r="AA115" s="241"/>
      <c r="AB115" s="241"/>
      <c r="AC115" s="241"/>
      <c r="AD115" s="268" t="s">
        <v>414</v>
      </c>
      <c r="AE115" s="266" t="s">
        <v>252</v>
      </c>
      <c r="AF115" s="989" t="str">
        <f>IF(AK115=FALSE,IF(W115="","","Chk Box"),IF(W115="",0,W115*200))</f>
        <v/>
      </c>
      <c r="AG115" s="989"/>
      <c r="AH115" s="989"/>
      <c r="AI115" s="261"/>
      <c r="AJ115" s="260"/>
      <c r="AK115" s="276" t="b">
        <v>0</v>
      </c>
      <c r="AL115" s="244"/>
      <c r="AM115" s="501">
        <f>IFERROR(IF($AQ115="",AO115,IF($AS115="",(VLOOKUP($AU115,StackingEffects,2,FALSE)*AT115),(VLOOKUP($AS115,StackingEffects,2,FALSE)*AR115))),0)</f>
        <v>0</v>
      </c>
      <c r="AN115" s="501">
        <f t="shared" si="14"/>
        <v>0</v>
      </c>
      <c r="AO115" s="501">
        <f>IF(AF115="Chk Box",0,IF(AF115&gt;1,W115*867,0))</f>
        <v>0</v>
      </c>
      <c r="AP115" s="501">
        <f>IF(AF115="Chk Box",0,IF(AF115&gt;1,W115*0.14,0))</f>
        <v>0</v>
      </c>
      <c r="AQ115" s="713"/>
      <c r="AR115" s="713">
        <f t="shared" si="17"/>
        <v>0</v>
      </c>
      <c r="AS115" s="711" t="str">
        <f t="shared" si="15"/>
        <v/>
      </c>
      <c r="AT115" s="604"/>
      <c r="AU115" s="604"/>
      <c r="AV115" s="150"/>
      <c r="AW115" s="150"/>
      <c r="AX115" s="150"/>
      <c r="AY115" s="150"/>
      <c r="AZ115" s="150"/>
      <c r="BA115" s="150"/>
      <c r="BB115" s="150"/>
      <c r="BC115" s="150"/>
      <c r="BD115" s="150"/>
      <c r="BE115" s="150"/>
      <c r="BF115" s="150"/>
      <c r="BG115" s="150"/>
      <c r="BH115" s="150"/>
      <c r="BI115" s="150"/>
      <c r="BJ115" s="150"/>
      <c r="BK115" s="150"/>
      <c r="BL115" s="150"/>
      <c r="BM115" s="150"/>
      <c r="BN115" s="150"/>
      <c r="BO115" s="150"/>
      <c r="BP115" s="150"/>
      <c r="BQ115" s="150"/>
      <c r="BR115" s="150"/>
      <c r="BS115" s="150"/>
      <c r="BT115" s="150"/>
      <c r="BU115" s="150"/>
      <c r="BV115" s="150"/>
      <c r="BW115" s="150"/>
      <c r="BX115" s="150"/>
      <c r="BY115" s="150"/>
      <c r="BZ115" s="150"/>
      <c r="CA115" s="150"/>
      <c r="CB115" s="150"/>
      <c r="CC115" s="150"/>
      <c r="CD115" s="150"/>
      <c r="CE115" s="150"/>
      <c r="CF115" s="150"/>
      <c r="CG115" s="150"/>
      <c r="CH115" s="150"/>
      <c r="CI115" s="150"/>
      <c r="CJ115" s="150"/>
      <c r="CK115" s="150"/>
      <c r="CL115" s="150"/>
      <c r="CM115" s="150"/>
      <c r="CN115" s="150"/>
      <c r="CO115" s="150"/>
      <c r="CP115" s="150"/>
      <c r="CQ115" s="150"/>
      <c r="CR115" s="150"/>
      <c r="CS115" s="150"/>
      <c r="CT115" s="150"/>
      <c r="CU115" s="150"/>
      <c r="CV115" s="150"/>
      <c r="CW115" s="150"/>
      <c r="CX115" s="150"/>
      <c r="CY115" s="150"/>
      <c r="CZ115" s="150"/>
      <c r="DA115" s="150"/>
      <c r="DB115" s="150"/>
      <c r="DC115" s="150"/>
    </row>
    <row r="116" spans="1:107" ht="14.1" customHeight="1">
      <c r="A116" s="30"/>
      <c r="B116" s="264"/>
      <c r="C116" s="223" t="s">
        <v>1617</v>
      </c>
      <c r="D116" s="223"/>
      <c r="E116" s="223"/>
      <c r="F116" s="225"/>
      <c r="G116" s="222"/>
      <c r="H116" s="222"/>
      <c r="I116" s="222"/>
      <c r="J116" s="222"/>
      <c r="K116" s="222"/>
      <c r="L116" s="228"/>
      <c r="M116" s="679"/>
      <c r="N116" s="679"/>
      <c r="O116" s="679"/>
      <c r="P116" s="679"/>
      <c r="Q116" s="223"/>
      <c r="R116" s="223"/>
      <c r="S116" s="54"/>
      <c r="T116" s="243"/>
      <c r="U116" s="268"/>
      <c r="V116" s="225" t="s">
        <v>335</v>
      </c>
      <c r="W116" s="987"/>
      <c r="X116" s="988"/>
      <c r="Y116" s="36"/>
      <c r="Z116" s="241"/>
      <c r="AA116" s="241"/>
      <c r="AB116" s="241"/>
      <c r="AC116" s="241"/>
      <c r="AD116" s="268" t="s">
        <v>1619</v>
      </c>
      <c r="AE116" s="266" t="s">
        <v>252</v>
      </c>
      <c r="AF116" s="989" t="str">
        <f>IF(AK116=FALSE,IF(W116="","","Chk Box"),IF(W116="",0,W116*350))</f>
        <v/>
      </c>
      <c r="AG116" s="989"/>
      <c r="AH116" s="989"/>
      <c r="AI116" s="261"/>
      <c r="AJ116" s="260"/>
      <c r="AK116" s="276" t="b">
        <v>0</v>
      </c>
      <c r="AL116" s="244"/>
      <c r="AM116" s="501">
        <f t="shared" si="16"/>
        <v>0</v>
      </c>
      <c r="AN116" s="501">
        <f t="shared" si="14"/>
        <v>0</v>
      </c>
      <c r="AO116" s="501">
        <f>IF(AF116="Chk Box",0,IF(AF116&gt;1,W116*2105,0))</f>
        <v>0</v>
      </c>
      <c r="AP116" s="501">
        <f>IF(AF116="Chk Box",0,IF(AF116&gt;1,W116*0.31,0))</f>
        <v>0</v>
      </c>
      <c r="AQ116" s="713"/>
      <c r="AR116" s="713">
        <f t="shared" si="17"/>
        <v>0</v>
      </c>
      <c r="AS116" s="711" t="str">
        <f t="shared" si="15"/>
        <v/>
      </c>
      <c r="AT116" s="604"/>
      <c r="AU116" s="604"/>
      <c r="AV116" s="150"/>
      <c r="AW116" s="150"/>
      <c r="AX116" s="150"/>
      <c r="AY116" s="150"/>
      <c r="AZ116" s="150"/>
      <c r="BA116" s="150"/>
      <c r="BB116" s="150"/>
      <c r="BC116" s="150"/>
      <c r="BD116" s="150"/>
      <c r="BE116" s="150"/>
      <c r="BF116" s="150"/>
      <c r="BG116" s="150"/>
      <c r="BH116" s="150"/>
      <c r="BI116" s="150"/>
      <c r="BJ116" s="150"/>
      <c r="BK116" s="150"/>
      <c r="BL116" s="150"/>
      <c r="BM116" s="150"/>
      <c r="BN116" s="150"/>
      <c r="BO116" s="150"/>
      <c r="BP116" s="150"/>
      <c r="BQ116" s="150"/>
      <c r="BR116" s="150"/>
      <c r="BS116" s="150"/>
      <c r="BT116" s="150"/>
      <c r="BU116" s="150"/>
      <c r="BV116" s="150"/>
      <c r="BW116" s="150"/>
      <c r="BX116" s="150"/>
      <c r="BY116" s="150"/>
      <c r="BZ116" s="150"/>
      <c r="CA116" s="150"/>
      <c r="CB116" s="150"/>
      <c r="CC116" s="150"/>
      <c r="CD116" s="150"/>
      <c r="CE116" s="150"/>
      <c r="CF116" s="150"/>
      <c r="CG116" s="150"/>
      <c r="CH116" s="150"/>
      <c r="CI116" s="150"/>
      <c r="CJ116" s="150"/>
      <c r="CK116" s="150"/>
      <c r="CL116" s="150"/>
      <c r="CM116" s="150"/>
      <c r="CN116" s="150"/>
      <c r="CO116" s="150"/>
      <c r="CP116" s="150"/>
      <c r="CQ116" s="150"/>
      <c r="CR116" s="150"/>
      <c r="CS116" s="150"/>
      <c r="CT116" s="150"/>
      <c r="CU116" s="150"/>
      <c r="CV116" s="150"/>
      <c r="CW116" s="150"/>
      <c r="CX116" s="150"/>
      <c r="CY116" s="150"/>
      <c r="CZ116" s="150"/>
      <c r="DA116" s="150"/>
      <c r="DB116" s="150"/>
      <c r="DC116" s="150"/>
    </row>
    <row r="117" spans="1:107" ht="14.1" customHeight="1">
      <c r="A117" s="30"/>
      <c r="B117" s="264"/>
      <c r="C117" s="226" t="s">
        <v>1618</v>
      </c>
      <c r="D117" s="227"/>
      <c r="E117" s="227"/>
      <c r="F117" s="225"/>
      <c r="G117" s="222"/>
      <c r="H117" s="222"/>
      <c r="I117" s="222"/>
      <c r="J117" s="222"/>
      <c r="K117" s="222"/>
      <c r="L117" s="679"/>
      <c r="M117" s="679"/>
      <c r="N117" s="679"/>
      <c r="O117" s="679"/>
      <c r="P117" s="679"/>
      <c r="Q117" s="679"/>
      <c r="R117" s="679"/>
      <c r="S117" s="54"/>
      <c r="T117" s="243"/>
      <c r="U117" s="268"/>
      <c r="V117" s="225" t="s">
        <v>335</v>
      </c>
      <c r="W117" s="987"/>
      <c r="X117" s="988"/>
      <c r="Y117" s="36"/>
      <c r="Z117" s="241"/>
      <c r="AA117" s="241"/>
      <c r="AB117" s="241"/>
      <c r="AC117" s="241"/>
      <c r="AD117" s="268" t="s">
        <v>415</v>
      </c>
      <c r="AE117" s="266" t="s">
        <v>252</v>
      </c>
      <c r="AF117" s="989" t="str">
        <f>IF(AK117=FALSE,IF(W117="","","Chk Box"),IF(W117="",0,W117*500))</f>
        <v/>
      </c>
      <c r="AG117" s="989"/>
      <c r="AH117" s="989"/>
      <c r="AI117" s="261"/>
      <c r="AJ117" s="260"/>
      <c r="AK117" s="276" t="b">
        <v>0</v>
      </c>
      <c r="AL117" s="245"/>
      <c r="AM117" s="501">
        <f t="shared" si="16"/>
        <v>0</v>
      </c>
      <c r="AN117" s="501">
        <f t="shared" si="14"/>
        <v>0</v>
      </c>
      <c r="AO117" s="501">
        <f>IF(AF117="Chk Box",0,IF(AF117&gt;1,W117*3656,0))</f>
        <v>0</v>
      </c>
      <c r="AP117" s="501">
        <f>IF(AF117="Chk Box",0,IF(AF117&gt;1,W117*0.55,0))</f>
        <v>0</v>
      </c>
      <c r="AQ117" s="713"/>
      <c r="AR117" s="713">
        <f t="shared" si="17"/>
        <v>0</v>
      </c>
      <c r="AS117" s="711" t="str">
        <f t="shared" si="15"/>
        <v/>
      </c>
      <c r="AT117" s="604"/>
      <c r="AU117" s="604"/>
      <c r="AV117" s="150"/>
      <c r="AW117" s="150"/>
      <c r="AX117" s="150"/>
      <c r="AY117" s="150"/>
      <c r="AZ117" s="150"/>
      <c r="BA117" s="150"/>
      <c r="BB117" s="150"/>
      <c r="BC117" s="150"/>
      <c r="BD117" s="150"/>
      <c r="BE117" s="150"/>
      <c r="BF117" s="150"/>
      <c r="BG117" s="150"/>
      <c r="BH117" s="150"/>
      <c r="BI117" s="150"/>
      <c r="BJ117" s="150"/>
      <c r="BK117" s="150"/>
      <c r="BL117" s="150"/>
      <c r="BM117" s="150"/>
      <c r="BN117" s="150"/>
      <c r="BO117" s="150"/>
      <c r="BP117" s="150"/>
      <c r="BQ117" s="150"/>
      <c r="BR117" s="150"/>
      <c r="BS117" s="150"/>
      <c r="BT117" s="150"/>
      <c r="BU117" s="150"/>
      <c r="BV117" s="150"/>
      <c r="BW117" s="150"/>
      <c r="BX117" s="150"/>
      <c r="BY117" s="150"/>
      <c r="BZ117" s="150"/>
      <c r="CA117" s="150"/>
      <c r="CB117" s="150"/>
      <c r="CC117" s="150"/>
      <c r="CD117" s="150"/>
      <c r="CE117" s="150"/>
      <c r="CF117" s="150"/>
      <c r="CG117" s="150"/>
      <c r="CH117" s="150"/>
      <c r="CI117" s="150"/>
      <c r="CJ117" s="150"/>
      <c r="CK117" s="150"/>
      <c r="CL117" s="150"/>
      <c r="CM117" s="150"/>
      <c r="CN117" s="150"/>
      <c r="CO117" s="150"/>
      <c r="CP117" s="150"/>
      <c r="CQ117" s="150"/>
      <c r="CR117" s="150"/>
      <c r="CS117" s="150"/>
      <c r="CT117" s="150"/>
      <c r="CU117" s="150"/>
      <c r="CV117" s="150"/>
      <c r="CW117" s="150"/>
      <c r="CX117" s="150"/>
      <c r="CY117" s="150"/>
      <c r="CZ117" s="150"/>
      <c r="DA117" s="150"/>
      <c r="DB117" s="150"/>
      <c r="DC117" s="150"/>
    </row>
    <row r="118" spans="1:107" ht="14.1" customHeight="1">
      <c r="A118" s="30"/>
      <c r="B118" s="264"/>
      <c r="C118" s="226" t="s">
        <v>1624</v>
      </c>
      <c r="D118" s="227"/>
      <c r="E118" s="227"/>
      <c r="F118" s="225"/>
      <c r="G118" s="222"/>
      <c r="H118" s="222"/>
      <c r="I118" s="222"/>
      <c r="J118" s="222"/>
      <c r="K118" s="222"/>
      <c r="L118" s="679"/>
      <c r="M118" s="679"/>
      <c r="N118" s="679"/>
      <c r="O118" s="679"/>
      <c r="P118" s="225" t="s">
        <v>1632</v>
      </c>
      <c r="Q118" s="987"/>
      <c r="R118" s="988"/>
      <c r="S118" s="54"/>
      <c r="T118" s="243"/>
      <c r="U118" s="268"/>
      <c r="V118" s="225" t="s">
        <v>1631</v>
      </c>
      <c r="W118" s="987"/>
      <c r="X118" s="988"/>
      <c r="Y118" s="36"/>
      <c r="Z118" s="241"/>
      <c r="AA118" s="241"/>
      <c r="AB118" s="241"/>
      <c r="AC118" s="241"/>
      <c r="AD118" s="268" t="s">
        <v>414</v>
      </c>
      <c r="AE118" s="266" t="s">
        <v>252</v>
      </c>
      <c r="AF118" s="989" t="str">
        <f>IF(AK118=FALSE,IF(AND(W118="",Q118=""),"","Chk Box"),IF(AND(Q118="",W118=""),0,(Q118+W118)*200))</f>
        <v/>
      </c>
      <c r="AG118" s="989"/>
      <c r="AH118" s="989"/>
      <c r="AI118" s="261"/>
      <c r="AJ118" s="260"/>
      <c r="AK118" s="276" t="b">
        <v>0</v>
      </c>
      <c r="AL118" s="245"/>
      <c r="AM118" s="501">
        <f t="shared" si="16"/>
        <v>0</v>
      </c>
      <c r="AN118" s="501">
        <f t="shared" si="14"/>
        <v>0</v>
      </c>
      <c r="AO118" s="501">
        <f>IF(AF118="Chk Box",0,IF(AF118&gt;1,(Q118*1111)+(W118*5563),0))</f>
        <v>0</v>
      </c>
      <c r="AP118" s="501">
        <f>IF(AF118="Chk Box",0,IF(AF118&gt;1,(Q118*0.02)+(W118*0.63),0))</f>
        <v>0</v>
      </c>
      <c r="AQ118" s="713" t="s">
        <v>1543</v>
      </c>
      <c r="AR118" s="713">
        <f t="shared" si="17"/>
        <v>0</v>
      </c>
      <c r="AS118" s="711" t="str">
        <f t="shared" si="15"/>
        <v/>
      </c>
      <c r="AT118" s="711">
        <f>IF($AQ118="HVAC",$AO118,0)</f>
        <v>0</v>
      </c>
      <c r="AU118" s="711" t="str">
        <f>IF($AT118=0,"",_xlfn.RANK.EQ($AT118,$AT$68:$AT$118,0))</f>
        <v/>
      </c>
      <c r="AV118" s="150"/>
      <c r="AW118" s="150"/>
      <c r="AX118" s="150"/>
      <c r="AY118" s="150"/>
      <c r="AZ118" s="150"/>
      <c r="BA118" s="150"/>
      <c r="BB118" s="150"/>
      <c r="BC118" s="150"/>
      <c r="BD118" s="150"/>
      <c r="BE118" s="150"/>
      <c r="BF118" s="150"/>
      <c r="BG118" s="150"/>
      <c r="BH118" s="150"/>
      <c r="BI118" s="150"/>
      <c r="BJ118" s="150"/>
      <c r="BK118" s="150"/>
      <c r="BL118" s="150"/>
      <c r="BM118" s="150"/>
      <c r="BN118" s="150"/>
      <c r="BO118" s="150"/>
      <c r="BP118" s="150"/>
      <c r="BQ118" s="150"/>
      <c r="BR118" s="150"/>
      <c r="BS118" s="150"/>
      <c r="BT118" s="150"/>
      <c r="BU118" s="150"/>
      <c r="BV118" s="150"/>
      <c r="BW118" s="150"/>
      <c r="BX118" s="150"/>
      <c r="BY118" s="150"/>
      <c r="BZ118" s="150"/>
      <c r="CA118" s="150"/>
      <c r="CB118" s="150"/>
      <c r="CC118" s="150"/>
      <c r="CD118" s="150"/>
      <c r="CE118" s="150"/>
      <c r="CF118" s="150"/>
      <c r="CG118" s="150"/>
      <c r="CH118" s="150"/>
      <c r="CI118" s="150"/>
      <c r="CJ118" s="150"/>
      <c r="CK118" s="150"/>
      <c r="CL118" s="150"/>
      <c r="CM118" s="150"/>
      <c r="CN118" s="150"/>
      <c r="CO118" s="150"/>
      <c r="CP118" s="150"/>
      <c r="CQ118" s="150"/>
      <c r="CR118" s="150"/>
      <c r="CS118" s="150"/>
      <c r="CT118" s="150"/>
      <c r="CU118" s="150"/>
      <c r="CV118" s="150"/>
      <c r="CW118" s="150"/>
      <c r="CX118" s="150"/>
      <c r="CY118" s="150"/>
      <c r="CZ118" s="150"/>
      <c r="DA118" s="150"/>
      <c r="DB118" s="150"/>
      <c r="DC118" s="150"/>
    </row>
    <row r="119" spans="1:107" ht="14.1" customHeight="1">
      <c r="A119" s="30"/>
      <c r="B119" s="264"/>
      <c r="C119" s="226"/>
      <c r="D119" s="731" t="s">
        <v>1803</v>
      </c>
      <c r="E119" s="227"/>
      <c r="F119" s="225"/>
      <c r="G119" s="222"/>
      <c r="H119" s="222"/>
      <c r="I119" s="222"/>
      <c r="J119" s="222"/>
      <c r="K119" s="222"/>
      <c r="L119" s="679"/>
      <c r="M119" s="679"/>
      <c r="N119" s="679"/>
      <c r="O119" s="679"/>
      <c r="P119" s="679"/>
      <c r="Q119" s="679"/>
      <c r="R119" s="679"/>
      <c r="S119" s="54"/>
      <c r="T119" s="243"/>
      <c r="U119" s="268"/>
      <c r="V119" s="268"/>
      <c r="W119" s="268"/>
      <c r="X119" s="268"/>
      <c r="Y119" s="268"/>
      <c r="Z119" s="268"/>
      <c r="AA119" s="241"/>
      <c r="AB119" s="241"/>
      <c r="AC119" s="241"/>
      <c r="AD119" s="268"/>
      <c r="AE119" s="268"/>
      <c r="AF119" s="268"/>
      <c r="AG119" s="268"/>
      <c r="AH119" s="268"/>
      <c r="AI119" s="261"/>
      <c r="AJ119" s="268"/>
      <c r="AK119" s="245"/>
      <c r="AL119" s="245"/>
      <c r="AM119" s="501"/>
      <c r="AN119" s="501"/>
      <c r="AO119" s="501"/>
      <c r="AP119" s="501"/>
      <c r="AQ119" s="713"/>
      <c r="AR119" s="713"/>
      <c r="AS119" s="711"/>
      <c r="AT119" s="604"/>
      <c r="AU119" s="604"/>
      <c r="AV119" s="150"/>
      <c r="AW119" s="150"/>
      <c r="AX119" s="150"/>
      <c r="AY119" s="150"/>
      <c r="AZ119" s="150"/>
      <c r="BA119" s="150"/>
      <c r="BB119" s="150"/>
      <c r="BC119" s="150"/>
      <c r="BD119" s="150"/>
      <c r="BE119" s="150"/>
      <c r="BF119" s="150"/>
      <c r="BG119" s="150"/>
      <c r="BH119" s="150"/>
      <c r="BI119" s="150"/>
      <c r="BJ119" s="150"/>
      <c r="BK119" s="150"/>
      <c r="BL119" s="150"/>
      <c r="BM119" s="150"/>
      <c r="BN119" s="150"/>
      <c r="BO119" s="150"/>
      <c r="BP119" s="150"/>
      <c r="BQ119" s="150"/>
      <c r="BR119" s="150"/>
      <c r="BS119" s="150"/>
      <c r="BT119" s="150"/>
      <c r="BU119" s="150"/>
      <c r="BV119" s="150"/>
      <c r="BW119" s="150"/>
      <c r="BX119" s="150"/>
      <c r="BY119" s="150"/>
      <c r="BZ119" s="150"/>
      <c r="CA119" s="150"/>
      <c r="CB119" s="150"/>
      <c r="CC119" s="150"/>
      <c r="CD119" s="150"/>
      <c r="CE119" s="150"/>
      <c r="CF119" s="150"/>
      <c r="CG119" s="150"/>
      <c r="CH119" s="150"/>
      <c r="CI119" s="150"/>
      <c r="CJ119" s="150"/>
      <c r="CK119" s="150"/>
      <c r="CL119" s="150"/>
      <c r="CM119" s="150"/>
      <c r="CN119" s="150"/>
      <c r="CO119" s="150"/>
      <c r="CP119" s="150"/>
      <c r="CQ119" s="150"/>
      <c r="CR119" s="150"/>
      <c r="CS119" s="150"/>
      <c r="CT119" s="150"/>
      <c r="CU119" s="150"/>
      <c r="CV119" s="150"/>
      <c r="CW119" s="150"/>
      <c r="CX119" s="150"/>
      <c r="CY119" s="150"/>
      <c r="CZ119" s="150"/>
      <c r="DA119" s="150"/>
      <c r="DB119" s="150"/>
      <c r="DC119" s="150"/>
    </row>
    <row r="120" spans="1:107" ht="14.1" customHeight="1">
      <c r="A120" s="30"/>
      <c r="B120" s="264"/>
      <c r="C120" s="226" t="s">
        <v>1625</v>
      </c>
      <c r="D120" s="227"/>
      <c r="E120" s="227"/>
      <c r="F120" s="225"/>
      <c r="G120" s="222"/>
      <c r="H120" s="222"/>
      <c r="I120" s="222"/>
      <c r="J120" s="222"/>
      <c r="K120" s="222"/>
      <c r="L120" s="679"/>
      <c r="M120" s="679"/>
      <c r="N120" s="679"/>
      <c r="O120" s="679"/>
      <c r="P120" s="679"/>
      <c r="Q120" s="679"/>
      <c r="R120" s="679"/>
      <c r="S120" s="54"/>
      <c r="T120" s="243"/>
      <c r="U120" s="268"/>
      <c r="V120" s="225" t="s">
        <v>358</v>
      </c>
      <c r="W120" s="987"/>
      <c r="X120" s="988"/>
      <c r="Y120" s="36" t="s">
        <v>1412</v>
      </c>
      <c r="Z120" s="241"/>
      <c r="AA120" s="241"/>
      <c r="AB120" s="241"/>
      <c r="AC120" s="241"/>
      <c r="AD120" s="268" t="s">
        <v>1404</v>
      </c>
      <c r="AE120" s="266" t="s">
        <v>252</v>
      </c>
      <c r="AF120" s="989" t="str">
        <f>IF(AK120=FALSE,IF(W120="","","Chk Box"),IF(W120="",0,W120*100))</f>
        <v/>
      </c>
      <c r="AG120" s="989"/>
      <c r="AH120" s="989"/>
      <c r="AI120" s="261"/>
      <c r="AJ120" s="260"/>
      <c r="AK120" s="276" t="b">
        <v>0</v>
      </c>
      <c r="AL120" s="245"/>
      <c r="AM120" s="501">
        <f>IFERROR(IF($AQ120="",AO120,IF($AS120="",(VLOOKUP($AU120,StackingEffects,2,FALSE)*AT120),(VLOOKUP($AS120,StackingEffects,2,FALSE)*AR120))),0)</f>
        <v>0</v>
      </c>
      <c r="AN120" s="501">
        <f>IFERROR(IF($AQ120="",AP120,IF($AS120="",(VLOOKUP($AU120,StackingEffects,2,FALSE)*AP120),(VLOOKUP($AS120,StackingEffects,2,FALSE)*AP120))),0)</f>
        <v>0</v>
      </c>
      <c r="AO120" s="501">
        <f>IF(AF120="Chk Box",0,IF(AF120&gt;1,W120*3445,0))</f>
        <v>0</v>
      </c>
      <c r="AP120" s="501">
        <f>IF(AF120="Chk Box",0,IF(AF120&gt;1,W120*0,0))</f>
        <v>0</v>
      </c>
      <c r="AQ120" s="713"/>
      <c r="AR120" s="713">
        <f t="shared" si="17"/>
        <v>0</v>
      </c>
      <c r="AS120" s="711" t="str">
        <f>IF($AR120=0,"",_xlfn.RANK.EQ($AR120,$AR$112:$AR$121,0))</f>
        <v/>
      </c>
      <c r="AT120" s="604"/>
      <c r="AU120" s="604"/>
      <c r="AV120" s="150"/>
      <c r="AW120" s="150"/>
      <c r="AX120" s="150"/>
      <c r="AY120" s="150"/>
      <c r="AZ120" s="150"/>
      <c r="BA120" s="150"/>
      <c r="BB120" s="150"/>
      <c r="BC120" s="150"/>
      <c r="BD120" s="150"/>
      <c r="BE120" s="150"/>
      <c r="BF120" s="150"/>
      <c r="BG120" s="150"/>
      <c r="BH120" s="150"/>
      <c r="BI120" s="150"/>
      <c r="BJ120" s="150"/>
      <c r="BK120" s="150"/>
      <c r="BL120" s="150"/>
      <c r="BM120" s="150"/>
      <c r="BN120" s="150"/>
      <c r="BO120" s="150"/>
      <c r="BP120" s="150"/>
      <c r="BQ120" s="150"/>
      <c r="BR120" s="150"/>
      <c r="BS120" s="150"/>
      <c r="BT120" s="150"/>
      <c r="BU120" s="150"/>
      <c r="BV120" s="150"/>
      <c r="BW120" s="150"/>
      <c r="BX120" s="150"/>
      <c r="BY120" s="150"/>
      <c r="BZ120" s="150"/>
      <c r="CA120" s="150"/>
      <c r="CB120" s="150"/>
      <c r="CC120" s="150"/>
      <c r="CD120" s="150"/>
      <c r="CE120" s="150"/>
      <c r="CF120" s="150"/>
      <c r="CG120" s="150"/>
      <c r="CH120" s="150"/>
      <c r="CI120" s="150"/>
      <c r="CJ120" s="150"/>
      <c r="CK120" s="150"/>
      <c r="CL120" s="150"/>
      <c r="CM120" s="150"/>
      <c r="CN120" s="150"/>
      <c r="CO120" s="150"/>
      <c r="CP120" s="150"/>
      <c r="CQ120" s="150"/>
      <c r="CR120" s="150"/>
      <c r="CS120" s="150"/>
      <c r="CT120" s="150"/>
      <c r="CU120" s="150"/>
      <c r="CV120" s="150"/>
      <c r="CW120" s="150"/>
      <c r="CX120" s="150"/>
      <c r="CY120" s="150"/>
      <c r="CZ120" s="150"/>
      <c r="DA120" s="150"/>
      <c r="DB120" s="150"/>
      <c r="DC120" s="150"/>
    </row>
    <row r="121" spans="1:107" ht="14.1" customHeight="1">
      <c r="A121" s="30"/>
      <c r="B121" s="264"/>
      <c r="C121" s="226" t="s">
        <v>1626</v>
      </c>
      <c r="D121" s="227"/>
      <c r="E121" s="227"/>
      <c r="F121" s="225"/>
      <c r="G121" s="222"/>
      <c r="H121" s="222"/>
      <c r="I121" s="222"/>
      <c r="J121" s="222"/>
      <c r="K121" s="222"/>
      <c r="L121" s="679"/>
      <c r="M121" s="679"/>
      <c r="N121" s="679"/>
      <c r="O121" s="679"/>
      <c r="P121" s="679"/>
      <c r="Q121" s="679"/>
      <c r="R121" s="679"/>
      <c r="S121" s="54"/>
      <c r="T121" s="243"/>
      <c r="U121" s="268"/>
      <c r="V121" s="225" t="s">
        <v>358</v>
      </c>
      <c r="W121" s="987"/>
      <c r="X121" s="988"/>
      <c r="Y121" s="36" t="s">
        <v>1412</v>
      </c>
      <c r="Z121" s="241"/>
      <c r="AA121" s="241"/>
      <c r="AB121" s="241"/>
      <c r="AC121" s="241"/>
      <c r="AD121" s="268" t="s">
        <v>3284</v>
      </c>
      <c r="AE121" s="266" t="s">
        <v>252</v>
      </c>
      <c r="AF121" s="989" t="str">
        <f>IF(AK121=FALSE,IF(W121="","","Chk Box"),IF(W121="",0,W121*150))</f>
        <v/>
      </c>
      <c r="AG121" s="989"/>
      <c r="AH121" s="989"/>
      <c r="AI121" s="261"/>
      <c r="AJ121" s="260"/>
      <c r="AK121" s="276" t="b">
        <v>0</v>
      </c>
      <c r="AL121" s="245"/>
      <c r="AM121" s="501">
        <f>IFERROR(IF($AQ121="",AO121,IF($AS121="",(VLOOKUP($AU121,StackingEffects,2,FALSE)*AT121),(VLOOKUP($AS121,StackingEffects,2,FALSE)*AR121))),0)</f>
        <v>0</v>
      </c>
      <c r="AN121" s="501">
        <f>IFERROR(IF($AQ121="",AP121,IF($AS121="",(VLOOKUP($AU121,StackingEffects,2,FALSE)*AP121),(VLOOKUP($AS121,StackingEffects,2,FALSE)*AP121))),0)</f>
        <v>0</v>
      </c>
      <c r="AO121" s="501">
        <f>IF(AF121="Chk Box",0,IF(AF121&gt;1,W121*2830,0))</f>
        <v>0</v>
      </c>
      <c r="AP121" s="501">
        <f>IF(AF121="Chk Box",0,IF(AF121&gt;1,W121*0,0))</f>
        <v>0</v>
      </c>
      <c r="AQ121" s="713"/>
      <c r="AR121" s="713">
        <f t="shared" si="17"/>
        <v>0</v>
      </c>
      <c r="AS121" s="711" t="str">
        <f>IF($AR121=0,"",_xlfn.RANK.EQ($AR121,$AR$112:$AR$121,0))</f>
        <v/>
      </c>
      <c r="AT121" s="604"/>
      <c r="AU121" s="604"/>
      <c r="AV121" s="150"/>
      <c r="AW121" s="150"/>
      <c r="AX121" s="150"/>
      <c r="AY121" s="150"/>
      <c r="AZ121" s="150"/>
      <c r="BA121" s="150"/>
      <c r="BB121" s="150"/>
      <c r="BC121" s="150"/>
      <c r="BD121" s="150"/>
      <c r="BE121" s="150"/>
      <c r="BF121" s="150"/>
      <c r="BG121" s="150"/>
      <c r="BH121" s="150"/>
      <c r="BI121" s="150"/>
      <c r="BJ121" s="150"/>
      <c r="BK121" s="150"/>
      <c r="BL121" s="150"/>
      <c r="BM121" s="150"/>
      <c r="BN121" s="150"/>
      <c r="BO121" s="150"/>
      <c r="BP121" s="150"/>
      <c r="BQ121" s="150"/>
      <c r="BR121" s="150"/>
      <c r="BS121" s="150"/>
      <c r="BT121" s="150"/>
      <c r="BU121" s="150"/>
      <c r="BV121" s="150"/>
      <c r="BW121" s="150"/>
      <c r="BX121" s="150"/>
      <c r="BY121" s="150"/>
      <c r="BZ121" s="150"/>
      <c r="CA121" s="150"/>
      <c r="CB121" s="150"/>
      <c r="CC121" s="150"/>
      <c r="CD121" s="150"/>
      <c r="CE121" s="150"/>
      <c r="CF121" s="150"/>
      <c r="CG121" s="150"/>
      <c r="CH121" s="150"/>
      <c r="CI121" s="150"/>
      <c r="CJ121" s="150"/>
      <c r="CK121" s="150"/>
      <c r="CL121" s="150"/>
      <c r="CM121" s="150"/>
      <c r="CN121" s="150"/>
      <c r="CO121" s="150"/>
      <c r="CP121" s="150"/>
      <c r="CQ121" s="150"/>
      <c r="CR121" s="150"/>
      <c r="CS121" s="150"/>
      <c r="CT121" s="150"/>
      <c r="CU121" s="150"/>
      <c r="CV121" s="150"/>
      <c r="CW121" s="150"/>
      <c r="CX121" s="150"/>
      <c r="CY121" s="150"/>
      <c r="CZ121" s="150"/>
      <c r="DA121" s="150"/>
      <c r="DB121" s="150"/>
      <c r="DC121" s="150"/>
    </row>
    <row r="122" spans="1:107" ht="3" customHeight="1">
      <c r="A122" s="30"/>
      <c r="B122" s="269"/>
      <c r="C122" s="239"/>
      <c r="D122" s="239"/>
      <c r="E122" s="239"/>
      <c r="F122" s="239"/>
      <c r="G122" s="239"/>
      <c r="H122" s="239"/>
      <c r="I122" s="239"/>
      <c r="J122" s="239"/>
      <c r="K122" s="239"/>
      <c r="L122" s="239"/>
      <c r="M122" s="239"/>
      <c r="N122" s="239"/>
      <c r="O122" s="239"/>
      <c r="P122" s="239"/>
      <c r="Q122" s="239"/>
      <c r="R122" s="239"/>
      <c r="S122" s="239"/>
      <c r="T122" s="272"/>
      <c r="U122" s="272"/>
      <c r="V122" s="282"/>
      <c r="W122" s="282"/>
      <c r="X122" s="282"/>
      <c r="Y122" s="282"/>
      <c r="Z122" s="282"/>
      <c r="AA122" s="282"/>
      <c r="AB122" s="282"/>
      <c r="AC122" s="282"/>
      <c r="AD122" s="272"/>
      <c r="AE122" s="272"/>
      <c r="AF122" s="278"/>
      <c r="AG122" s="239"/>
      <c r="AH122" s="239"/>
      <c r="AI122" s="273"/>
      <c r="AJ122" s="259"/>
      <c r="AK122" s="244"/>
      <c r="AL122" s="244"/>
      <c r="AQ122" s="12"/>
      <c r="AR122" s="12"/>
      <c r="AV122" s="150"/>
      <c r="AW122" s="150"/>
      <c r="AX122" s="150"/>
      <c r="AY122" s="150"/>
      <c r="AZ122" s="150"/>
      <c r="BA122" s="150"/>
      <c r="BB122" s="150"/>
      <c r="BC122" s="150"/>
      <c r="BD122" s="150"/>
      <c r="BE122" s="150"/>
      <c r="BF122" s="150"/>
      <c r="BG122" s="150"/>
      <c r="BH122" s="150"/>
      <c r="BI122" s="150"/>
      <c r="BJ122" s="150"/>
      <c r="BK122" s="150"/>
      <c r="BL122" s="150"/>
      <c r="BM122" s="150"/>
      <c r="BN122" s="150"/>
      <c r="BO122" s="150"/>
      <c r="BP122" s="150"/>
      <c r="BQ122" s="150"/>
      <c r="BR122" s="150"/>
      <c r="BS122" s="150"/>
      <c r="BT122" s="150"/>
      <c r="BU122" s="150"/>
      <c r="BV122" s="150"/>
      <c r="BW122" s="150"/>
      <c r="BX122" s="150"/>
      <c r="BY122" s="150"/>
      <c r="BZ122" s="150"/>
      <c r="CA122" s="150"/>
      <c r="CB122" s="150"/>
      <c r="CC122" s="150"/>
      <c r="CD122" s="150"/>
      <c r="CE122" s="150"/>
      <c r="CF122" s="150"/>
      <c r="CG122" s="150"/>
      <c r="CH122" s="150"/>
      <c r="CI122" s="150"/>
      <c r="CJ122" s="150"/>
      <c r="CK122" s="150"/>
      <c r="CL122" s="150"/>
      <c r="CM122" s="150"/>
      <c r="CN122" s="150"/>
      <c r="CO122" s="150"/>
      <c r="CP122" s="150"/>
      <c r="CQ122" s="150"/>
      <c r="CR122" s="150"/>
      <c r="CS122" s="150"/>
      <c r="CT122" s="150"/>
      <c r="CU122" s="150"/>
      <c r="CV122" s="150"/>
      <c r="CW122" s="150"/>
      <c r="CX122" s="150"/>
      <c r="CY122" s="150"/>
      <c r="CZ122" s="150"/>
      <c r="DA122" s="150"/>
      <c r="DB122" s="150"/>
      <c r="DC122" s="150"/>
    </row>
    <row r="123" spans="1:107" ht="12.75" customHeight="1">
      <c r="A123" s="30"/>
      <c r="B123" s="30"/>
      <c r="C123" s="234"/>
      <c r="D123" s="234"/>
      <c r="E123" s="234"/>
      <c r="F123" s="234"/>
      <c r="G123" s="234"/>
      <c r="H123" s="234"/>
      <c r="I123" s="234"/>
      <c r="J123" s="234"/>
      <c r="K123" s="234"/>
      <c r="L123" s="234"/>
      <c r="M123" s="234"/>
      <c r="N123" s="234"/>
      <c r="O123" s="234"/>
      <c r="P123" s="234"/>
      <c r="Q123" s="234"/>
      <c r="R123" s="234"/>
      <c r="S123" s="234"/>
      <c r="T123" s="243"/>
      <c r="U123" s="243"/>
      <c r="V123" s="241"/>
      <c r="W123" s="241"/>
      <c r="X123" s="241"/>
      <c r="Y123" s="241"/>
      <c r="Z123" s="241"/>
      <c r="AA123" s="241"/>
      <c r="AB123" s="241"/>
      <c r="AC123" s="241"/>
      <c r="AD123" s="243"/>
      <c r="AE123" s="243"/>
      <c r="AF123" s="54"/>
      <c r="AG123" s="234"/>
      <c r="AH123" s="234"/>
      <c r="AI123" s="243"/>
      <c r="AJ123" s="234"/>
      <c r="AQ123" s="12"/>
      <c r="AR123" s="12"/>
      <c r="AV123" s="150"/>
      <c r="AW123" s="150"/>
      <c r="AX123" s="150"/>
      <c r="AY123" s="150"/>
      <c r="AZ123" s="150"/>
      <c r="BA123" s="150"/>
      <c r="BB123" s="150"/>
      <c r="BC123" s="150"/>
      <c r="BD123" s="150"/>
      <c r="BE123" s="150"/>
      <c r="BF123" s="150"/>
      <c r="BG123" s="150"/>
      <c r="BH123" s="150"/>
      <c r="BI123" s="150"/>
      <c r="BJ123" s="150"/>
      <c r="BK123" s="150"/>
      <c r="BL123" s="150"/>
      <c r="BM123" s="150"/>
      <c r="BN123" s="150"/>
      <c r="BO123" s="150"/>
      <c r="BP123" s="150"/>
      <c r="BQ123" s="150"/>
      <c r="BR123" s="150"/>
      <c r="BS123" s="150"/>
      <c r="BT123" s="150"/>
      <c r="BU123" s="150"/>
      <c r="BV123" s="150"/>
      <c r="BW123" s="150"/>
      <c r="BX123" s="150"/>
      <c r="BY123" s="150"/>
      <c r="BZ123" s="150"/>
      <c r="CA123" s="150"/>
      <c r="CB123" s="150"/>
      <c r="CC123" s="150"/>
      <c r="CD123" s="150"/>
      <c r="CE123" s="150"/>
      <c r="CF123" s="150"/>
      <c r="CG123" s="150"/>
      <c r="CH123" s="150"/>
      <c r="CI123" s="150"/>
      <c r="CJ123" s="150"/>
      <c r="CK123" s="150"/>
      <c r="CL123" s="150"/>
      <c r="CM123" s="150"/>
      <c r="CN123" s="150"/>
      <c r="CO123" s="150"/>
      <c r="CP123" s="150"/>
      <c r="CQ123" s="150"/>
      <c r="CR123" s="150"/>
      <c r="CS123" s="150"/>
      <c r="CT123" s="150"/>
      <c r="CU123" s="150"/>
      <c r="CV123" s="150"/>
      <c r="CW123" s="150"/>
      <c r="CX123" s="150"/>
      <c r="CY123" s="150"/>
      <c r="CZ123" s="150"/>
      <c r="DA123" s="150"/>
      <c r="DB123" s="150"/>
      <c r="DC123" s="150"/>
    </row>
    <row r="124" spans="1:107" ht="22.5" customHeight="1">
      <c r="A124" s="30"/>
      <c r="B124" s="52" t="s">
        <v>1806</v>
      </c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243"/>
      <c r="U124" s="39"/>
      <c r="V124" s="241"/>
      <c r="W124" s="241"/>
      <c r="X124" s="241"/>
      <c r="Y124" s="241"/>
      <c r="Z124" s="241"/>
      <c r="AA124" s="241"/>
      <c r="AB124" s="241"/>
      <c r="AC124" s="241"/>
      <c r="AD124" s="39"/>
      <c r="AE124" s="39"/>
      <c r="AF124" s="53"/>
      <c r="AG124" s="234"/>
      <c r="AH124" s="234"/>
      <c r="AI124" s="39"/>
      <c r="AJ124" s="39"/>
      <c r="AM124" s="986" t="s">
        <v>1538</v>
      </c>
      <c r="AN124" s="986"/>
      <c r="AO124" s="975" t="s">
        <v>1539</v>
      </c>
      <c r="AP124" s="975"/>
      <c r="AQ124" s="975"/>
      <c r="AR124" s="975"/>
      <c r="AS124" s="975"/>
      <c r="AT124" s="975"/>
      <c r="AU124" s="975"/>
      <c r="AV124" s="150"/>
      <c r="AW124" s="150"/>
      <c r="AX124" s="150"/>
      <c r="AY124" s="150"/>
      <c r="AZ124" s="150"/>
      <c r="BA124" s="150"/>
      <c r="BB124" s="150"/>
      <c r="BC124" s="150"/>
      <c r="BD124" s="150"/>
      <c r="BE124" s="150"/>
      <c r="BF124" s="150"/>
      <c r="BG124" s="150"/>
      <c r="BH124" s="150"/>
      <c r="BI124" s="150"/>
      <c r="BJ124" s="150"/>
      <c r="BK124" s="150"/>
      <c r="BL124" s="150"/>
      <c r="BM124" s="150"/>
      <c r="BN124" s="150"/>
      <c r="BO124" s="150"/>
      <c r="BP124" s="150"/>
      <c r="BQ124" s="150"/>
      <c r="BR124" s="150"/>
      <c r="BS124" s="150"/>
      <c r="BT124" s="150"/>
      <c r="BU124" s="150"/>
      <c r="BV124" s="150"/>
      <c r="BW124" s="150"/>
      <c r="BX124" s="150"/>
      <c r="BY124" s="150"/>
      <c r="BZ124" s="150"/>
      <c r="CA124" s="150"/>
      <c r="CB124" s="150"/>
      <c r="CC124" s="150"/>
      <c r="CD124" s="150"/>
      <c r="CE124" s="150"/>
      <c r="CF124" s="150"/>
      <c r="CG124" s="150"/>
      <c r="CH124" s="150"/>
      <c r="CI124" s="150"/>
      <c r="CJ124" s="150"/>
      <c r="CK124" s="150"/>
      <c r="CL124" s="150"/>
      <c r="CM124" s="150"/>
      <c r="CN124" s="150"/>
      <c r="CO124" s="150"/>
      <c r="CP124" s="150"/>
      <c r="CQ124" s="150"/>
      <c r="CR124" s="150"/>
      <c r="CS124" s="150"/>
      <c r="CT124" s="150"/>
      <c r="CU124" s="150"/>
      <c r="CV124" s="150"/>
      <c r="CW124" s="150"/>
      <c r="CX124" s="150"/>
      <c r="CY124" s="150"/>
      <c r="CZ124" s="150"/>
      <c r="DA124" s="150"/>
      <c r="DB124" s="150"/>
      <c r="DC124" s="150"/>
    </row>
    <row r="125" spans="1:107" ht="12.75" customHeight="1">
      <c r="A125" s="30"/>
      <c r="B125" s="258"/>
      <c r="C125" s="256"/>
      <c r="D125" s="256"/>
      <c r="E125" s="256"/>
      <c r="F125" s="256"/>
      <c r="G125" s="687"/>
      <c r="H125" s="687"/>
      <c r="I125" s="687"/>
      <c r="J125" s="255"/>
      <c r="K125" s="255"/>
      <c r="L125" s="255"/>
      <c r="M125" s="255"/>
      <c r="N125" s="287"/>
      <c r="O125" s="287"/>
      <c r="P125" s="31"/>
      <c r="Q125" s="255"/>
      <c r="R125" s="255"/>
      <c r="S125" s="262"/>
      <c r="T125" s="274"/>
      <c r="U125" s="285"/>
      <c r="V125" s="687"/>
      <c r="W125" s="288"/>
      <c r="X125" s="288"/>
      <c r="Y125" s="288"/>
      <c r="Z125" s="693"/>
      <c r="AA125" s="693"/>
      <c r="AB125" s="693"/>
      <c r="AC125" s="693"/>
      <c r="AD125" s="693"/>
      <c r="AE125" s="285"/>
      <c r="AF125" s="601" t="s">
        <v>253</v>
      </c>
      <c r="AG125" s="602"/>
      <c r="AH125" s="602"/>
      <c r="AI125" s="34"/>
      <c r="AJ125" s="275"/>
      <c r="AM125" s="13" t="s">
        <v>619</v>
      </c>
      <c r="AN125" s="13" t="s">
        <v>75</v>
      </c>
      <c r="AO125" s="13" t="s">
        <v>1557</v>
      </c>
      <c r="AP125" s="13" t="s">
        <v>1556</v>
      </c>
      <c r="AQ125" s="13" t="s">
        <v>1542</v>
      </c>
      <c r="AR125" s="13" t="s">
        <v>1548</v>
      </c>
      <c r="AS125" s="13" t="s">
        <v>1549</v>
      </c>
      <c r="AT125" s="13"/>
      <c r="AU125" s="13"/>
      <c r="AV125" s="150"/>
      <c r="AW125" s="150"/>
      <c r="AX125" s="150"/>
      <c r="AY125" s="150"/>
      <c r="AZ125" s="150"/>
      <c r="BA125" s="150"/>
      <c r="BB125" s="150"/>
      <c r="BC125" s="150"/>
      <c r="BD125" s="150"/>
      <c r="BE125" s="150"/>
      <c r="BF125" s="150"/>
      <c r="BG125" s="150"/>
      <c r="BH125" s="150"/>
      <c r="BI125" s="150"/>
      <c r="BJ125" s="150"/>
      <c r="BK125" s="150"/>
      <c r="BL125" s="150"/>
      <c r="BM125" s="150"/>
      <c r="BN125" s="150"/>
      <c r="BO125" s="150"/>
      <c r="BP125" s="150"/>
      <c r="BQ125" s="150"/>
      <c r="BR125" s="150"/>
      <c r="BS125" s="150"/>
      <c r="BT125" s="150"/>
      <c r="BU125" s="150"/>
      <c r="BV125" s="150"/>
      <c r="BW125" s="150"/>
      <c r="BX125" s="150"/>
      <c r="BY125" s="150"/>
      <c r="BZ125" s="150"/>
      <c r="CA125" s="150"/>
      <c r="CB125" s="150"/>
      <c r="CC125" s="150"/>
      <c r="CD125" s="150"/>
      <c r="CE125" s="150"/>
      <c r="CF125" s="150"/>
      <c r="CG125" s="150"/>
      <c r="CH125" s="150"/>
      <c r="CI125" s="150"/>
      <c r="CJ125" s="150"/>
      <c r="CK125" s="150"/>
      <c r="CL125" s="150"/>
      <c r="CM125" s="150"/>
      <c r="CN125" s="150"/>
      <c r="CO125" s="150"/>
      <c r="CP125" s="150"/>
      <c r="CQ125" s="150"/>
      <c r="CR125" s="150"/>
      <c r="CS125" s="150"/>
      <c r="CT125" s="150"/>
      <c r="CU125" s="150"/>
      <c r="CV125" s="150"/>
      <c r="CW125" s="150"/>
      <c r="CX125" s="150"/>
      <c r="CY125" s="150"/>
      <c r="CZ125" s="150"/>
      <c r="DA125" s="150"/>
      <c r="DB125" s="150"/>
      <c r="DC125" s="150"/>
    </row>
    <row r="126" spans="1:107" ht="14.1" customHeight="1">
      <c r="A126" s="30"/>
      <c r="B126" s="264"/>
      <c r="C126" s="223" t="s">
        <v>3333</v>
      </c>
      <c r="D126" s="227"/>
      <c r="E126" s="227"/>
      <c r="F126" s="225"/>
      <c r="G126" s="222"/>
      <c r="H126" s="222"/>
      <c r="I126" s="222"/>
      <c r="J126" s="222"/>
      <c r="K126" s="222"/>
      <c r="L126" s="679"/>
      <c r="M126" s="679"/>
      <c r="N126" s="679"/>
      <c r="O126" s="679"/>
      <c r="P126" s="679"/>
      <c r="Q126" s="679"/>
      <c r="R126" s="679"/>
      <c r="S126" s="54"/>
      <c r="T126" s="243"/>
      <c r="U126" s="268"/>
      <c r="V126" s="225" t="s">
        <v>335</v>
      </c>
      <c r="W126" s="987"/>
      <c r="X126" s="988"/>
      <c r="Y126" s="226" t="s">
        <v>3408</v>
      </c>
      <c r="Z126" s="241"/>
      <c r="AA126" s="241"/>
      <c r="AB126" s="241"/>
      <c r="AC126" s="241"/>
      <c r="AD126" s="268" t="s">
        <v>3332</v>
      </c>
      <c r="AE126" s="266" t="s">
        <v>252</v>
      </c>
      <c r="AF126" s="989" t="str">
        <f>IF(AK126=FALSE,IF(W126="","",IF(AD11="OR","ID Only","Chk Box")),IF(AD11="OR","ID Only",IF(W126="",0,W126*200)))</f>
        <v/>
      </c>
      <c r="AG126" s="989"/>
      <c r="AH126" s="989"/>
      <c r="AI126" s="261"/>
      <c r="AJ126" s="260"/>
      <c r="AK126" s="276" t="b">
        <v>0</v>
      </c>
      <c r="AL126" s="245"/>
      <c r="AM126" s="501">
        <f t="shared" ref="AM126:AM130" si="18">IFERROR(IF($AQ126="",AO126,IF($AS126="",(VLOOKUP($AU126,StackingEffects,2,FALSE)*AT126),(VLOOKUP($AS126,StackingEffects,2,FALSE)*AR126))),0)</f>
        <v>0</v>
      </c>
      <c r="AN126" s="501">
        <f t="shared" ref="AN126:AN130" si="19">IFERROR(IF($AQ126="",AP126,IF($AS126="",(VLOOKUP($AU126,StackingEffects,2,FALSE)*AP126),(VLOOKUP($AS126,StackingEffects,2,FALSE)*AP126))),0)</f>
        <v>0</v>
      </c>
      <c r="AO126" s="501">
        <f>IF(OR(AF126="Chk Box",AF126="ID Only"),0,IF(AF126&gt;1,W126*675,0))</f>
        <v>0</v>
      </c>
      <c r="AP126" s="501">
        <f>IF(AF126="Chk Box",0,IF(AF126&gt;1,W126*0.14,0))</f>
        <v>0</v>
      </c>
      <c r="AQ126" s="713" t="s">
        <v>1544</v>
      </c>
      <c r="AR126" s="713">
        <f t="shared" ref="AR126:AR130" si="20">IF($AQ126="REFRIGERATION",$AO126,0)</f>
        <v>0</v>
      </c>
      <c r="AS126" s="711" t="str">
        <f>IF($AR126=0,"",_xlfn.RANK.EQ($AR126,$AR$126:$AR$130,0))</f>
        <v/>
      </c>
      <c r="AT126" s="13"/>
      <c r="AU126" s="604"/>
      <c r="AV126" s="150"/>
      <c r="AW126" s="150"/>
      <c r="AX126" s="150"/>
      <c r="AY126" s="150"/>
      <c r="AZ126" s="150"/>
      <c r="BA126" s="150"/>
      <c r="BB126" s="150"/>
      <c r="BC126" s="150"/>
      <c r="BD126" s="150"/>
      <c r="BE126" s="150"/>
      <c r="BF126" s="150"/>
      <c r="BG126" s="150"/>
      <c r="BH126" s="150"/>
      <c r="BI126" s="150"/>
      <c r="BJ126" s="150"/>
      <c r="BK126" s="150"/>
      <c r="BL126" s="150"/>
      <c r="BM126" s="150"/>
      <c r="BN126" s="150"/>
      <c r="BO126" s="150"/>
      <c r="BP126" s="150"/>
      <c r="BQ126" s="150"/>
      <c r="BR126" s="150"/>
      <c r="BS126" s="150"/>
      <c r="BT126" s="150"/>
      <c r="BU126" s="150"/>
      <c r="BV126" s="150"/>
      <c r="BW126" s="150"/>
      <c r="BX126" s="150"/>
      <c r="BY126" s="150"/>
      <c r="BZ126" s="150"/>
      <c r="CA126" s="150"/>
      <c r="CB126" s="150"/>
      <c r="CC126" s="150"/>
      <c r="CD126" s="150"/>
      <c r="CE126" s="150"/>
      <c r="CF126" s="150"/>
      <c r="CG126" s="150"/>
      <c r="CH126" s="150"/>
      <c r="CI126" s="150"/>
      <c r="CJ126" s="150"/>
      <c r="CK126" s="150"/>
      <c r="CL126" s="150"/>
      <c r="CM126" s="150"/>
      <c r="CN126" s="150"/>
      <c r="CO126" s="150"/>
      <c r="CP126" s="150"/>
      <c r="CQ126" s="150"/>
      <c r="CR126" s="150"/>
      <c r="CS126" s="150"/>
      <c r="CT126" s="150"/>
      <c r="CU126" s="150"/>
      <c r="CV126" s="150"/>
      <c r="CW126" s="150"/>
      <c r="CX126" s="150"/>
      <c r="CY126" s="150"/>
      <c r="CZ126" s="150"/>
      <c r="DA126" s="150"/>
      <c r="DB126" s="150"/>
      <c r="DC126" s="150"/>
    </row>
    <row r="127" spans="1:107" ht="14.1" customHeight="1">
      <c r="A127" s="30"/>
      <c r="B127" s="264"/>
      <c r="C127" s="226" t="s">
        <v>1622</v>
      </c>
      <c r="D127" s="227"/>
      <c r="E127" s="227"/>
      <c r="F127" s="225"/>
      <c r="G127" s="222"/>
      <c r="H127" s="222"/>
      <c r="I127" s="222"/>
      <c r="J127" s="222"/>
      <c r="K127" s="222"/>
      <c r="L127" s="679"/>
      <c r="M127" s="679"/>
      <c r="N127" s="679"/>
      <c r="O127" s="679"/>
      <c r="P127" s="679"/>
      <c r="Q127" s="679"/>
      <c r="R127" s="679"/>
      <c r="S127" s="54"/>
      <c r="T127" s="243"/>
      <c r="U127" s="268"/>
      <c r="V127" s="225" t="s">
        <v>3409</v>
      </c>
      <c r="W127" s="987"/>
      <c r="X127" s="988"/>
      <c r="Y127" s="226" t="s">
        <v>2619</v>
      </c>
      <c r="Z127" s="241"/>
      <c r="AA127" s="241"/>
      <c r="AB127" s="241"/>
      <c r="AC127" s="241"/>
      <c r="AD127" s="268" t="s">
        <v>3410</v>
      </c>
      <c r="AE127" s="266" t="s">
        <v>252</v>
      </c>
      <c r="AF127" s="989" t="str">
        <f>IF(AK127=FALSE,IF(W127="","","Chk Box"),IF(W127="",0,W127*100))</f>
        <v/>
      </c>
      <c r="AG127" s="989"/>
      <c r="AH127" s="989"/>
      <c r="AI127" s="261"/>
      <c r="AJ127" s="260"/>
      <c r="AK127" s="276" t="b">
        <v>0</v>
      </c>
      <c r="AL127" s="245"/>
      <c r="AM127" s="501">
        <f t="shared" si="18"/>
        <v>0</v>
      </c>
      <c r="AN127" s="501">
        <f t="shared" si="19"/>
        <v>0</v>
      </c>
      <c r="AO127" s="501">
        <f>IF(AF127="Chk Box",0,IF(AF127&gt;1,W127*360,0))</f>
        <v>0</v>
      </c>
      <c r="AP127" s="501">
        <f>IF(AF127="Chk Box",0,IF(AF127&gt;1,W127*0.38,0))</f>
        <v>0</v>
      </c>
      <c r="AQ127" s="713" t="s">
        <v>1544</v>
      </c>
      <c r="AR127" s="713">
        <f t="shared" si="20"/>
        <v>0</v>
      </c>
      <c r="AS127" s="711" t="str">
        <f>IF($AR127=0,"",_xlfn.RANK.EQ($AR127,$AR$126:$AR$130,0))</f>
        <v/>
      </c>
      <c r="AT127" s="13"/>
      <c r="AU127" s="604"/>
      <c r="AV127" s="150"/>
      <c r="AW127" s="150"/>
      <c r="AX127" s="150"/>
      <c r="AY127" s="150"/>
      <c r="AZ127" s="150"/>
      <c r="BA127" s="150"/>
      <c r="BB127" s="150"/>
      <c r="BC127" s="150"/>
      <c r="BD127" s="150"/>
      <c r="BE127" s="150"/>
      <c r="BF127" s="150"/>
      <c r="BG127" s="150"/>
      <c r="BH127" s="150"/>
      <c r="BI127" s="150"/>
      <c r="BJ127" s="150"/>
      <c r="BK127" s="150"/>
      <c r="BL127" s="150"/>
      <c r="BM127" s="150"/>
      <c r="BN127" s="150"/>
      <c r="BO127" s="150"/>
      <c r="BP127" s="150"/>
      <c r="BQ127" s="150"/>
      <c r="BR127" s="150"/>
      <c r="BS127" s="150"/>
      <c r="BT127" s="150"/>
      <c r="BU127" s="150"/>
      <c r="BV127" s="150"/>
      <c r="BW127" s="150"/>
      <c r="BX127" s="150"/>
      <c r="BY127" s="150"/>
      <c r="BZ127" s="150"/>
      <c r="CA127" s="150"/>
      <c r="CB127" s="150"/>
      <c r="CC127" s="150"/>
      <c r="CD127" s="150"/>
      <c r="CE127" s="150"/>
      <c r="CF127" s="150"/>
      <c r="CG127" s="150"/>
      <c r="CH127" s="150"/>
      <c r="CI127" s="150"/>
      <c r="CJ127" s="150"/>
      <c r="CK127" s="150"/>
      <c r="CL127" s="150"/>
      <c r="CM127" s="150"/>
      <c r="CN127" s="150"/>
      <c r="CO127" s="150"/>
      <c r="CP127" s="150"/>
      <c r="CQ127" s="150"/>
      <c r="CR127" s="150"/>
      <c r="CS127" s="150"/>
      <c r="CT127" s="150"/>
      <c r="CU127" s="150"/>
      <c r="CV127" s="150"/>
      <c r="CW127" s="150"/>
      <c r="CX127" s="150"/>
      <c r="CY127" s="150"/>
      <c r="CZ127" s="150"/>
      <c r="DA127" s="150"/>
      <c r="DB127" s="150"/>
      <c r="DC127" s="150"/>
    </row>
    <row r="128" spans="1:107" ht="14.1" customHeight="1">
      <c r="A128" s="30"/>
      <c r="B128" s="264"/>
      <c r="C128" s="226" t="s">
        <v>1620</v>
      </c>
      <c r="D128" s="227"/>
      <c r="E128" s="227"/>
      <c r="F128" s="225"/>
      <c r="G128" s="222"/>
      <c r="H128" s="222"/>
      <c r="I128" s="222"/>
      <c r="J128" s="222"/>
      <c r="K128" s="222"/>
      <c r="L128" s="679"/>
      <c r="M128" s="679"/>
      <c r="N128" s="679"/>
      <c r="O128" s="679"/>
      <c r="P128" s="679"/>
      <c r="Q128" s="679"/>
      <c r="R128" s="679"/>
      <c r="S128" s="54"/>
      <c r="T128" s="243"/>
      <c r="U128" s="268"/>
      <c r="V128" s="225" t="s">
        <v>3409</v>
      </c>
      <c r="W128" s="987"/>
      <c r="X128" s="988"/>
      <c r="Y128" s="226" t="s">
        <v>2619</v>
      </c>
      <c r="Z128" s="241"/>
      <c r="AA128" s="241"/>
      <c r="AB128" s="241"/>
      <c r="AC128" s="241"/>
      <c r="AD128" s="268" t="s">
        <v>3410</v>
      </c>
      <c r="AE128" s="266" t="s">
        <v>252</v>
      </c>
      <c r="AF128" s="989" t="str">
        <f>IF(AK128=FALSE,IF(W128="","","Chk Box"),IF(W128="",0,W128*100))</f>
        <v/>
      </c>
      <c r="AG128" s="989"/>
      <c r="AH128" s="989"/>
      <c r="AI128" s="261"/>
      <c r="AJ128" s="260"/>
      <c r="AK128" s="276" t="b">
        <v>0</v>
      </c>
      <c r="AL128" s="245"/>
      <c r="AM128" s="501">
        <f>IFERROR(IF($AQ128="",AO128,IF($AS128="",(VLOOKUP($AU128,StackingEffects,2,FALSE)*AT128),(VLOOKUP($AS128,StackingEffects,2,FALSE)*AR128))),0)</f>
        <v>0</v>
      </c>
      <c r="AN128" s="501">
        <f t="shared" si="19"/>
        <v>0</v>
      </c>
      <c r="AO128" s="501">
        <f>IF(AF128="Chk Box",0,IF(AF128&gt;1,W128*1829,0))</f>
        <v>0</v>
      </c>
      <c r="AP128" s="501">
        <f>IF(AF128="Chk Box",0,IF(AF128&gt;1,W128*1.82,0))</f>
        <v>0</v>
      </c>
      <c r="AQ128" s="713" t="s">
        <v>1544</v>
      </c>
      <c r="AR128" s="713">
        <f t="shared" si="20"/>
        <v>0</v>
      </c>
      <c r="AS128" s="711" t="str">
        <f>IF($AR128=0,"",_xlfn.RANK.EQ($AR128,$AR$126:$AR$130,0))</f>
        <v/>
      </c>
      <c r="AT128" s="13"/>
      <c r="AU128" s="604"/>
      <c r="AV128" s="150"/>
      <c r="AW128" s="150"/>
      <c r="AX128" s="150"/>
      <c r="AY128" s="150"/>
      <c r="AZ128" s="150"/>
      <c r="BA128" s="150"/>
      <c r="BB128" s="150"/>
      <c r="BC128" s="150"/>
      <c r="BD128" s="150"/>
      <c r="BE128" s="150"/>
      <c r="BF128" s="150"/>
      <c r="BG128" s="150"/>
      <c r="BH128" s="150"/>
      <c r="BI128" s="150"/>
      <c r="BJ128" s="150"/>
      <c r="BK128" s="150"/>
      <c r="BL128" s="150"/>
      <c r="BM128" s="150"/>
      <c r="BN128" s="150"/>
      <c r="BO128" s="150"/>
      <c r="BP128" s="150"/>
      <c r="BQ128" s="150"/>
      <c r="BR128" s="150"/>
      <c r="BS128" s="150"/>
      <c r="BT128" s="150"/>
      <c r="BU128" s="150"/>
      <c r="BV128" s="150"/>
      <c r="BW128" s="150"/>
      <c r="BX128" s="150"/>
      <c r="BY128" s="150"/>
      <c r="BZ128" s="150"/>
      <c r="CA128" s="150"/>
      <c r="CB128" s="150"/>
      <c r="CC128" s="150"/>
      <c r="CD128" s="150"/>
      <c r="CE128" s="150"/>
      <c r="CF128" s="150"/>
      <c r="CG128" s="150"/>
      <c r="CH128" s="150"/>
      <c r="CI128" s="150"/>
      <c r="CJ128" s="150"/>
      <c r="CK128" s="150"/>
      <c r="CL128" s="150"/>
      <c r="CM128" s="150"/>
      <c r="CN128" s="150"/>
      <c r="CO128" s="150"/>
      <c r="CP128" s="150"/>
      <c r="CQ128" s="150"/>
      <c r="CR128" s="150"/>
      <c r="CS128" s="150"/>
      <c r="CT128" s="150"/>
      <c r="CU128" s="150"/>
      <c r="CV128" s="150"/>
      <c r="CW128" s="150"/>
      <c r="CX128" s="150"/>
      <c r="CY128" s="150"/>
      <c r="CZ128" s="150"/>
      <c r="DA128" s="150"/>
      <c r="DB128" s="150"/>
      <c r="DC128" s="150"/>
    </row>
    <row r="129" spans="1:266" ht="14.1" customHeight="1">
      <c r="A129" s="30"/>
      <c r="B129" s="264"/>
      <c r="C129" s="226" t="s">
        <v>1621</v>
      </c>
      <c r="D129" s="227"/>
      <c r="E129" s="227"/>
      <c r="F129" s="225"/>
      <c r="G129" s="222"/>
      <c r="H129" s="222"/>
      <c r="I129" s="222"/>
      <c r="J129" s="222"/>
      <c r="K129" s="222"/>
      <c r="L129" s="679"/>
      <c r="M129" s="679"/>
      <c r="N129" s="679"/>
      <c r="O129" s="679"/>
      <c r="P129" s="679"/>
      <c r="Q129" s="679"/>
      <c r="R129" s="679"/>
      <c r="S129" s="54"/>
      <c r="T129" s="243"/>
      <c r="U129" s="268"/>
      <c r="V129" s="225" t="s">
        <v>3409</v>
      </c>
      <c r="W129" s="987"/>
      <c r="X129" s="988"/>
      <c r="Y129" s="226" t="s">
        <v>2619</v>
      </c>
      <c r="Z129" s="241"/>
      <c r="AA129" s="241"/>
      <c r="AB129" s="241"/>
      <c r="AC129" s="241"/>
      <c r="AD129" s="268" t="s">
        <v>3410</v>
      </c>
      <c r="AE129" s="266" t="s">
        <v>252</v>
      </c>
      <c r="AF129" s="989" t="str">
        <f>IF(AK129=FALSE,IF(W129="","","Chk Box"),IF(W129="",0,W129*100))</f>
        <v/>
      </c>
      <c r="AG129" s="989"/>
      <c r="AH129" s="989"/>
      <c r="AI129" s="261"/>
      <c r="AJ129" s="260"/>
      <c r="AK129" s="276" t="b">
        <v>0</v>
      </c>
      <c r="AL129" s="245"/>
      <c r="AM129" s="501">
        <f t="shared" si="18"/>
        <v>0</v>
      </c>
      <c r="AN129" s="501">
        <f t="shared" si="19"/>
        <v>0</v>
      </c>
      <c r="AO129" s="501">
        <f>IF(AF129="Chk Box",0,IF(AF129&gt;1,W129*2531,0))</f>
        <v>0</v>
      </c>
      <c r="AP129" s="501">
        <f>IF(AF129="Chk Box",0,IF(AF129&gt;1,W129*2.51,0))</f>
        <v>0</v>
      </c>
      <c r="AQ129" s="713" t="s">
        <v>1544</v>
      </c>
      <c r="AR129" s="713">
        <f t="shared" si="20"/>
        <v>0</v>
      </c>
      <c r="AS129" s="711" t="str">
        <f>IF($AR129=0,"",_xlfn.RANK.EQ($AR129,$AR$126:$AR$130,0))</f>
        <v/>
      </c>
      <c r="AT129" s="13"/>
      <c r="AU129" s="604"/>
      <c r="AV129" s="150"/>
      <c r="AW129" s="150"/>
      <c r="AX129" s="150"/>
      <c r="AY129" s="150"/>
      <c r="AZ129" s="150"/>
      <c r="BA129" s="150"/>
      <c r="BB129" s="150"/>
      <c r="BC129" s="150"/>
      <c r="BD129" s="150"/>
      <c r="BE129" s="150"/>
      <c r="BF129" s="150"/>
      <c r="BG129" s="150"/>
      <c r="BH129" s="150"/>
      <c r="BI129" s="150"/>
      <c r="BJ129" s="150"/>
      <c r="BK129" s="150"/>
      <c r="BL129" s="150"/>
      <c r="BM129" s="150"/>
      <c r="BN129" s="150"/>
      <c r="BO129" s="150"/>
      <c r="BP129" s="150"/>
      <c r="BQ129" s="150"/>
      <c r="BR129" s="150"/>
      <c r="BS129" s="150"/>
      <c r="BT129" s="150"/>
      <c r="BU129" s="150"/>
      <c r="BV129" s="150"/>
      <c r="BW129" s="150"/>
      <c r="BX129" s="150"/>
      <c r="BY129" s="150"/>
      <c r="BZ129" s="150"/>
      <c r="CA129" s="150"/>
      <c r="CB129" s="150"/>
      <c r="CC129" s="150"/>
      <c r="CD129" s="150"/>
      <c r="CE129" s="150"/>
      <c r="CF129" s="150"/>
      <c r="CG129" s="150"/>
      <c r="CH129" s="150"/>
      <c r="CI129" s="150"/>
      <c r="CJ129" s="150"/>
      <c r="CK129" s="150"/>
      <c r="CL129" s="150"/>
      <c r="CM129" s="150"/>
      <c r="CN129" s="150"/>
      <c r="CO129" s="150"/>
      <c r="CP129" s="150"/>
      <c r="CQ129" s="150"/>
      <c r="CR129" s="150"/>
      <c r="CS129" s="150"/>
      <c r="CT129" s="150"/>
      <c r="CU129" s="150"/>
      <c r="CV129" s="150"/>
      <c r="CW129" s="150"/>
      <c r="CX129" s="150"/>
      <c r="CY129" s="150"/>
      <c r="CZ129" s="150"/>
      <c r="DA129" s="150"/>
      <c r="DB129" s="150"/>
      <c r="DC129" s="150"/>
    </row>
    <row r="130" spans="1:266" ht="14.1" hidden="1" customHeight="1">
      <c r="A130" s="30"/>
      <c r="B130" s="264"/>
      <c r="C130" s="223" t="s">
        <v>1623</v>
      </c>
      <c r="D130" s="227"/>
      <c r="E130" s="227"/>
      <c r="F130" s="225"/>
      <c r="G130" s="222"/>
      <c r="H130" s="222"/>
      <c r="I130" s="222"/>
      <c r="J130" s="222"/>
      <c r="K130" s="222"/>
      <c r="L130" s="679"/>
      <c r="M130" s="679"/>
      <c r="N130" s="679"/>
      <c r="O130" s="679"/>
      <c r="P130" s="679"/>
      <c r="Q130" s="679"/>
      <c r="R130" s="679"/>
      <c r="S130" s="54"/>
      <c r="T130" s="243"/>
      <c r="U130" s="268"/>
      <c r="V130" s="225" t="s">
        <v>358</v>
      </c>
      <c r="W130" s="987"/>
      <c r="X130" s="988"/>
      <c r="Y130" s="226" t="s">
        <v>244</v>
      </c>
      <c r="Z130" s="241"/>
      <c r="AA130" s="241"/>
      <c r="AB130" s="241"/>
      <c r="AC130" s="241"/>
      <c r="AD130" s="268" t="s">
        <v>1614</v>
      </c>
      <c r="AE130" s="266" t="s">
        <v>252</v>
      </c>
      <c r="AF130" s="1009" t="str">
        <f>IF(AK130=FALSE,IF(W130="","",IF(AD11="OR","ID Only","Chk Box")),IF(AD11="OR","ID Only",IF(W130="",0,W130*30)))</f>
        <v/>
      </c>
      <c r="AG130" s="1009"/>
      <c r="AH130" s="1009"/>
      <c r="AI130" s="261"/>
      <c r="AJ130" s="260"/>
      <c r="AK130" s="276" t="b">
        <v>0</v>
      </c>
      <c r="AL130" s="245"/>
      <c r="AM130" s="501">
        <f t="shared" si="18"/>
        <v>0</v>
      </c>
      <c r="AN130" s="501">
        <f t="shared" si="19"/>
        <v>0</v>
      </c>
      <c r="AO130" s="501">
        <f>IF(OR(AF130="Chk Box",AF130="ID Only"),0,IF(AF130&gt;1,W130*110,0))</f>
        <v>0</v>
      </c>
      <c r="AP130" s="501">
        <f>IF(AF130="Chk Box",0,IF(AF130&gt;1,W130*0.05,0))</f>
        <v>0</v>
      </c>
      <c r="AQ130" s="713" t="s">
        <v>1544</v>
      </c>
      <c r="AR130" s="713">
        <f t="shared" si="20"/>
        <v>0</v>
      </c>
      <c r="AS130" s="711" t="str">
        <f>IF($AR130=0,"",_xlfn.RANK.EQ($AR130,$AR$126:$AR$130,0))</f>
        <v/>
      </c>
      <c r="AT130" s="13"/>
      <c r="AU130" s="604"/>
      <c r="AV130" s="150"/>
      <c r="AW130" s="150"/>
      <c r="AX130" s="150"/>
      <c r="AY130" s="150"/>
      <c r="AZ130" s="150"/>
      <c r="BA130" s="150"/>
      <c r="BB130" s="150"/>
      <c r="BC130" s="150"/>
      <c r="BD130" s="150"/>
      <c r="BE130" s="150"/>
      <c r="BF130" s="150"/>
      <c r="BG130" s="150"/>
      <c r="BH130" s="150"/>
      <c r="BI130" s="150"/>
      <c r="BJ130" s="150"/>
      <c r="BK130" s="150"/>
      <c r="BL130" s="150"/>
      <c r="BM130" s="150"/>
      <c r="BN130" s="150"/>
      <c r="BO130" s="150"/>
      <c r="BP130" s="150"/>
      <c r="BQ130" s="150"/>
      <c r="BR130" s="150"/>
      <c r="BS130" s="150"/>
      <c r="BT130" s="150"/>
      <c r="BU130" s="150"/>
      <c r="BV130" s="150"/>
      <c r="BW130" s="150"/>
      <c r="BX130" s="150"/>
      <c r="BY130" s="150"/>
      <c r="BZ130" s="150"/>
      <c r="CA130" s="150"/>
      <c r="CB130" s="150"/>
      <c r="CC130" s="150"/>
      <c r="CD130" s="150"/>
      <c r="CE130" s="150"/>
      <c r="CF130" s="150"/>
      <c r="CG130" s="150"/>
      <c r="CH130" s="150"/>
      <c r="CI130" s="150"/>
      <c r="CJ130" s="150"/>
      <c r="CK130" s="150"/>
      <c r="CL130" s="150"/>
      <c r="CM130" s="150"/>
      <c r="CN130" s="150"/>
      <c r="CO130" s="150"/>
      <c r="CP130" s="150"/>
      <c r="CQ130" s="150"/>
      <c r="CR130" s="150"/>
      <c r="CS130" s="150"/>
      <c r="CT130" s="150"/>
      <c r="CU130" s="150"/>
      <c r="CV130" s="150"/>
      <c r="CW130" s="150"/>
      <c r="CX130" s="150"/>
      <c r="CY130" s="150"/>
      <c r="CZ130" s="150"/>
      <c r="DA130" s="150"/>
      <c r="DB130" s="150"/>
      <c r="DC130" s="150"/>
    </row>
    <row r="131" spans="1:266" ht="3" customHeight="1">
      <c r="A131" s="30"/>
      <c r="B131" s="269"/>
      <c r="C131" s="239"/>
      <c r="D131" s="239"/>
      <c r="E131" s="239"/>
      <c r="F131" s="239"/>
      <c r="G131" s="239"/>
      <c r="H131" s="239"/>
      <c r="I131" s="239"/>
      <c r="J131" s="239"/>
      <c r="K131" s="239"/>
      <c r="L131" s="239"/>
      <c r="M131" s="239"/>
      <c r="N131" s="239"/>
      <c r="O131" s="239"/>
      <c r="P131" s="239"/>
      <c r="Q131" s="239"/>
      <c r="R131" s="239"/>
      <c r="S131" s="239"/>
      <c r="T131" s="272"/>
      <c r="U131" s="272"/>
      <c r="V131" s="282"/>
      <c r="W131" s="282"/>
      <c r="X131" s="282"/>
      <c r="Y131" s="282"/>
      <c r="Z131" s="282"/>
      <c r="AA131" s="282"/>
      <c r="AB131" s="282"/>
      <c r="AC131" s="282"/>
      <c r="AD131" s="272"/>
      <c r="AE131" s="272"/>
      <c r="AF131" s="278"/>
      <c r="AG131" s="239"/>
      <c r="AH131" s="239"/>
      <c r="AI131" s="273"/>
      <c r="AJ131" s="259"/>
      <c r="AK131" s="244"/>
      <c r="AL131" s="244"/>
      <c r="AM131" s="481"/>
      <c r="AQ131" s="12"/>
      <c r="AR131" s="12"/>
      <c r="AV131" s="150"/>
      <c r="AW131" s="150"/>
      <c r="AX131" s="150"/>
      <c r="AY131" s="150"/>
      <c r="AZ131" s="150"/>
      <c r="BA131" s="150"/>
      <c r="BB131" s="150"/>
      <c r="BC131" s="150"/>
      <c r="BD131" s="150"/>
      <c r="BE131" s="150"/>
      <c r="BF131" s="150"/>
      <c r="BG131" s="150"/>
      <c r="BH131" s="150"/>
      <c r="BI131" s="150"/>
      <c r="BJ131" s="150"/>
      <c r="BK131" s="150"/>
      <c r="BL131" s="150"/>
      <c r="BM131" s="150"/>
      <c r="BN131" s="150"/>
      <c r="BO131" s="150"/>
      <c r="BP131" s="150"/>
      <c r="BQ131" s="150"/>
      <c r="BR131" s="150"/>
      <c r="BS131" s="150"/>
      <c r="BT131" s="150"/>
      <c r="BU131" s="150"/>
      <c r="BV131" s="150"/>
      <c r="BW131" s="150"/>
      <c r="BX131" s="150"/>
      <c r="BY131" s="150"/>
      <c r="BZ131" s="150"/>
      <c r="CA131" s="150"/>
      <c r="CB131" s="150"/>
      <c r="CC131" s="150"/>
      <c r="CD131" s="150"/>
      <c r="CE131" s="150"/>
      <c r="CF131" s="150"/>
      <c r="CG131" s="150"/>
      <c r="CH131" s="150"/>
      <c r="CI131" s="150"/>
      <c r="CJ131" s="150"/>
      <c r="CK131" s="150"/>
      <c r="CL131" s="150"/>
      <c r="CM131" s="150"/>
      <c r="CN131" s="150"/>
      <c r="CO131" s="150"/>
      <c r="CP131" s="150"/>
      <c r="CQ131" s="150"/>
      <c r="CR131" s="150"/>
      <c r="CS131" s="150"/>
      <c r="CT131" s="150"/>
      <c r="CU131" s="150"/>
      <c r="CV131" s="150"/>
      <c r="CW131" s="150"/>
      <c r="CX131" s="150"/>
      <c r="CY131" s="150"/>
      <c r="CZ131" s="150"/>
      <c r="DA131" s="150"/>
      <c r="DB131" s="150"/>
      <c r="DC131" s="150"/>
    </row>
    <row r="132" spans="1:266">
      <c r="A132" s="30"/>
      <c r="B132" s="30"/>
      <c r="C132" s="234"/>
      <c r="D132" s="234"/>
      <c r="E132" s="234"/>
      <c r="F132" s="234"/>
      <c r="G132" s="234"/>
      <c r="H132" s="234"/>
      <c r="I132" s="234"/>
      <c r="J132" s="234"/>
      <c r="K132" s="234"/>
      <c r="L132" s="234"/>
      <c r="M132" s="234"/>
      <c r="N132" s="234"/>
      <c r="O132" s="234"/>
      <c r="P132" s="234"/>
      <c r="Q132" s="234"/>
      <c r="R132" s="234"/>
      <c r="S132" s="243"/>
      <c r="T132" s="243"/>
      <c r="U132" s="243"/>
      <c r="V132" s="241"/>
      <c r="W132" s="241"/>
      <c r="X132" s="241"/>
      <c r="Y132" s="241"/>
      <c r="Z132" s="241"/>
      <c r="AA132" s="241"/>
      <c r="AB132" s="241"/>
      <c r="AC132" s="241"/>
      <c r="AD132" s="243"/>
      <c r="AE132" s="243"/>
      <c r="AF132" s="54"/>
      <c r="AG132" s="234"/>
      <c r="AH132" s="234"/>
      <c r="AI132" s="243"/>
      <c r="AJ132" s="234"/>
      <c r="AK132" s="244"/>
      <c r="AL132" s="244"/>
      <c r="AM132" s="7"/>
      <c r="AN132" s="7"/>
      <c r="AO132" s="13"/>
      <c r="AP132" s="13"/>
      <c r="AQ132" s="13"/>
      <c r="AR132" s="13"/>
      <c r="AS132" s="7"/>
      <c r="AT132" s="7"/>
      <c r="AU132" s="7"/>
      <c r="AV132" s="150"/>
      <c r="AW132" s="150"/>
      <c r="AX132" s="150"/>
      <c r="AY132" s="150"/>
      <c r="AZ132" s="157"/>
      <c r="BA132" s="157"/>
      <c r="BB132" s="157"/>
      <c r="BC132" s="157"/>
      <c r="BD132" s="157"/>
      <c r="BE132" s="157"/>
      <c r="BF132" s="157"/>
      <c r="BG132" s="157"/>
      <c r="BH132" s="157"/>
      <c r="BI132" s="157"/>
      <c r="BJ132" s="157"/>
      <c r="BK132" s="157"/>
      <c r="BL132" s="157"/>
      <c r="BM132" s="157"/>
      <c r="BN132" s="157"/>
      <c r="BO132" s="157"/>
      <c r="BP132" s="157"/>
      <c r="BQ132" s="157"/>
      <c r="BR132" s="157"/>
      <c r="BS132" s="157"/>
      <c r="BT132" s="157"/>
      <c r="BU132" s="157"/>
      <c r="BV132" s="157"/>
      <c r="BW132" s="157"/>
      <c r="BX132" s="157"/>
      <c r="BY132" s="157"/>
      <c r="BZ132" s="157"/>
      <c r="CA132" s="157"/>
      <c r="CB132" s="157"/>
      <c r="CC132" s="157"/>
      <c r="CD132" s="157"/>
      <c r="CE132" s="157"/>
      <c r="CF132" s="157"/>
      <c r="CG132" s="157"/>
      <c r="CH132" s="157"/>
      <c r="CI132" s="157"/>
      <c r="CJ132" s="157"/>
      <c r="CK132" s="157"/>
      <c r="CL132" s="157"/>
      <c r="CM132" s="157"/>
      <c r="CN132" s="157"/>
      <c r="CO132" s="157"/>
      <c r="CP132" s="157"/>
      <c r="CQ132" s="157"/>
      <c r="CR132" s="157"/>
      <c r="CS132" s="157"/>
      <c r="CT132" s="157"/>
      <c r="CU132" s="157"/>
      <c r="CV132" s="157"/>
      <c r="CW132" s="157"/>
      <c r="CX132" s="157"/>
      <c r="CY132" s="157"/>
      <c r="CZ132" s="157"/>
      <c r="DA132" s="157"/>
      <c r="DB132" s="157"/>
      <c r="DC132" s="15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  <c r="IB132" s="7"/>
      <c r="IC132" s="7"/>
      <c r="ID132" s="7"/>
      <c r="IE132" s="7"/>
      <c r="IF132" s="7"/>
      <c r="IG132" s="7"/>
      <c r="IH132" s="7"/>
      <c r="II132" s="7"/>
      <c r="IJ132" s="7"/>
      <c r="IK132" s="7"/>
      <c r="IL132" s="7"/>
      <c r="IM132" s="7"/>
      <c r="IN132" s="7"/>
      <c r="IO132" s="7"/>
      <c r="IP132" s="7"/>
      <c r="IQ132" s="7"/>
      <c r="IR132" s="7"/>
      <c r="IS132" s="7"/>
      <c r="IT132" s="7"/>
      <c r="IU132" s="7"/>
      <c r="IV132" s="7"/>
      <c r="IW132" s="7"/>
      <c r="IX132" s="7"/>
      <c r="IY132" s="7"/>
      <c r="IZ132" s="7"/>
      <c r="JA132" s="7"/>
      <c r="JB132" s="7"/>
      <c r="JC132" s="7"/>
      <c r="JD132" s="7"/>
      <c r="JE132" s="7"/>
      <c r="JF132" s="7"/>
    </row>
    <row r="133" spans="1:266" ht="14.25">
      <c r="A133" s="30"/>
      <c r="B133" s="52" t="s">
        <v>1388</v>
      </c>
      <c r="C133" s="30"/>
      <c r="D133" s="279"/>
      <c r="E133" s="279"/>
      <c r="F133" s="279"/>
      <c r="G133" s="279"/>
      <c r="H133" s="279"/>
      <c r="I133" s="279"/>
      <c r="J133" s="279"/>
      <c r="K133" s="279"/>
      <c r="L133" s="279"/>
      <c r="M133" s="279"/>
      <c r="N133" s="279"/>
      <c r="O133" s="279"/>
      <c r="P133" s="279"/>
      <c r="Q133" s="279"/>
      <c r="R133" s="279"/>
      <c r="S133" s="279"/>
      <c r="T133" s="243"/>
      <c r="U133" s="279"/>
      <c r="V133" s="241"/>
      <c r="W133" s="241"/>
      <c r="X133" s="241"/>
      <c r="Y133" s="241"/>
      <c r="Z133" s="241"/>
      <c r="AA133" s="241"/>
      <c r="AB133" s="241"/>
      <c r="AC133" s="241"/>
      <c r="AD133" s="279"/>
      <c r="AE133" s="279"/>
      <c r="AF133" s="280"/>
      <c r="AG133" s="234"/>
      <c r="AH133" s="234"/>
      <c r="AI133" s="279"/>
      <c r="AJ133" s="30"/>
      <c r="AM133" s="986" t="s">
        <v>1538</v>
      </c>
      <c r="AN133" s="986"/>
      <c r="AO133" s="975" t="s">
        <v>1539</v>
      </c>
      <c r="AP133" s="975"/>
      <c r="AQ133" s="975"/>
      <c r="AR133" s="975"/>
      <c r="AS133" s="975"/>
      <c r="AT133" s="975"/>
      <c r="AU133" s="975"/>
      <c r="AV133" s="150"/>
      <c r="AW133" s="150"/>
      <c r="AX133" s="150"/>
      <c r="AY133" s="150"/>
      <c r="AZ133" s="150"/>
      <c r="BA133" s="150"/>
      <c r="BB133" s="150"/>
      <c r="BC133" s="150"/>
      <c r="BD133" s="150"/>
      <c r="BE133" s="150"/>
      <c r="BF133" s="150"/>
      <c r="BG133" s="150"/>
      <c r="BH133" s="150"/>
      <c r="BI133" s="150"/>
      <c r="BJ133" s="150"/>
      <c r="BK133" s="150"/>
      <c r="BL133" s="150"/>
      <c r="BM133" s="150"/>
      <c r="BN133" s="150"/>
      <c r="BO133" s="150"/>
      <c r="BP133" s="150"/>
      <c r="BQ133" s="150"/>
      <c r="BR133" s="150"/>
      <c r="BS133" s="150"/>
      <c r="BT133" s="150"/>
      <c r="BU133" s="150"/>
      <c r="BV133" s="150"/>
      <c r="BW133" s="150"/>
      <c r="BX133" s="150"/>
      <c r="BY133" s="150"/>
      <c r="BZ133" s="150"/>
      <c r="CA133" s="150"/>
      <c r="CB133" s="150"/>
      <c r="CC133" s="150"/>
      <c r="CD133" s="150"/>
      <c r="CE133" s="150"/>
      <c r="CF133" s="150"/>
      <c r="CG133" s="150"/>
      <c r="CH133" s="150"/>
      <c r="CI133" s="150"/>
      <c r="CJ133" s="150"/>
      <c r="CK133" s="150"/>
      <c r="CL133" s="150"/>
      <c r="CM133" s="150"/>
      <c r="CN133" s="150"/>
      <c r="CO133" s="150"/>
      <c r="CP133" s="150"/>
      <c r="CQ133" s="150"/>
      <c r="CR133" s="150"/>
      <c r="CS133" s="150"/>
      <c r="CT133" s="150"/>
      <c r="CU133" s="150"/>
      <c r="CV133" s="150"/>
      <c r="CW133" s="150"/>
      <c r="CX133" s="150"/>
      <c r="CY133" s="150"/>
      <c r="CZ133" s="150"/>
      <c r="DA133" s="150"/>
      <c r="DB133" s="150"/>
      <c r="DC133" s="150"/>
    </row>
    <row r="134" spans="1:266">
      <c r="A134" s="30"/>
      <c r="B134" s="258"/>
      <c r="C134" s="256"/>
      <c r="D134" s="256"/>
      <c r="E134" s="256"/>
      <c r="F134" s="256"/>
      <c r="G134" s="687"/>
      <c r="H134" s="687"/>
      <c r="I134" s="687"/>
      <c r="J134" s="255"/>
      <c r="K134" s="255"/>
      <c r="L134" s="255"/>
      <c r="M134" s="255"/>
      <c r="N134" s="287"/>
      <c r="O134" s="287"/>
      <c r="P134" s="31"/>
      <c r="Q134" s="255"/>
      <c r="R134" s="255"/>
      <c r="S134" s="262"/>
      <c r="T134" s="274"/>
      <c r="U134" s="285"/>
      <c r="V134" s="687"/>
      <c r="W134" s="288"/>
      <c r="X134" s="288"/>
      <c r="Y134" s="288"/>
      <c r="Z134" s="693"/>
      <c r="AA134" s="693"/>
      <c r="AB134" s="693"/>
      <c r="AC134" s="693"/>
      <c r="AD134" s="693"/>
      <c r="AE134" s="285"/>
      <c r="AF134" s="601" t="s">
        <v>253</v>
      </c>
      <c r="AG134" s="602"/>
      <c r="AH134" s="602"/>
      <c r="AI134" s="34"/>
      <c r="AJ134" s="223"/>
      <c r="AM134" s="13" t="s">
        <v>619</v>
      </c>
      <c r="AN134" s="13" t="s">
        <v>75</v>
      </c>
      <c r="AO134" s="13" t="s">
        <v>1557</v>
      </c>
      <c r="AP134" s="13" t="s">
        <v>1556</v>
      </c>
      <c r="AQ134" s="13" t="s">
        <v>1542</v>
      </c>
      <c r="AR134" s="13" t="s">
        <v>1550</v>
      </c>
      <c r="AS134" s="13" t="s">
        <v>1551</v>
      </c>
      <c r="AT134" s="13"/>
      <c r="AU134" s="13"/>
      <c r="AV134" s="150"/>
      <c r="AW134" s="150"/>
      <c r="AX134" s="150"/>
      <c r="AY134" s="150"/>
      <c r="AZ134" s="150"/>
      <c r="BA134" s="150"/>
      <c r="BB134" s="150"/>
      <c r="BC134" s="150"/>
      <c r="BD134" s="150"/>
      <c r="BE134" s="150"/>
      <c r="BF134" s="150"/>
      <c r="BG134" s="150"/>
      <c r="BH134" s="150"/>
      <c r="BI134" s="150"/>
      <c r="BJ134" s="150"/>
      <c r="BK134" s="150"/>
      <c r="BL134" s="150"/>
      <c r="BM134" s="150"/>
      <c r="BN134" s="150"/>
      <c r="BO134" s="150"/>
      <c r="BP134" s="150"/>
      <c r="BQ134" s="150"/>
      <c r="BR134" s="150"/>
      <c r="BS134" s="150"/>
      <c r="BT134" s="150"/>
      <c r="BU134" s="150"/>
      <c r="BV134" s="150"/>
      <c r="BW134" s="150"/>
      <c r="BX134" s="150"/>
      <c r="BY134" s="150"/>
      <c r="BZ134" s="150"/>
      <c r="CA134" s="150"/>
      <c r="CB134" s="150"/>
      <c r="CC134" s="150"/>
      <c r="CD134" s="150"/>
      <c r="CE134" s="150"/>
      <c r="CF134" s="150"/>
      <c r="CG134" s="150"/>
      <c r="CH134" s="150"/>
      <c r="CI134" s="150"/>
      <c r="CJ134" s="150"/>
      <c r="CK134" s="150"/>
      <c r="CL134" s="150"/>
      <c r="CM134" s="150"/>
      <c r="CN134" s="150"/>
      <c r="CO134" s="150"/>
      <c r="CP134" s="150"/>
      <c r="CQ134" s="150"/>
      <c r="CR134" s="150"/>
      <c r="CS134" s="150"/>
      <c r="CT134" s="150"/>
      <c r="CU134" s="150"/>
      <c r="CV134" s="150"/>
      <c r="CW134" s="150"/>
      <c r="CX134" s="150"/>
      <c r="CY134" s="150"/>
      <c r="CZ134" s="150"/>
      <c r="DA134" s="150"/>
      <c r="DB134" s="150"/>
      <c r="DC134" s="150"/>
    </row>
    <row r="135" spans="1:266">
      <c r="A135" s="30"/>
      <c r="B135" s="264"/>
      <c r="C135" s="226" t="s">
        <v>1405</v>
      </c>
      <c r="D135" s="227"/>
      <c r="E135" s="227"/>
      <c r="F135" s="225"/>
      <c r="G135" s="225"/>
      <c r="H135" s="225"/>
      <c r="I135" s="225"/>
      <c r="J135" s="223"/>
      <c r="K135" s="223"/>
      <c r="L135" s="228"/>
      <c r="M135" s="679"/>
      <c r="N135" s="679"/>
      <c r="O135" s="679"/>
      <c r="P135" s="679"/>
      <c r="Q135" s="223"/>
      <c r="R135" s="223"/>
      <c r="S135" s="54"/>
      <c r="T135" s="243"/>
      <c r="U135" s="268"/>
      <c r="V135" s="225" t="s">
        <v>335</v>
      </c>
      <c r="W135" s="987"/>
      <c r="X135" s="988"/>
      <c r="Y135" s="226" t="s">
        <v>345</v>
      </c>
      <c r="Z135" s="268"/>
      <c r="AA135" s="268"/>
      <c r="AB135" s="268"/>
      <c r="AC135" s="268"/>
      <c r="AD135" s="268" t="s">
        <v>1628</v>
      </c>
      <c r="AE135" s="266" t="s">
        <v>252</v>
      </c>
      <c r="AF135" s="989" t="str">
        <f>IF(AK135=FALSE,IF(W135="","","Chk Box"),IF(W135="",0,W135*200))</f>
        <v/>
      </c>
      <c r="AG135" s="989"/>
      <c r="AH135" s="989"/>
      <c r="AI135" s="261"/>
      <c r="AJ135" s="30"/>
      <c r="AK135" s="276" t="b">
        <v>0</v>
      </c>
      <c r="AL135" s="244"/>
      <c r="AM135" s="501">
        <f t="shared" ref="AM135:AM139" si="21">IFERROR(IF($AQ135="",AO135,IF($AS135="",(VLOOKUP($AU135,StackingEffects,2,FALSE)*AT135),(VLOOKUP($AS135,StackingEffects,2,FALSE)*AR135))),0)</f>
        <v>0</v>
      </c>
      <c r="AN135" s="501">
        <f t="shared" ref="AN135:AN139" si="22">IFERROR(IF($AQ135="",AP135,IF($AS135="",(VLOOKUP($AU135,StackingEffects,2,FALSE)*AP135),(VLOOKUP($AS135,StackingEffects,2,FALSE)*AP135))),0)</f>
        <v>0</v>
      </c>
      <c r="AO135" s="501">
        <f>IF(AF135="Chk Box",0,IF(AF135&gt;1,W135*949,0))</f>
        <v>0</v>
      </c>
      <c r="AP135" s="501">
        <f>IF(AF135="Chk Box",0,IF(AF135&gt;1,W135*0.16,0))</f>
        <v>0</v>
      </c>
      <c r="AQ135" s="713" t="s">
        <v>1545</v>
      </c>
      <c r="AR135" s="713">
        <f>IF($AQ135="COMPRESSED AIR",$AO135,0)</f>
        <v>0</v>
      </c>
      <c r="AS135" s="711" t="str">
        <f>IF($AR135=0,"",_xlfn.RANK.EQ($AR135,$AR$135:$AR$139,0))</f>
        <v/>
      </c>
      <c r="AT135" s="13"/>
      <c r="AV135" s="150"/>
      <c r="AW135" s="150"/>
      <c r="AX135" s="150"/>
      <c r="AY135" s="150"/>
      <c r="AZ135" s="150"/>
      <c r="BA135" s="150"/>
      <c r="BB135" s="150"/>
      <c r="BC135" s="150"/>
      <c r="BD135" s="150"/>
      <c r="BE135" s="150"/>
      <c r="BF135" s="150"/>
      <c r="BG135" s="150"/>
      <c r="BH135" s="150"/>
      <c r="BI135" s="150"/>
      <c r="BJ135" s="150"/>
      <c r="BK135" s="150"/>
      <c r="BL135" s="150"/>
      <c r="BM135" s="150"/>
      <c r="BN135" s="150"/>
      <c r="BO135" s="150"/>
      <c r="BP135" s="150"/>
      <c r="BQ135" s="150"/>
      <c r="BR135" s="150"/>
      <c r="BS135" s="150"/>
      <c r="BT135" s="150"/>
      <c r="BU135" s="150"/>
      <c r="BV135" s="150"/>
      <c r="BW135" s="150"/>
      <c r="BX135" s="150"/>
      <c r="BY135" s="150"/>
      <c r="BZ135" s="150"/>
      <c r="CA135" s="150"/>
      <c r="CB135" s="150"/>
      <c r="CC135" s="150"/>
      <c r="CD135" s="150"/>
      <c r="CE135" s="150"/>
      <c r="CF135" s="150"/>
      <c r="CG135" s="150"/>
      <c r="CH135" s="150"/>
      <c r="CI135" s="150"/>
      <c r="CJ135" s="150"/>
      <c r="CK135" s="150"/>
      <c r="CL135" s="150"/>
      <c r="CM135" s="150"/>
      <c r="CN135" s="150"/>
      <c r="CO135" s="150"/>
      <c r="CP135" s="150"/>
      <c r="CQ135" s="150"/>
      <c r="CR135" s="150"/>
      <c r="CS135" s="150"/>
      <c r="CT135" s="150"/>
      <c r="CU135" s="150"/>
      <c r="CV135" s="150"/>
      <c r="CW135" s="150"/>
      <c r="CX135" s="150"/>
      <c r="CY135" s="150"/>
      <c r="CZ135" s="150"/>
      <c r="DA135" s="150"/>
      <c r="DB135" s="150"/>
      <c r="DC135" s="150"/>
    </row>
    <row r="136" spans="1:266">
      <c r="A136" s="30"/>
      <c r="B136" s="264"/>
      <c r="C136" s="223" t="s">
        <v>1406</v>
      </c>
      <c r="D136" s="223"/>
      <c r="E136" s="223"/>
      <c r="F136" s="225"/>
      <c r="G136" s="222"/>
      <c r="H136" s="222"/>
      <c r="I136" s="222"/>
      <c r="J136" s="222"/>
      <c r="K136" s="222"/>
      <c r="L136" s="228"/>
      <c r="M136" s="679"/>
      <c r="N136" s="679"/>
      <c r="O136" s="679"/>
      <c r="P136" s="679"/>
      <c r="Q136" s="223"/>
      <c r="R136" s="223"/>
      <c r="S136" s="54"/>
      <c r="T136" s="243"/>
      <c r="U136" s="268"/>
      <c r="V136" s="225" t="s">
        <v>335</v>
      </c>
      <c r="W136" s="987"/>
      <c r="X136" s="988"/>
      <c r="Y136" s="36" t="s">
        <v>1412</v>
      </c>
      <c r="Z136" s="241"/>
      <c r="AA136" s="241"/>
      <c r="AB136" s="241"/>
      <c r="AC136" s="241"/>
      <c r="AD136" s="268" t="s">
        <v>414</v>
      </c>
      <c r="AE136" s="266" t="s">
        <v>252</v>
      </c>
      <c r="AF136" s="989" t="str">
        <f>IF(AK136=FALSE,IF(W136="","","Chk Box"),IF(W136="",0,W136*200))</f>
        <v/>
      </c>
      <c r="AG136" s="989"/>
      <c r="AH136" s="989"/>
      <c r="AI136" s="261"/>
      <c r="AJ136" s="30"/>
      <c r="AK136" s="276" t="b">
        <v>0</v>
      </c>
      <c r="AL136" s="244"/>
      <c r="AM136" s="501">
        <f t="shared" si="21"/>
        <v>0</v>
      </c>
      <c r="AN136" s="501">
        <f t="shared" si="22"/>
        <v>0</v>
      </c>
      <c r="AO136" s="501">
        <f>IF(AF136="Chk Box",0,IF(AF136&gt;1,W136*1970,0))</f>
        <v>0</v>
      </c>
      <c r="AP136" s="501">
        <f>IF(AF136="Chk Box",0,IF(AF136&gt;1,W136*0.3,0))</f>
        <v>0</v>
      </c>
      <c r="AQ136" s="713" t="s">
        <v>1545</v>
      </c>
      <c r="AR136" s="713">
        <f t="shared" ref="AR136:AR139" si="23">IF($AQ136="COMPRESSED AIR",$AO136,0)</f>
        <v>0</v>
      </c>
      <c r="AS136" s="711" t="str">
        <f t="shared" ref="AS136:AS139" si="24">IF($AR136=0,"",_xlfn.RANK.EQ($AR136,$AR$135:$AR$139,0))</f>
        <v/>
      </c>
      <c r="AT136" s="13"/>
      <c r="AV136" s="150"/>
      <c r="AW136" s="150"/>
      <c r="AX136" s="150"/>
      <c r="AY136" s="150"/>
      <c r="AZ136" s="150"/>
      <c r="BA136" s="150"/>
      <c r="BB136" s="150"/>
      <c r="BC136" s="150"/>
      <c r="BD136" s="150"/>
      <c r="BE136" s="150"/>
      <c r="BF136" s="150"/>
      <c r="BG136" s="150"/>
      <c r="BH136" s="150"/>
      <c r="BI136" s="150"/>
      <c r="BJ136" s="150"/>
      <c r="BK136" s="150"/>
      <c r="BL136" s="150"/>
      <c r="BM136" s="150"/>
      <c r="BN136" s="150"/>
      <c r="BO136" s="150"/>
      <c r="BP136" s="150"/>
      <c r="BQ136" s="150"/>
      <c r="BR136" s="150"/>
      <c r="BS136" s="150"/>
      <c r="BT136" s="150"/>
      <c r="BU136" s="150"/>
      <c r="BV136" s="150"/>
      <c r="BW136" s="150"/>
      <c r="BX136" s="150"/>
      <c r="BY136" s="150"/>
      <c r="BZ136" s="150"/>
      <c r="CA136" s="150"/>
      <c r="CB136" s="150"/>
      <c r="CC136" s="150"/>
      <c r="CD136" s="150"/>
      <c r="CE136" s="150"/>
      <c r="CF136" s="150"/>
      <c r="CG136" s="150"/>
      <c r="CH136" s="150"/>
      <c r="CI136" s="150"/>
      <c r="CJ136" s="150"/>
      <c r="CK136" s="150"/>
      <c r="CL136" s="150"/>
      <c r="CM136" s="150"/>
      <c r="CN136" s="150"/>
      <c r="CO136" s="150"/>
      <c r="CP136" s="150"/>
      <c r="CQ136" s="150"/>
      <c r="CR136" s="150"/>
      <c r="CS136" s="150"/>
      <c r="CT136" s="150"/>
      <c r="CU136" s="150"/>
      <c r="CV136" s="150"/>
      <c r="CW136" s="150"/>
      <c r="CX136" s="150"/>
      <c r="CY136" s="150"/>
      <c r="CZ136" s="150"/>
      <c r="DA136" s="150"/>
      <c r="DB136" s="150"/>
      <c r="DC136" s="150"/>
    </row>
    <row r="137" spans="1:266">
      <c r="A137" s="30"/>
      <c r="B137" s="264"/>
      <c r="C137" s="226" t="s">
        <v>1407</v>
      </c>
      <c r="D137" s="227"/>
      <c r="E137" s="227"/>
      <c r="F137" s="225"/>
      <c r="G137" s="222"/>
      <c r="H137" s="222"/>
      <c r="I137" s="222"/>
      <c r="J137" s="222"/>
      <c r="K137" s="222"/>
      <c r="L137" s="679"/>
      <c r="M137" s="679"/>
      <c r="N137" s="679"/>
      <c r="O137" s="679"/>
      <c r="P137" s="679"/>
      <c r="Q137" s="679"/>
      <c r="R137" s="679"/>
      <c r="S137" s="54"/>
      <c r="T137" s="243"/>
      <c r="U137" s="268"/>
      <c r="V137" s="225" t="s">
        <v>335</v>
      </c>
      <c r="W137" s="987"/>
      <c r="X137" s="988"/>
      <c r="Y137" s="36" t="s">
        <v>345</v>
      </c>
      <c r="Z137" s="241"/>
      <c r="AA137" s="241"/>
      <c r="AB137" s="241"/>
      <c r="AC137" s="241"/>
      <c r="AD137" s="268" t="s">
        <v>413</v>
      </c>
      <c r="AE137" s="266" t="s">
        <v>252</v>
      </c>
      <c r="AF137" s="989" t="str">
        <f>IF(AK137=FALSE,IF(W137="","","Chk Box"),IF(W137="",0,W137*10))</f>
        <v/>
      </c>
      <c r="AG137" s="989"/>
      <c r="AH137" s="989"/>
      <c r="AI137" s="261"/>
      <c r="AJ137" s="30"/>
      <c r="AK137" s="276" t="b">
        <v>0</v>
      </c>
      <c r="AL137" s="245"/>
      <c r="AM137" s="501">
        <f t="shared" si="21"/>
        <v>0</v>
      </c>
      <c r="AN137" s="501">
        <f t="shared" si="22"/>
        <v>0</v>
      </c>
      <c r="AO137" s="501">
        <f>IF(AF137="Chk Box",0,IF(AF137&gt;1,W137*44,0))</f>
        <v>0</v>
      </c>
      <c r="AP137" s="501">
        <f>IF(AF137="Chk Box",0,IF(AF137&gt;1,W137*0.01,0))</f>
        <v>0</v>
      </c>
      <c r="AQ137" s="713" t="s">
        <v>1545</v>
      </c>
      <c r="AR137" s="713">
        <f t="shared" si="23"/>
        <v>0</v>
      </c>
      <c r="AS137" s="711" t="str">
        <f t="shared" si="24"/>
        <v/>
      </c>
      <c r="AT137" s="13"/>
      <c r="AV137" s="150"/>
      <c r="AW137" s="150"/>
      <c r="AX137" s="150"/>
      <c r="AY137" s="150"/>
      <c r="AZ137" s="150"/>
      <c r="BA137" s="150"/>
      <c r="BB137" s="150"/>
      <c r="BC137" s="150"/>
      <c r="BD137" s="150"/>
      <c r="BE137" s="150"/>
      <c r="BF137" s="150"/>
      <c r="BG137" s="150"/>
      <c r="BH137" s="150"/>
      <c r="BI137" s="150"/>
      <c r="BJ137" s="150"/>
      <c r="BK137" s="150"/>
      <c r="BL137" s="150"/>
      <c r="BM137" s="150"/>
      <c r="BN137" s="150"/>
      <c r="BO137" s="150"/>
      <c r="BP137" s="150"/>
      <c r="BQ137" s="150"/>
      <c r="BR137" s="150"/>
      <c r="BS137" s="150"/>
      <c r="BT137" s="150"/>
      <c r="BU137" s="150"/>
      <c r="BV137" s="150"/>
      <c r="BW137" s="150"/>
      <c r="BX137" s="150"/>
      <c r="BY137" s="150"/>
      <c r="BZ137" s="150"/>
      <c r="CA137" s="150"/>
      <c r="CB137" s="150"/>
      <c r="CC137" s="150"/>
      <c r="CD137" s="150"/>
      <c r="CE137" s="150"/>
      <c r="CF137" s="150"/>
      <c r="CG137" s="150"/>
      <c r="CH137" s="150"/>
      <c r="CI137" s="150"/>
      <c r="CJ137" s="150"/>
      <c r="CK137" s="150"/>
      <c r="CL137" s="150"/>
      <c r="CM137" s="150"/>
      <c r="CN137" s="150"/>
      <c r="CO137" s="150"/>
      <c r="CP137" s="150"/>
      <c r="CQ137" s="150"/>
      <c r="CR137" s="150"/>
      <c r="CS137" s="150"/>
      <c r="CT137" s="150"/>
      <c r="CU137" s="150"/>
      <c r="CV137" s="150"/>
      <c r="CW137" s="150"/>
      <c r="CX137" s="150"/>
      <c r="CY137" s="150"/>
      <c r="CZ137" s="150"/>
      <c r="DA137" s="150"/>
      <c r="DB137" s="150"/>
      <c r="DC137" s="150"/>
    </row>
    <row r="138" spans="1:266">
      <c r="A138" s="30"/>
      <c r="B138" s="264"/>
      <c r="C138" s="223" t="s">
        <v>3390</v>
      </c>
      <c r="D138" s="223"/>
      <c r="E138" s="227"/>
      <c r="F138" s="225"/>
      <c r="G138" s="222"/>
      <c r="H138" s="222"/>
      <c r="I138" s="222"/>
      <c r="J138" s="222"/>
      <c r="K138" s="222"/>
      <c r="L138" s="679"/>
      <c r="M138" s="679"/>
      <c r="N138" s="679"/>
      <c r="O138" s="679"/>
      <c r="P138" s="679"/>
      <c r="Q138" s="679"/>
      <c r="R138" s="679"/>
      <c r="S138" s="54"/>
      <c r="T138" s="243"/>
      <c r="U138" s="268"/>
      <c r="V138" s="225" t="s">
        <v>335</v>
      </c>
      <c r="W138" s="987"/>
      <c r="X138" s="988"/>
      <c r="Y138" s="226" t="s">
        <v>1408</v>
      </c>
      <c r="Z138" s="241"/>
      <c r="AA138" s="241"/>
      <c r="AB138" s="241"/>
      <c r="AC138" s="241"/>
      <c r="AD138" s="268" t="s">
        <v>1629</v>
      </c>
      <c r="AE138" s="266" t="s">
        <v>252</v>
      </c>
      <c r="AF138" s="1009" t="str">
        <f>IF(AK138=FALSE,IF(W138="","",IF(AD11="OR","ID Only","Chk Box")),IF(AD11="OR","ID Only",IF(W138="",0,W138*3)))</f>
        <v/>
      </c>
      <c r="AG138" s="1009"/>
      <c r="AH138" s="1009"/>
      <c r="AI138" s="261"/>
      <c r="AJ138" s="30"/>
      <c r="AK138" s="276" t="b">
        <v>0</v>
      </c>
      <c r="AL138" s="245"/>
      <c r="AM138" s="501">
        <f t="shared" si="21"/>
        <v>0</v>
      </c>
      <c r="AN138" s="501">
        <f t="shared" si="22"/>
        <v>0</v>
      </c>
      <c r="AO138" s="501">
        <f>IF(OR(AF138="Chk Box",AF138="ID Only"),0,IF(AF138&gt;1,W138*10.62,0))</f>
        <v>0</v>
      </c>
      <c r="AP138" s="501">
        <f>IF(AF138="Chk Box",0,IF(AF138&gt;1,W138*0.00177,0))</f>
        <v>0</v>
      </c>
      <c r="AQ138" s="713" t="s">
        <v>1545</v>
      </c>
      <c r="AR138" s="713">
        <f t="shared" si="23"/>
        <v>0</v>
      </c>
      <c r="AS138" s="711" t="str">
        <f t="shared" si="24"/>
        <v/>
      </c>
      <c r="AT138" s="13"/>
      <c r="AV138" s="150"/>
      <c r="AW138" s="150"/>
      <c r="AX138" s="150"/>
      <c r="AY138" s="150"/>
      <c r="AZ138" s="150"/>
      <c r="BA138" s="150"/>
      <c r="BB138" s="150"/>
      <c r="BC138" s="150"/>
      <c r="BD138" s="150"/>
      <c r="BE138" s="150"/>
      <c r="BF138" s="150"/>
      <c r="BG138" s="150"/>
      <c r="BH138" s="150"/>
      <c r="BI138" s="150"/>
      <c r="BJ138" s="150"/>
      <c r="BK138" s="150"/>
      <c r="BL138" s="150"/>
      <c r="BM138" s="150"/>
      <c r="BN138" s="150"/>
      <c r="BO138" s="150"/>
      <c r="BP138" s="150"/>
      <c r="BQ138" s="150"/>
      <c r="BR138" s="150"/>
      <c r="BS138" s="150"/>
      <c r="BT138" s="150"/>
      <c r="BU138" s="150"/>
      <c r="BV138" s="150"/>
      <c r="BW138" s="150"/>
      <c r="BX138" s="150"/>
      <c r="BY138" s="150"/>
      <c r="BZ138" s="150"/>
      <c r="CA138" s="150"/>
      <c r="CB138" s="150"/>
      <c r="CC138" s="150"/>
      <c r="CD138" s="150"/>
      <c r="CE138" s="150"/>
      <c r="CF138" s="150"/>
      <c r="CG138" s="150"/>
      <c r="CH138" s="150"/>
      <c r="CI138" s="150"/>
      <c r="CJ138" s="150"/>
      <c r="CK138" s="150"/>
      <c r="CL138" s="150"/>
      <c r="CM138" s="150"/>
      <c r="CN138" s="150"/>
      <c r="CO138" s="150"/>
      <c r="CP138" s="150"/>
      <c r="CQ138" s="150"/>
      <c r="CR138" s="150"/>
      <c r="CS138" s="150"/>
      <c r="CT138" s="150"/>
      <c r="CU138" s="150"/>
      <c r="CV138" s="150"/>
      <c r="CW138" s="150"/>
      <c r="CX138" s="150"/>
      <c r="CY138" s="150"/>
      <c r="CZ138" s="150"/>
      <c r="DA138" s="150"/>
      <c r="DB138" s="150"/>
      <c r="DC138" s="150"/>
    </row>
    <row r="139" spans="1:266">
      <c r="A139" s="30"/>
      <c r="B139" s="264"/>
      <c r="C139" s="226" t="s">
        <v>1627</v>
      </c>
      <c r="D139" s="227"/>
      <c r="E139" s="227"/>
      <c r="F139" s="225"/>
      <c r="G139" s="222"/>
      <c r="H139" s="222"/>
      <c r="I139" s="222"/>
      <c r="J139" s="222"/>
      <c r="K139" s="222"/>
      <c r="L139" s="679"/>
      <c r="M139" s="679"/>
      <c r="N139" s="679"/>
      <c r="O139" s="679"/>
      <c r="P139" s="679"/>
      <c r="Q139" s="679"/>
      <c r="R139" s="679"/>
      <c r="S139" s="54"/>
      <c r="T139" s="243"/>
      <c r="U139" s="268"/>
      <c r="V139" s="225" t="s">
        <v>335</v>
      </c>
      <c r="W139" s="987"/>
      <c r="X139" s="988"/>
      <c r="Y139" s="36" t="s">
        <v>3412</v>
      </c>
      <c r="Z139" s="241"/>
      <c r="AA139" s="241"/>
      <c r="AB139" s="241"/>
      <c r="AC139" s="241"/>
      <c r="AD139" s="268" t="s">
        <v>1630</v>
      </c>
      <c r="AE139" s="266" t="s">
        <v>252</v>
      </c>
      <c r="AF139" s="989" t="str">
        <f>IF(AK139=FALSE,IF(W139="","","Chk Box"),IF(W139="",0,W139*80))</f>
        <v/>
      </c>
      <c r="AG139" s="989"/>
      <c r="AH139" s="989"/>
      <c r="AI139" s="261"/>
      <c r="AJ139" s="30"/>
      <c r="AK139" s="276" t="b">
        <v>0</v>
      </c>
      <c r="AL139" s="245"/>
      <c r="AM139" s="501">
        <f t="shared" si="21"/>
        <v>0</v>
      </c>
      <c r="AN139" s="501">
        <f t="shared" si="22"/>
        <v>0</v>
      </c>
      <c r="AO139" s="501">
        <f>IF(AF139="Chk Box",0,IF(AF139&gt;1,W139*2223,0))</f>
        <v>0</v>
      </c>
      <c r="AP139" s="501">
        <f>IF(AF139="Chk Box",0,IF(AF139&gt;1,W139*0.19,0))</f>
        <v>0</v>
      </c>
      <c r="AQ139" s="713" t="s">
        <v>1545</v>
      </c>
      <c r="AR139" s="713">
        <f t="shared" si="23"/>
        <v>0</v>
      </c>
      <c r="AS139" s="711" t="str">
        <f t="shared" si="24"/>
        <v/>
      </c>
      <c r="AT139" s="13"/>
      <c r="AV139" s="150"/>
      <c r="AW139" s="150"/>
      <c r="AX139" s="150"/>
      <c r="AY139" s="150"/>
      <c r="AZ139" s="150"/>
      <c r="BA139" s="150"/>
      <c r="BB139" s="150"/>
      <c r="BC139" s="150"/>
      <c r="BD139" s="150"/>
      <c r="BE139" s="150"/>
      <c r="BF139" s="150"/>
      <c r="BG139" s="150"/>
      <c r="BH139" s="150"/>
      <c r="BI139" s="150"/>
      <c r="BJ139" s="150"/>
      <c r="BK139" s="150"/>
      <c r="BL139" s="150"/>
      <c r="BM139" s="150"/>
      <c r="BN139" s="150"/>
      <c r="BO139" s="150"/>
      <c r="BP139" s="150"/>
      <c r="BQ139" s="150"/>
      <c r="BR139" s="150"/>
      <c r="BS139" s="150"/>
      <c r="BT139" s="150"/>
      <c r="BU139" s="150"/>
      <c r="BV139" s="150"/>
      <c r="BW139" s="150"/>
      <c r="BX139" s="150"/>
      <c r="BY139" s="150"/>
      <c r="BZ139" s="150"/>
      <c r="CA139" s="150"/>
      <c r="CB139" s="150"/>
      <c r="CC139" s="150"/>
      <c r="CD139" s="150"/>
      <c r="CE139" s="150"/>
      <c r="CF139" s="150"/>
      <c r="CG139" s="150"/>
      <c r="CH139" s="150"/>
      <c r="CI139" s="150"/>
      <c r="CJ139" s="150"/>
      <c r="CK139" s="150"/>
      <c r="CL139" s="150"/>
      <c r="CM139" s="150"/>
      <c r="CN139" s="150"/>
      <c r="CO139" s="150"/>
      <c r="CP139" s="150"/>
      <c r="CQ139" s="150"/>
      <c r="CR139" s="150"/>
      <c r="CS139" s="150"/>
      <c r="CT139" s="150"/>
      <c r="CU139" s="150"/>
      <c r="CV139" s="150"/>
      <c r="CW139" s="150"/>
      <c r="CX139" s="150"/>
      <c r="CY139" s="150"/>
      <c r="CZ139" s="150"/>
      <c r="DA139" s="150"/>
      <c r="DB139" s="150"/>
      <c r="DC139" s="150"/>
    </row>
    <row r="140" spans="1:266" ht="5.45" customHeight="1">
      <c r="A140" s="30"/>
      <c r="B140" s="264"/>
      <c r="C140" s="226"/>
      <c r="D140" s="227"/>
      <c r="E140" s="227"/>
      <c r="F140" s="225"/>
      <c r="G140" s="222"/>
      <c r="H140" s="222"/>
      <c r="I140" s="222"/>
      <c r="J140" s="222"/>
      <c r="K140" s="222"/>
      <c r="L140" s="679"/>
      <c r="M140" s="679"/>
      <c r="N140" s="679"/>
      <c r="O140" s="679"/>
      <c r="P140" s="679"/>
      <c r="Q140" s="679"/>
      <c r="R140" s="679"/>
      <c r="S140" s="54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261"/>
      <c r="AJ140" s="30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V140" s="150"/>
      <c r="AW140" s="150"/>
      <c r="AX140" s="150"/>
      <c r="AY140" s="150"/>
      <c r="AZ140" s="150"/>
      <c r="BA140" s="150"/>
      <c r="BB140" s="150"/>
      <c r="BC140" s="150"/>
      <c r="BD140" s="150"/>
      <c r="BE140" s="150"/>
      <c r="BF140" s="150"/>
      <c r="BG140" s="150"/>
      <c r="BH140" s="150"/>
      <c r="BI140" s="150"/>
      <c r="BJ140" s="150"/>
      <c r="BK140" s="150"/>
      <c r="BL140" s="150"/>
      <c r="BM140" s="150"/>
      <c r="BN140" s="150"/>
      <c r="BO140" s="150"/>
      <c r="BP140" s="150"/>
      <c r="BQ140" s="150"/>
      <c r="BR140" s="150"/>
      <c r="BS140" s="150"/>
      <c r="BT140" s="150"/>
      <c r="BU140" s="150"/>
      <c r="BV140" s="150"/>
      <c r="BW140" s="150"/>
      <c r="BX140" s="150"/>
      <c r="BY140" s="150"/>
      <c r="BZ140" s="150"/>
      <c r="CA140" s="150"/>
      <c r="CB140" s="150"/>
      <c r="CC140" s="150"/>
      <c r="CD140" s="150"/>
      <c r="CE140" s="150"/>
      <c r="CF140" s="150"/>
      <c r="CG140" s="150"/>
      <c r="CH140" s="150"/>
      <c r="CI140" s="150"/>
      <c r="CJ140" s="150"/>
      <c r="CK140" s="150"/>
      <c r="CL140" s="150"/>
      <c r="CM140" s="150"/>
      <c r="CN140" s="150"/>
      <c r="CO140" s="150"/>
      <c r="CP140" s="150"/>
      <c r="CQ140" s="150"/>
      <c r="CR140" s="150"/>
      <c r="CS140" s="150"/>
      <c r="CT140" s="150"/>
      <c r="CU140" s="150"/>
      <c r="CV140" s="150"/>
      <c r="CW140" s="150"/>
      <c r="CX140" s="150"/>
      <c r="CY140" s="150"/>
      <c r="CZ140" s="150"/>
      <c r="DA140" s="150"/>
      <c r="DB140" s="150"/>
      <c r="DC140" s="150"/>
    </row>
    <row r="141" spans="1:266" ht="3.75" customHeight="1">
      <c r="A141" s="30"/>
      <c r="B141" s="269"/>
      <c r="C141" s="151"/>
      <c r="D141" s="694"/>
      <c r="E141" s="694"/>
      <c r="F141" s="694"/>
      <c r="G141" s="694"/>
      <c r="H141" s="694"/>
      <c r="I141" s="694"/>
      <c r="J141" s="694"/>
      <c r="K141" s="694"/>
      <c r="L141" s="694"/>
      <c r="M141" s="694"/>
      <c r="N141" s="694"/>
      <c r="O141" s="694"/>
      <c r="P141" s="694"/>
      <c r="Q141" s="694"/>
      <c r="R141" s="694"/>
      <c r="S141" s="694"/>
      <c r="T141" s="272"/>
      <c r="U141" s="694"/>
      <c r="V141" s="282"/>
      <c r="W141" s="282"/>
      <c r="X141" s="282"/>
      <c r="Y141" s="282"/>
      <c r="Z141" s="282"/>
      <c r="AA141" s="282"/>
      <c r="AB141" s="282"/>
      <c r="AC141" s="282"/>
      <c r="AD141" s="694"/>
      <c r="AE141" s="694"/>
      <c r="AF141" s="695"/>
      <c r="AG141" s="239"/>
      <c r="AH141" s="239"/>
      <c r="AI141" s="696"/>
      <c r="AJ141" s="30"/>
      <c r="AM141" s="481"/>
      <c r="AN141" s="481"/>
      <c r="AO141" s="715"/>
      <c r="AP141" s="715"/>
      <c r="AQ141" s="715"/>
      <c r="AR141" s="715"/>
      <c r="AS141" s="715"/>
      <c r="AT141" s="481"/>
      <c r="AV141" s="150"/>
      <c r="AW141" s="150"/>
      <c r="AX141" s="150"/>
      <c r="AY141" s="150"/>
      <c r="AZ141" s="150"/>
      <c r="BA141" s="150"/>
      <c r="BB141" s="150"/>
      <c r="BC141" s="150"/>
      <c r="BD141" s="150"/>
      <c r="BE141" s="150"/>
      <c r="BF141" s="150"/>
      <c r="BG141" s="150"/>
      <c r="BH141" s="150"/>
      <c r="BI141" s="150"/>
      <c r="BJ141" s="150"/>
      <c r="BK141" s="150"/>
      <c r="BL141" s="150"/>
      <c r="BM141" s="150"/>
      <c r="BN141" s="150"/>
      <c r="BO141" s="150"/>
      <c r="BP141" s="150"/>
      <c r="BQ141" s="150"/>
      <c r="BR141" s="150"/>
      <c r="BS141" s="150"/>
      <c r="BT141" s="150"/>
      <c r="BU141" s="150"/>
      <c r="BV141" s="150"/>
      <c r="BW141" s="150"/>
      <c r="BX141" s="150"/>
      <c r="BY141" s="150"/>
      <c r="BZ141" s="150"/>
      <c r="CA141" s="150"/>
      <c r="CB141" s="150"/>
      <c r="CC141" s="150"/>
      <c r="CD141" s="150"/>
      <c r="CE141" s="150"/>
      <c r="CF141" s="150"/>
      <c r="CG141" s="150"/>
      <c r="CH141" s="150"/>
      <c r="CI141" s="150"/>
      <c r="CJ141" s="150"/>
      <c r="CK141" s="150"/>
      <c r="CL141" s="150"/>
      <c r="CM141" s="150"/>
      <c r="CN141" s="150"/>
      <c r="CO141" s="150"/>
      <c r="CP141" s="150"/>
      <c r="CQ141" s="150"/>
      <c r="CR141" s="150"/>
      <c r="CS141" s="150"/>
      <c r="CT141" s="150"/>
      <c r="CU141" s="150"/>
      <c r="CV141" s="150"/>
      <c r="CW141" s="150"/>
      <c r="CX141" s="150"/>
      <c r="CY141" s="150"/>
      <c r="CZ141" s="150"/>
      <c r="DA141" s="150"/>
      <c r="DB141" s="150"/>
      <c r="DC141" s="150"/>
    </row>
    <row r="142" spans="1:266">
      <c r="A142" s="30"/>
      <c r="B142" s="30"/>
      <c r="C142" s="30"/>
      <c r="D142" s="279"/>
      <c r="E142" s="279"/>
      <c r="F142" s="279"/>
      <c r="G142" s="279"/>
      <c r="H142" s="279"/>
      <c r="I142" s="279"/>
      <c r="J142" s="279"/>
      <c r="K142" s="279"/>
      <c r="L142" s="279"/>
      <c r="M142" s="279"/>
      <c r="N142" s="279"/>
      <c r="O142" s="279"/>
      <c r="P142" s="279"/>
      <c r="Q142" s="279"/>
      <c r="R142" s="279"/>
      <c r="S142" s="279"/>
      <c r="T142" s="243"/>
      <c r="U142" s="279"/>
      <c r="V142" s="241"/>
      <c r="W142" s="241"/>
      <c r="X142" s="241"/>
      <c r="Y142" s="241"/>
      <c r="Z142" s="241"/>
      <c r="AA142" s="241"/>
      <c r="AB142" s="241"/>
      <c r="AC142" s="241"/>
      <c r="AD142" s="279"/>
      <c r="AE142" s="279"/>
      <c r="AF142" s="280"/>
      <c r="AG142" s="234"/>
      <c r="AH142" s="234"/>
      <c r="AI142" s="279"/>
      <c r="AJ142" s="30"/>
      <c r="AM142" s="481"/>
      <c r="AN142" s="481"/>
      <c r="AO142" s="715"/>
      <c r="AP142" s="715"/>
      <c r="AQ142" s="715"/>
      <c r="AR142" s="715"/>
      <c r="AS142" s="481"/>
      <c r="AT142" s="481"/>
      <c r="AV142" s="150"/>
      <c r="AW142" s="150"/>
      <c r="AX142" s="150"/>
      <c r="AY142" s="150"/>
      <c r="AZ142" s="150"/>
      <c r="BA142" s="150"/>
      <c r="BB142" s="150"/>
      <c r="BC142" s="150"/>
      <c r="BD142" s="150"/>
      <c r="BE142" s="150"/>
      <c r="BF142" s="150"/>
      <c r="BG142" s="150"/>
      <c r="BH142" s="150"/>
      <c r="BI142" s="150"/>
      <c r="BJ142" s="150"/>
      <c r="BK142" s="150"/>
      <c r="BL142" s="150"/>
      <c r="BM142" s="150"/>
      <c r="BN142" s="150"/>
      <c r="BO142" s="150"/>
      <c r="BP142" s="150"/>
      <c r="BQ142" s="150"/>
      <c r="BR142" s="150"/>
      <c r="BS142" s="150"/>
      <c r="BT142" s="150"/>
      <c r="BU142" s="150"/>
      <c r="BV142" s="150"/>
      <c r="BW142" s="150"/>
      <c r="BX142" s="150"/>
      <c r="BY142" s="150"/>
      <c r="BZ142" s="150"/>
      <c r="CA142" s="150"/>
      <c r="CB142" s="150"/>
      <c r="CC142" s="150"/>
      <c r="CD142" s="150"/>
      <c r="CE142" s="150"/>
      <c r="CF142" s="150"/>
      <c r="CG142" s="150"/>
      <c r="CH142" s="150"/>
      <c r="CI142" s="150"/>
      <c r="CJ142" s="150"/>
      <c r="CK142" s="150"/>
      <c r="CL142" s="150"/>
      <c r="CM142" s="150"/>
      <c r="CN142" s="150"/>
      <c r="CO142" s="150"/>
      <c r="CP142" s="150"/>
      <c r="CQ142" s="150"/>
      <c r="CR142" s="150"/>
      <c r="CS142" s="150"/>
      <c r="CT142" s="150"/>
      <c r="CU142" s="150"/>
      <c r="CV142" s="150"/>
      <c r="CW142" s="150"/>
      <c r="CX142" s="150"/>
      <c r="CY142" s="150"/>
      <c r="CZ142" s="150"/>
      <c r="DA142" s="150"/>
      <c r="DB142" s="150"/>
      <c r="DC142" s="150"/>
    </row>
    <row r="143" spans="1:266" ht="14.25">
      <c r="A143" s="30"/>
      <c r="B143" s="52" t="s">
        <v>3285</v>
      </c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243"/>
      <c r="U143" s="39"/>
      <c r="V143" s="241"/>
      <c r="W143" s="241"/>
      <c r="X143" s="241"/>
      <c r="Y143" s="241"/>
      <c r="Z143" s="241"/>
      <c r="AA143" s="241"/>
      <c r="AB143" s="241"/>
      <c r="AC143" s="241"/>
      <c r="AD143" s="39"/>
      <c r="AE143" s="39"/>
      <c r="AF143" s="53"/>
      <c r="AG143" s="234"/>
      <c r="AH143" s="234"/>
      <c r="AI143" s="39"/>
      <c r="AJ143" s="39"/>
      <c r="AK143" s="244"/>
      <c r="AL143" s="244"/>
      <c r="AM143" s="986" t="s">
        <v>1538</v>
      </c>
      <c r="AN143" s="986"/>
      <c r="AO143" s="975" t="s">
        <v>1539</v>
      </c>
      <c r="AP143" s="975"/>
      <c r="AQ143" s="975"/>
      <c r="AR143" s="975"/>
      <c r="AS143" s="975"/>
      <c r="AT143" s="975"/>
      <c r="AU143" s="975"/>
      <c r="AV143" s="150"/>
      <c r="AW143" s="150"/>
      <c r="AX143" s="150"/>
      <c r="AY143" s="150"/>
      <c r="AZ143" s="150"/>
      <c r="BA143" s="150"/>
      <c r="BB143" s="150"/>
      <c r="BC143" s="150"/>
      <c r="BD143" s="150"/>
      <c r="BE143" s="150"/>
      <c r="BF143" s="150"/>
      <c r="BG143" s="150"/>
      <c r="BH143" s="150"/>
      <c r="BI143" s="150"/>
      <c r="BJ143" s="150"/>
      <c r="BK143" s="150"/>
      <c r="BL143" s="150"/>
      <c r="BM143" s="150"/>
      <c r="BN143" s="150"/>
      <c r="BO143" s="150"/>
      <c r="BP143" s="150"/>
      <c r="BQ143" s="150"/>
      <c r="BR143" s="150"/>
      <c r="BS143" s="150"/>
      <c r="BT143" s="150"/>
      <c r="BU143" s="150"/>
      <c r="BV143" s="150"/>
      <c r="BW143" s="150"/>
      <c r="BX143" s="150"/>
      <c r="BY143" s="150"/>
      <c r="BZ143" s="150"/>
      <c r="CA143" s="150"/>
      <c r="CB143" s="150"/>
      <c r="CC143" s="150"/>
      <c r="CD143" s="150"/>
      <c r="CE143" s="150"/>
      <c r="CF143" s="150"/>
      <c r="CG143" s="150"/>
      <c r="CH143" s="150"/>
      <c r="CI143" s="150"/>
      <c r="CJ143" s="150"/>
      <c r="CK143" s="150"/>
      <c r="CL143" s="150"/>
      <c r="CM143" s="150"/>
      <c r="CN143" s="150"/>
      <c r="CO143" s="150"/>
      <c r="CP143" s="150"/>
      <c r="CQ143" s="150"/>
      <c r="CR143" s="150"/>
      <c r="CS143" s="150"/>
      <c r="CT143" s="150"/>
      <c r="CU143" s="150"/>
      <c r="CV143" s="150"/>
      <c r="CW143" s="150"/>
      <c r="CX143" s="150"/>
      <c r="CY143" s="150"/>
      <c r="CZ143" s="150"/>
      <c r="DA143" s="150"/>
      <c r="DB143" s="150"/>
      <c r="DC143" s="150"/>
    </row>
    <row r="144" spans="1:266" s="19" customFormat="1" ht="12.75" customHeight="1">
      <c r="A144" s="30"/>
      <c r="B144" s="283"/>
      <c r="C144" s="256"/>
      <c r="D144" s="256"/>
      <c r="E144" s="256"/>
      <c r="F144" s="284"/>
      <c r="G144" s="284"/>
      <c r="H144" s="284"/>
      <c r="I144" s="285"/>
      <c r="J144" s="286"/>
      <c r="K144" s="286"/>
      <c r="L144" s="286"/>
      <c r="M144" s="287"/>
      <c r="N144" s="287"/>
      <c r="O144" s="287"/>
      <c r="P144" s="287"/>
      <c r="Q144" s="262"/>
      <c r="R144" s="262"/>
      <c r="S144" s="262"/>
      <c r="T144" s="274"/>
      <c r="U144" s="285"/>
      <c r="V144" s="288"/>
      <c r="W144" s="288"/>
      <c r="X144" s="288"/>
      <c r="Y144" s="288"/>
      <c r="Z144" s="288"/>
      <c r="AA144" s="288"/>
      <c r="AB144" s="288"/>
      <c r="AC144" s="288"/>
      <c r="AD144" s="255"/>
      <c r="AE144" s="285"/>
      <c r="AF144" s="601" t="s">
        <v>253</v>
      </c>
      <c r="AG144" s="602"/>
      <c r="AH144" s="602"/>
      <c r="AI144" s="34"/>
      <c r="AJ144" s="275"/>
      <c r="AK144" s="244"/>
      <c r="AL144" s="244"/>
      <c r="AM144" s="13" t="s">
        <v>619</v>
      </c>
      <c r="AN144" s="13" t="s">
        <v>75</v>
      </c>
      <c r="AO144" s="13" t="s">
        <v>1557</v>
      </c>
      <c r="AP144" s="13" t="s">
        <v>1556</v>
      </c>
      <c r="AQ144" s="13" t="s">
        <v>1542</v>
      </c>
      <c r="AR144" s="13"/>
      <c r="AS144" s="13"/>
      <c r="AT144" s="13"/>
      <c r="AU144" s="13"/>
      <c r="AV144" s="150"/>
      <c r="AW144" s="150"/>
      <c r="AX144" s="150"/>
      <c r="AY144" s="150"/>
      <c r="AZ144" s="161"/>
      <c r="BA144" s="161"/>
      <c r="BB144" s="161"/>
      <c r="BC144" s="161"/>
      <c r="BD144" s="161"/>
      <c r="BE144" s="161"/>
      <c r="BF144" s="161"/>
      <c r="BG144" s="161"/>
      <c r="BH144" s="161"/>
      <c r="BI144" s="161"/>
      <c r="BJ144" s="161"/>
      <c r="BK144" s="161"/>
      <c r="BL144" s="161"/>
      <c r="BM144" s="161"/>
      <c r="BN144" s="161"/>
      <c r="BO144" s="161"/>
      <c r="BP144" s="161"/>
      <c r="BQ144" s="161"/>
      <c r="BR144" s="161"/>
      <c r="BS144" s="161"/>
      <c r="BT144" s="161"/>
      <c r="BU144" s="161"/>
      <c r="BV144" s="161"/>
      <c r="BW144" s="161"/>
      <c r="BX144" s="161"/>
      <c r="BY144" s="161"/>
      <c r="BZ144" s="161"/>
      <c r="CA144" s="161"/>
      <c r="CB144" s="161"/>
      <c r="CC144" s="161"/>
      <c r="CD144" s="161"/>
      <c r="CE144" s="161"/>
      <c r="CF144" s="161"/>
      <c r="CG144" s="161"/>
      <c r="CH144" s="161"/>
      <c r="CI144" s="161"/>
      <c r="CJ144" s="161"/>
      <c r="CK144" s="161"/>
      <c r="CL144" s="161"/>
      <c r="CM144" s="161"/>
      <c r="CN144" s="161"/>
      <c r="CO144" s="161"/>
      <c r="CP144" s="161"/>
      <c r="CQ144" s="161"/>
      <c r="CR144" s="161"/>
      <c r="CS144" s="161"/>
      <c r="CT144" s="161"/>
      <c r="CU144" s="161"/>
      <c r="CV144" s="161"/>
      <c r="CW144" s="161"/>
      <c r="CX144" s="161"/>
      <c r="CY144" s="161"/>
      <c r="CZ144" s="161"/>
      <c r="DA144" s="161"/>
      <c r="DB144" s="161"/>
      <c r="DC144" s="161"/>
    </row>
    <row r="145" spans="1:107" ht="14.1" customHeight="1">
      <c r="A145" s="30"/>
      <c r="B145" s="264"/>
      <c r="C145" s="223" t="s">
        <v>3287</v>
      </c>
      <c r="D145" s="234"/>
      <c r="E145" s="234"/>
      <c r="F145" s="67"/>
      <c r="G145" s="234"/>
      <c r="H145" s="49"/>
      <c r="I145" s="234"/>
      <c r="J145" s="993" t="s">
        <v>3402</v>
      </c>
      <c r="K145" s="993"/>
      <c r="L145" s="987"/>
      <c r="M145" s="994"/>
      <c r="N145" s="994"/>
      <c r="O145" s="994"/>
      <c r="P145" s="994"/>
      <c r="Q145" s="988"/>
      <c r="R145" s="234"/>
      <c r="S145" s="234"/>
      <c r="T145" s="243"/>
      <c r="U145" s="268"/>
      <c r="V145" s="225" t="s">
        <v>3411</v>
      </c>
      <c r="W145" s="987"/>
      <c r="X145" s="988"/>
      <c r="Y145" s="226" t="s">
        <v>2619</v>
      </c>
      <c r="Z145" s="241"/>
      <c r="AA145" s="241"/>
      <c r="AB145" s="241"/>
      <c r="AC145" s="241"/>
      <c r="AD145" s="268" t="s">
        <v>3288</v>
      </c>
      <c r="AE145" s="266" t="s">
        <v>252</v>
      </c>
      <c r="AF145" s="989" t="str">
        <f>IF(AK145=FALSE,IF(W145="","","Chk Box"),IF(AND(AK145=TRUE,AK146=FALSE,AL146=FALSE),"Select Heat",IF(AND(AK145=TRUE,W145=""),0,W145*2)))</f>
        <v/>
      </c>
      <c r="AG145" s="989"/>
      <c r="AH145" s="989"/>
      <c r="AI145" s="261"/>
      <c r="AJ145" s="260"/>
      <c r="AK145" s="276" t="b">
        <v>0</v>
      </c>
      <c r="AL145" s="244"/>
      <c r="AM145" s="501">
        <f>IFERROR(IF($AQ145="",AO145,IF($AS145="",(VLOOKUP($AU145,StackingEffects,2,FALSE)*AT145),(VLOOKUP($AS145,StackingEffects,2,FALSE)*AR145))),0)</f>
        <v>0</v>
      </c>
      <c r="AN145" s="501">
        <f>IFERROR(IF($AQ145="",AP145,IF($AS145="",(VLOOKUP($AU145,StackingEffects,2,FALSE)*AP145),(VLOOKUP($AS145,StackingEffects,2,FALSE)*AP145))),0)</f>
        <v>0</v>
      </c>
      <c r="AO145" s="501">
        <f>IF(AF145="Chk Box",0,IF(AF145&gt;1,IF(AK146=TRUE,W145*39,IF(AL146=TRUE,W145*8,0))))</f>
        <v>0</v>
      </c>
      <c r="AP145" s="501">
        <f>IF(AF145="Chk Box",0,IF(AF145&gt;1,W145*0,0))</f>
        <v>0</v>
      </c>
      <c r="AQ145" s="713"/>
      <c r="AR145" s="718"/>
      <c r="AS145" s="13"/>
      <c r="AT145" s="13"/>
      <c r="AU145" s="13"/>
      <c r="AV145" s="150"/>
      <c r="AW145" s="150"/>
      <c r="AX145" s="150"/>
      <c r="AY145" s="150"/>
      <c r="AZ145" s="150"/>
      <c r="BA145" s="150"/>
      <c r="BB145" s="150"/>
      <c r="BC145" s="150"/>
      <c r="BD145" s="150"/>
      <c r="BE145" s="150"/>
      <c r="BF145" s="150"/>
      <c r="BG145" s="150"/>
      <c r="BH145" s="150"/>
      <c r="BI145" s="150"/>
      <c r="BJ145" s="150"/>
      <c r="BK145" s="150"/>
      <c r="BL145" s="150"/>
      <c r="BM145" s="150"/>
      <c r="BN145" s="150"/>
      <c r="BO145" s="150"/>
      <c r="BP145" s="150"/>
      <c r="BQ145" s="150"/>
      <c r="BR145" s="150"/>
      <c r="BS145" s="150"/>
      <c r="BT145" s="150"/>
      <c r="BU145" s="150"/>
      <c r="BV145" s="150"/>
      <c r="BW145" s="150"/>
      <c r="BX145" s="150"/>
      <c r="BY145" s="150"/>
      <c r="BZ145" s="150"/>
      <c r="CA145" s="150"/>
      <c r="CB145" s="150"/>
      <c r="CC145" s="150"/>
      <c r="CD145" s="150"/>
      <c r="CE145" s="150"/>
      <c r="CF145" s="150"/>
      <c r="CG145" s="150"/>
      <c r="CH145" s="150"/>
      <c r="CI145" s="150"/>
      <c r="CJ145" s="150"/>
      <c r="CK145" s="150"/>
      <c r="CL145" s="150"/>
      <c r="CM145" s="150"/>
      <c r="CN145" s="150"/>
      <c r="CO145" s="150"/>
      <c r="CP145" s="150"/>
      <c r="CQ145" s="150"/>
      <c r="CR145" s="150"/>
      <c r="CS145" s="150"/>
      <c r="CT145" s="150"/>
      <c r="CU145" s="150"/>
      <c r="CV145" s="150"/>
      <c r="CW145" s="150"/>
      <c r="CX145" s="150"/>
      <c r="CY145" s="150"/>
      <c r="CZ145" s="150"/>
      <c r="DA145" s="150"/>
      <c r="DB145" s="150"/>
      <c r="DC145" s="150"/>
    </row>
    <row r="146" spans="1:107" ht="16.899999999999999" customHeight="1">
      <c r="A146" s="30"/>
      <c r="B146" s="269"/>
      <c r="C146" s="239"/>
      <c r="D146" s="239"/>
      <c r="E146" s="239"/>
      <c r="F146" s="277"/>
      <c r="G146" s="239"/>
      <c r="H146" s="239"/>
      <c r="I146" s="240"/>
      <c r="J146" s="239"/>
      <c r="K146" s="239"/>
      <c r="L146" s="239"/>
      <c r="M146" s="239"/>
      <c r="N146" s="239"/>
      <c r="O146" s="239"/>
      <c r="P146" s="239"/>
      <c r="Q146" s="239"/>
      <c r="R146" s="239"/>
      <c r="S146" s="239"/>
      <c r="T146" s="272"/>
      <c r="U146" s="272"/>
      <c r="V146" s="282"/>
      <c r="W146" s="282"/>
      <c r="X146" s="282"/>
      <c r="Y146" s="282"/>
      <c r="Z146" s="282"/>
      <c r="AA146" s="282"/>
      <c r="AB146" s="282"/>
      <c r="AC146" s="282"/>
      <c r="AD146" s="272"/>
      <c r="AE146" s="272"/>
      <c r="AF146" s="114"/>
      <c r="AG146" s="239"/>
      <c r="AH146" s="239"/>
      <c r="AI146" s="273"/>
      <c r="AJ146" s="259"/>
      <c r="AK146" s="276" t="b">
        <f>IF(L145="Electric Resistence",TRUE,FALSE)</f>
        <v>0</v>
      </c>
      <c r="AL146" s="276" t="b">
        <f>IF(L145="Electric Heat Pump",TRUE,FALSE)</f>
        <v>0</v>
      </c>
      <c r="AN146" s="10"/>
      <c r="AO146" s="454"/>
      <c r="AP146" s="454"/>
      <c r="AQ146" s="454"/>
      <c r="AR146" s="454"/>
      <c r="AS146" s="10"/>
      <c r="AT146" s="10"/>
      <c r="AU146" s="10"/>
      <c r="AV146" s="150"/>
      <c r="AW146" s="150"/>
      <c r="AX146" s="150"/>
      <c r="AY146" s="150"/>
      <c r="AZ146" s="150"/>
      <c r="BA146" s="150"/>
      <c r="BB146" s="150"/>
      <c r="BC146" s="150"/>
      <c r="BD146" s="150"/>
      <c r="BE146" s="150"/>
      <c r="BF146" s="150"/>
      <c r="BG146" s="150"/>
      <c r="BH146" s="150"/>
      <c r="BI146" s="150"/>
      <c r="BJ146" s="150"/>
      <c r="BK146" s="150"/>
      <c r="BL146" s="150"/>
      <c r="BM146" s="150"/>
      <c r="BN146" s="150"/>
      <c r="BO146" s="150"/>
      <c r="BP146" s="150"/>
      <c r="BQ146" s="150"/>
      <c r="BR146" s="150"/>
      <c r="BS146" s="150"/>
      <c r="BT146" s="150"/>
      <c r="BU146" s="150"/>
      <c r="BV146" s="150"/>
      <c r="BW146" s="150"/>
      <c r="BX146" s="150"/>
      <c r="BY146" s="150"/>
      <c r="BZ146" s="150"/>
      <c r="CA146" s="150"/>
      <c r="CB146" s="150"/>
      <c r="CC146" s="150"/>
      <c r="CD146" s="150"/>
      <c r="CE146" s="150"/>
      <c r="CF146" s="150"/>
      <c r="CG146" s="150"/>
      <c r="CH146" s="150"/>
      <c r="CI146" s="150"/>
      <c r="CJ146" s="150"/>
      <c r="CK146" s="150"/>
      <c r="CL146" s="150"/>
      <c r="CM146" s="150"/>
      <c r="CN146" s="150"/>
      <c r="CO146" s="150"/>
      <c r="CP146" s="150"/>
      <c r="CQ146" s="150"/>
      <c r="CR146" s="150"/>
      <c r="CS146" s="150"/>
      <c r="CT146" s="150"/>
      <c r="CU146" s="150"/>
      <c r="CV146" s="150"/>
      <c r="CW146" s="150"/>
      <c r="CX146" s="150"/>
      <c r="CY146" s="150"/>
      <c r="CZ146" s="150"/>
      <c r="DA146" s="150"/>
      <c r="DB146" s="150"/>
      <c r="DC146" s="150"/>
    </row>
    <row r="147" spans="1:107">
      <c r="A147" s="30"/>
      <c r="B147" s="30"/>
      <c r="C147" s="30"/>
      <c r="D147" s="279"/>
      <c r="E147" s="279"/>
      <c r="F147" s="279"/>
      <c r="G147" s="279"/>
      <c r="H147" s="279"/>
      <c r="I147" s="279"/>
      <c r="J147" s="279"/>
      <c r="K147" s="279"/>
      <c r="L147" s="279"/>
      <c r="M147" s="279"/>
      <c r="N147" s="279"/>
      <c r="O147" s="279"/>
      <c r="P147" s="279"/>
      <c r="Q147" s="279"/>
      <c r="R147" s="279"/>
      <c r="S147" s="279"/>
      <c r="T147" s="243"/>
      <c r="U147" s="279"/>
      <c r="V147" s="241"/>
      <c r="W147" s="241"/>
      <c r="X147" s="241"/>
      <c r="Y147" s="241"/>
      <c r="Z147" s="241"/>
      <c r="AA147" s="241"/>
      <c r="AB147" s="241"/>
      <c r="AC147" s="241"/>
      <c r="AD147" s="279"/>
      <c r="AE147" s="279"/>
      <c r="AF147" s="280"/>
      <c r="AG147" s="234"/>
      <c r="AH147" s="234"/>
      <c r="AI147" s="279"/>
      <c r="AJ147" s="30"/>
      <c r="AM147" s="481"/>
      <c r="AN147" s="481"/>
      <c r="AO147" s="715"/>
      <c r="AP147" s="715"/>
      <c r="AQ147" s="715"/>
      <c r="AR147" s="715"/>
      <c r="AS147" s="481"/>
      <c r="AT147" s="481"/>
      <c r="AV147" s="150"/>
      <c r="AW147" s="150"/>
      <c r="AX147" s="150"/>
      <c r="AY147" s="150"/>
      <c r="AZ147" s="150"/>
      <c r="BA147" s="150"/>
      <c r="BB147" s="150"/>
      <c r="BC147" s="150"/>
      <c r="BD147" s="150"/>
      <c r="BE147" s="150"/>
      <c r="BF147" s="150"/>
      <c r="BG147" s="150"/>
      <c r="BH147" s="150"/>
      <c r="BI147" s="150"/>
      <c r="BJ147" s="150"/>
      <c r="BK147" s="150"/>
      <c r="BL147" s="150"/>
      <c r="BM147" s="150"/>
      <c r="BN147" s="150"/>
      <c r="BO147" s="150"/>
      <c r="BP147" s="150"/>
      <c r="BQ147" s="150"/>
      <c r="BR147" s="150"/>
      <c r="BS147" s="150"/>
      <c r="BT147" s="150"/>
      <c r="BU147" s="150"/>
      <c r="BV147" s="150"/>
      <c r="BW147" s="150"/>
      <c r="BX147" s="150"/>
      <c r="BY147" s="150"/>
      <c r="BZ147" s="150"/>
      <c r="CA147" s="150"/>
      <c r="CB147" s="150"/>
      <c r="CC147" s="150"/>
      <c r="CD147" s="150"/>
      <c r="CE147" s="150"/>
      <c r="CF147" s="150"/>
      <c r="CG147" s="150"/>
      <c r="CH147" s="150"/>
      <c r="CI147" s="150"/>
      <c r="CJ147" s="150"/>
      <c r="CK147" s="150"/>
      <c r="CL147" s="150"/>
      <c r="CM147" s="150"/>
      <c r="CN147" s="150"/>
      <c r="CO147" s="150"/>
      <c r="CP147" s="150"/>
      <c r="CQ147" s="150"/>
      <c r="CR147" s="150"/>
      <c r="CS147" s="150"/>
      <c r="CT147" s="150"/>
      <c r="CU147" s="150"/>
      <c r="CV147" s="150"/>
      <c r="CW147" s="150"/>
      <c r="CX147" s="150"/>
      <c r="CY147" s="150"/>
      <c r="CZ147" s="150"/>
      <c r="DA147" s="150"/>
      <c r="DB147" s="150"/>
      <c r="DC147" s="150"/>
    </row>
    <row r="148" spans="1:107">
      <c r="A148" s="30"/>
      <c r="B148" s="30"/>
      <c r="C148" s="30"/>
      <c r="D148" s="279"/>
      <c r="E148" s="279"/>
      <c r="F148" s="279"/>
      <c r="G148" s="279"/>
      <c r="H148" s="279"/>
      <c r="I148" s="279"/>
      <c r="J148" s="279"/>
      <c r="K148" s="279"/>
      <c r="L148" s="279"/>
      <c r="M148" s="279"/>
      <c r="N148" s="279"/>
      <c r="O148" s="279"/>
      <c r="P148" s="279"/>
      <c r="Q148" s="279"/>
      <c r="R148" s="279"/>
      <c r="S148" s="279"/>
      <c r="T148" s="243"/>
      <c r="U148" s="35"/>
      <c r="V148" s="241"/>
      <c r="W148" s="241"/>
      <c r="X148" s="241"/>
      <c r="Y148" s="241"/>
      <c r="Z148" s="241"/>
      <c r="AA148" s="241"/>
      <c r="AB148" s="241"/>
      <c r="AC148" s="241"/>
      <c r="AD148" s="35" t="s">
        <v>262</v>
      </c>
      <c r="AE148" s="266" t="s">
        <v>252</v>
      </c>
      <c r="AF148" s="1055" t="str">
        <f>IF(AK148=FALSE,"",SUM(AF68:AF75,AF83:AF91,AF96,AF101:AF107,AF112:AF121,AF126:AF130,AF135:AF140,AF145))</f>
        <v/>
      </c>
      <c r="AG148" s="1055"/>
      <c r="AH148" s="1055"/>
      <c r="AI148" s="279"/>
      <c r="AJ148" s="30"/>
      <c r="AK148" s="276" t="b">
        <f>IF(OR(AK68=TRUE,AK69=TRUE,AK70=TRUE,AK72=TRUE,AK74=TRUE,AK75=TRUE,AK83=TRUE,AK84=TRUE,AK85=TRUE,AK86=TRUE,AK87=TRUE,AK88=TRUE,AK89=TRUE,AK90=TRUE,AK91=TRUE,AK96=TRUE,AK101=TRUE,AK102=TRUE,AK103=TRUE,AK104=TRUE,AK105=TRUE,AK106=TRUE,AK107=TRUE,AK112=TRUE,AK113=TRUE,AK114=TRUE,AK115=TRUE,AK116=TRUE,AK117=TRUE,AK118=TRUE,AK120=TRUE,AK121=TRUE,AK126=TRUE,AK127=TRUE,AK128=TRUE,AK129=TRUE,AK130=TRUE, AK135=TRUE,AK136=TRUE,AK137=TRUE,AK138=TRUE,AK139=TRUE),TRUE,FALSE)</f>
        <v>0</v>
      </c>
      <c r="AM148" s="501">
        <f>SUM(AM68:AM146)</f>
        <v>0</v>
      </c>
      <c r="AN148" s="501">
        <f>SUM(AN68:AN146)</f>
        <v>0</v>
      </c>
      <c r="AO148" s="501">
        <f>SUM(AO68:AO146)</f>
        <v>0</v>
      </c>
      <c r="AP148" s="501">
        <f>SUM(AP68:AP146)</f>
        <v>0</v>
      </c>
      <c r="AQ148" s="718"/>
      <c r="AR148" s="718"/>
      <c r="AS148" s="604"/>
      <c r="AT148" s="604"/>
      <c r="AU148" s="604"/>
      <c r="AV148" s="150"/>
      <c r="AW148" s="150"/>
      <c r="AX148" s="150"/>
      <c r="AY148" s="150"/>
      <c r="AZ148" s="150"/>
      <c r="BA148" s="150"/>
      <c r="BB148" s="150"/>
      <c r="BC148" s="150"/>
      <c r="BD148" s="150"/>
      <c r="BE148" s="150"/>
      <c r="BF148" s="150"/>
      <c r="BG148" s="150"/>
      <c r="BH148" s="150"/>
      <c r="BI148" s="150"/>
      <c r="BJ148" s="150"/>
      <c r="BK148" s="150"/>
      <c r="BL148" s="150"/>
      <c r="BM148" s="150"/>
      <c r="BN148" s="150"/>
      <c r="BO148" s="150"/>
      <c r="BP148" s="150"/>
      <c r="BQ148" s="150"/>
      <c r="BR148" s="150"/>
      <c r="BS148" s="150"/>
      <c r="BT148" s="150"/>
      <c r="BU148" s="150"/>
      <c r="BV148" s="150"/>
      <c r="BW148" s="150"/>
      <c r="BX148" s="150"/>
      <c r="BY148" s="150"/>
      <c r="BZ148" s="150"/>
      <c r="CA148" s="150"/>
      <c r="CB148" s="150"/>
      <c r="CC148" s="150"/>
      <c r="CD148" s="150"/>
      <c r="CE148" s="150"/>
      <c r="CF148" s="150"/>
      <c r="CG148" s="150"/>
      <c r="CH148" s="150"/>
      <c r="CI148" s="150"/>
      <c r="CJ148" s="150"/>
      <c r="CK148" s="150"/>
      <c r="CL148" s="150"/>
      <c r="CM148" s="150"/>
      <c r="CN148" s="150"/>
      <c r="CO148" s="150"/>
      <c r="CP148" s="150"/>
      <c r="CQ148" s="150"/>
      <c r="CR148" s="150"/>
      <c r="CS148" s="150"/>
      <c r="CT148" s="150"/>
      <c r="CU148" s="150"/>
      <c r="CV148" s="150"/>
      <c r="CW148" s="150"/>
      <c r="CX148" s="150"/>
      <c r="CY148" s="150"/>
      <c r="CZ148" s="150"/>
      <c r="DA148" s="150"/>
      <c r="DB148" s="150"/>
      <c r="DC148" s="150"/>
    </row>
    <row r="149" spans="1:107">
      <c r="A149" s="30"/>
      <c r="B149" s="30"/>
      <c r="C149" s="30"/>
      <c r="D149" s="279"/>
      <c r="E149" s="279"/>
      <c r="F149" s="279"/>
      <c r="G149" s="279"/>
      <c r="H149" s="279"/>
      <c r="I149" s="279"/>
      <c r="J149" s="279"/>
      <c r="K149" s="279"/>
      <c r="L149" s="279"/>
      <c r="M149" s="279"/>
      <c r="N149" s="279"/>
      <c r="O149" s="279"/>
      <c r="P149" s="279"/>
      <c r="Q149" s="279"/>
      <c r="R149" s="279"/>
      <c r="S149" s="279"/>
      <c r="T149" s="243"/>
      <c r="U149" s="35"/>
      <c r="V149" s="241"/>
      <c r="W149" s="241"/>
      <c r="X149" s="241"/>
      <c r="Y149" s="241"/>
      <c r="Z149" s="241"/>
      <c r="AA149" s="241"/>
      <c r="AB149" s="241"/>
      <c r="AC149" s="241"/>
      <c r="AD149" s="35" t="str">
        <f>IF(AK44=FALSE,"","Professional Assistance Incentive")</f>
        <v/>
      </c>
      <c r="AE149" s="623" t="str">
        <f>IF(AK44=FALSE,"","$")</f>
        <v/>
      </c>
      <c r="AF149" s="1009" t="str">
        <f>IF(AK44=FALSE,"",IF(AF148="","",MIN(AF148*0.2,5000)))</f>
        <v/>
      </c>
      <c r="AG149" s="1009"/>
      <c r="AH149" s="1009"/>
      <c r="AI149" s="279"/>
      <c r="AJ149" s="30"/>
      <c r="AM149" s="711"/>
      <c r="AN149" s="711"/>
      <c r="AO149" s="711"/>
      <c r="AP149" s="711"/>
      <c r="AQ149" s="718"/>
      <c r="AR149" s="718"/>
      <c r="AS149" s="604"/>
      <c r="AT149" s="604"/>
      <c r="AU149" s="604"/>
      <c r="AV149" s="150"/>
      <c r="AW149" s="150"/>
      <c r="AX149" s="150"/>
      <c r="AY149" s="150"/>
      <c r="AZ149" s="150"/>
      <c r="BA149" s="150"/>
      <c r="BB149" s="150"/>
      <c r="BC149" s="150"/>
      <c r="BD149" s="150"/>
      <c r="BE149" s="150"/>
      <c r="BF149" s="150"/>
      <c r="BG149" s="150"/>
      <c r="BH149" s="150"/>
      <c r="BI149" s="150"/>
      <c r="BJ149" s="150"/>
      <c r="BK149" s="150"/>
      <c r="BL149" s="150"/>
      <c r="BM149" s="150"/>
      <c r="BN149" s="150"/>
      <c r="BO149" s="150"/>
      <c r="BP149" s="150"/>
      <c r="BQ149" s="150"/>
      <c r="BR149" s="150"/>
      <c r="BS149" s="150"/>
      <c r="BT149" s="150"/>
      <c r="BU149" s="150"/>
      <c r="BV149" s="150"/>
      <c r="BW149" s="150"/>
      <c r="BX149" s="150"/>
      <c r="BY149" s="150"/>
      <c r="BZ149" s="150"/>
      <c r="CA149" s="150"/>
      <c r="CB149" s="150"/>
      <c r="CC149" s="150"/>
      <c r="CD149" s="150"/>
      <c r="CE149" s="150"/>
      <c r="CF149" s="150"/>
      <c r="CG149" s="150"/>
      <c r="CH149" s="150"/>
      <c r="CI149" s="150"/>
      <c r="CJ149" s="150"/>
      <c r="CK149" s="150"/>
      <c r="CL149" s="150"/>
      <c r="CM149" s="150"/>
      <c r="CN149" s="150"/>
      <c r="CO149" s="150"/>
      <c r="CP149" s="150"/>
      <c r="CQ149" s="150"/>
      <c r="CR149" s="150"/>
      <c r="CS149" s="150"/>
      <c r="CT149" s="150"/>
      <c r="CU149" s="150"/>
      <c r="CV149" s="150"/>
      <c r="CW149" s="150"/>
      <c r="CX149" s="150"/>
      <c r="CY149" s="150"/>
      <c r="CZ149" s="150"/>
      <c r="DA149" s="150"/>
      <c r="DB149" s="150"/>
      <c r="DC149" s="150"/>
    </row>
    <row r="150" spans="1:107">
      <c r="A150" s="30"/>
      <c r="B150" s="939"/>
      <c r="C150" s="939"/>
      <c r="D150" s="939"/>
      <c r="E150" s="939"/>
      <c r="F150" s="939"/>
      <c r="G150" s="939"/>
      <c r="H150" s="939"/>
      <c r="I150" s="939"/>
      <c r="J150" s="939"/>
      <c r="K150" s="939"/>
      <c r="L150" s="939"/>
      <c r="M150" s="939"/>
      <c r="N150" s="939"/>
      <c r="O150" s="939"/>
      <c r="P150" s="939"/>
      <c r="Q150" s="939"/>
      <c r="R150" s="939"/>
      <c r="S150" s="939"/>
      <c r="T150" s="939"/>
      <c r="U150" s="939"/>
      <c r="V150" s="939"/>
      <c r="W150" s="939"/>
      <c r="X150" s="939"/>
      <c r="Y150" s="939"/>
      <c r="Z150" s="939"/>
      <c r="AA150" s="939"/>
      <c r="AB150" s="939"/>
      <c r="AC150" s="939"/>
      <c r="AD150" s="939"/>
      <c r="AE150" s="939"/>
      <c r="AF150" s="939"/>
      <c r="AG150" s="939"/>
      <c r="AH150" s="939"/>
      <c r="AI150" s="939"/>
      <c r="AJ150" s="30"/>
      <c r="AV150" s="150"/>
      <c r="AW150" s="150"/>
      <c r="AX150" s="150"/>
      <c r="AY150" s="150"/>
      <c r="AZ150" s="150"/>
      <c r="BA150" s="150"/>
      <c r="BB150" s="150"/>
      <c r="BC150" s="150"/>
      <c r="BD150" s="150"/>
      <c r="BE150" s="150"/>
      <c r="BF150" s="150"/>
      <c r="BG150" s="150"/>
      <c r="BH150" s="150"/>
      <c r="BI150" s="150"/>
      <c r="BJ150" s="150"/>
      <c r="BK150" s="150"/>
      <c r="BL150" s="150"/>
      <c r="BM150" s="150"/>
      <c r="BN150" s="150"/>
      <c r="BO150" s="150"/>
      <c r="BP150" s="150"/>
      <c r="BQ150" s="150"/>
      <c r="BR150" s="150"/>
      <c r="BS150" s="150"/>
      <c r="BT150" s="150"/>
      <c r="BU150" s="150"/>
      <c r="BV150" s="150"/>
      <c r="BW150" s="150"/>
      <c r="BX150" s="150"/>
      <c r="BY150" s="150"/>
      <c r="BZ150" s="150"/>
      <c r="CA150" s="150"/>
      <c r="CB150" s="150"/>
      <c r="CC150" s="150"/>
      <c r="CD150" s="150"/>
      <c r="CE150" s="150"/>
      <c r="CF150" s="150"/>
      <c r="CG150" s="150"/>
      <c r="CH150" s="150"/>
      <c r="CI150" s="150"/>
      <c r="CJ150" s="150"/>
      <c r="CK150" s="150"/>
      <c r="CL150" s="150"/>
      <c r="CM150" s="150"/>
      <c r="CN150" s="150"/>
      <c r="CO150" s="150"/>
      <c r="CP150" s="150"/>
      <c r="CQ150" s="150"/>
      <c r="CR150" s="150"/>
      <c r="CS150" s="150"/>
      <c r="CT150" s="150"/>
      <c r="CU150" s="150"/>
      <c r="CV150" s="150"/>
      <c r="CW150" s="150"/>
      <c r="CX150" s="150"/>
      <c r="CY150" s="150"/>
      <c r="CZ150" s="150"/>
      <c r="DA150" s="150"/>
      <c r="DB150" s="150"/>
      <c r="DC150" s="150"/>
    </row>
    <row r="151" spans="1:107" ht="28.9" customHeight="1">
      <c r="A151" s="30"/>
      <c r="B151" s="939" t="s">
        <v>1333</v>
      </c>
      <c r="C151" s="939"/>
      <c r="D151" s="939"/>
      <c r="E151" s="939"/>
      <c r="F151" s="939"/>
      <c r="G151" s="939"/>
      <c r="H151" s="939"/>
      <c r="I151" s="939"/>
      <c r="J151" s="939"/>
      <c r="K151" s="939"/>
      <c r="L151" s="939"/>
      <c r="M151" s="939"/>
      <c r="N151" s="939"/>
      <c r="O151" s="939"/>
      <c r="P151" s="939"/>
      <c r="Q151" s="939"/>
      <c r="R151" s="939"/>
      <c r="S151" s="939"/>
      <c r="T151" s="939"/>
      <c r="U151" s="939"/>
      <c r="V151" s="939"/>
      <c r="W151" s="939"/>
      <c r="X151" s="939"/>
      <c r="Y151" s="939"/>
      <c r="Z151" s="939"/>
      <c r="AA151" s="939"/>
      <c r="AB151" s="939"/>
      <c r="AC151" s="939"/>
      <c r="AD151" s="939"/>
      <c r="AE151" s="939"/>
      <c r="AF151" s="939"/>
      <c r="AG151" s="939"/>
      <c r="AH151" s="939"/>
      <c r="AI151" s="939"/>
      <c r="AJ151" s="30"/>
      <c r="AV151" s="150"/>
      <c r="AW151" s="150"/>
      <c r="AX151" s="150"/>
      <c r="AY151" s="150"/>
      <c r="AZ151" s="150"/>
      <c r="BA151" s="150"/>
      <c r="BB151" s="150"/>
      <c r="BC151" s="150"/>
      <c r="BD151" s="150"/>
      <c r="BE151" s="150"/>
      <c r="BF151" s="150"/>
      <c r="BG151" s="150"/>
      <c r="BH151" s="150"/>
      <c r="BI151" s="150"/>
      <c r="BJ151" s="150"/>
      <c r="BK151" s="150"/>
      <c r="BL151" s="150"/>
      <c r="BM151" s="150"/>
      <c r="BN151" s="150"/>
      <c r="BO151" s="150"/>
      <c r="BP151" s="150"/>
      <c r="BQ151" s="150"/>
      <c r="BR151" s="150"/>
      <c r="BS151" s="150"/>
      <c r="BT151" s="150"/>
      <c r="BU151" s="150"/>
      <c r="BV151" s="150"/>
      <c r="BW151" s="150"/>
      <c r="BX151" s="150"/>
      <c r="BY151" s="150"/>
      <c r="BZ151" s="150"/>
      <c r="CA151" s="150"/>
      <c r="CB151" s="150"/>
      <c r="CC151" s="150"/>
      <c r="CD151" s="150"/>
      <c r="CE151" s="150"/>
      <c r="CF151" s="150"/>
      <c r="CG151" s="150"/>
      <c r="CH151" s="150"/>
      <c r="CI151" s="150"/>
      <c r="CJ151" s="150"/>
      <c r="CK151" s="150"/>
      <c r="CL151" s="150"/>
      <c r="CM151" s="150"/>
      <c r="CN151" s="150"/>
      <c r="CO151" s="150"/>
      <c r="CP151" s="150"/>
      <c r="CQ151" s="150"/>
      <c r="CR151" s="150"/>
      <c r="CS151" s="150"/>
      <c r="CT151" s="150"/>
      <c r="CU151" s="150"/>
      <c r="CV151" s="150"/>
      <c r="CW151" s="150"/>
      <c r="CX151" s="150"/>
      <c r="CY151" s="150"/>
      <c r="CZ151" s="150"/>
      <c r="DA151" s="150"/>
      <c r="DB151" s="150"/>
      <c r="DC151" s="150"/>
    </row>
    <row r="152" spans="1:107" ht="12.75" customHeight="1">
      <c r="A152" s="223"/>
      <c r="B152" s="41" t="str">
        <f>Version</f>
        <v>NC (09/26)</v>
      </c>
      <c r="C152" s="243"/>
      <c r="D152" s="243"/>
      <c r="E152" s="243"/>
      <c r="F152" s="243"/>
      <c r="G152" s="243"/>
      <c r="H152" s="243"/>
      <c r="I152" s="243"/>
      <c r="J152" s="243"/>
      <c r="K152" s="243"/>
      <c r="L152" s="243"/>
      <c r="M152" s="243"/>
      <c r="N152" s="243"/>
      <c r="O152" s="243"/>
      <c r="P152" s="243"/>
      <c r="Q152" s="243"/>
      <c r="R152" s="243"/>
      <c r="S152" s="243"/>
      <c r="T152" s="243"/>
      <c r="U152" s="243"/>
      <c r="V152" s="241"/>
      <c r="W152" s="241"/>
      <c r="X152" s="241"/>
      <c r="Y152" s="241"/>
      <c r="Z152" s="241"/>
      <c r="AA152" s="241"/>
      <c r="AB152" s="241"/>
      <c r="AC152" s="241"/>
      <c r="AD152" s="243"/>
      <c r="AE152" s="243"/>
      <c r="AF152" s="243"/>
      <c r="AG152" s="234"/>
      <c r="AH152" s="234"/>
      <c r="AI152" s="243"/>
      <c r="AJ152" s="30"/>
      <c r="AV152" s="150"/>
      <c r="AW152" s="150"/>
      <c r="AX152" s="150"/>
      <c r="AY152" s="150"/>
      <c r="AZ152" s="150"/>
      <c r="BA152" s="150"/>
      <c r="BB152" s="150"/>
      <c r="BC152" s="150"/>
      <c r="BD152" s="150"/>
      <c r="BE152" s="150"/>
      <c r="BF152" s="150"/>
      <c r="BG152" s="150"/>
      <c r="BH152" s="150"/>
      <c r="BI152" s="150"/>
      <c r="BJ152" s="150"/>
      <c r="BK152" s="150"/>
      <c r="BL152" s="150"/>
      <c r="BM152" s="150"/>
      <c r="BN152" s="150"/>
      <c r="BO152" s="150"/>
      <c r="BP152" s="150"/>
      <c r="BQ152" s="150"/>
      <c r="BR152" s="150"/>
      <c r="BS152" s="150"/>
      <c r="BT152" s="150"/>
      <c r="BU152" s="150"/>
      <c r="BV152" s="150"/>
      <c r="BW152" s="150"/>
      <c r="BX152" s="150"/>
      <c r="BY152" s="150"/>
      <c r="BZ152" s="150"/>
      <c r="CA152" s="150"/>
      <c r="CB152" s="150"/>
      <c r="CC152" s="150"/>
      <c r="CD152" s="150"/>
      <c r="CE152" s="150"/>
      <c r="CF152" s="150"/>
      <c r="CG152" s="150"/>
      <c r="CH152" s="150"/>
      <c r="CI152" s="150"/>
      <c r="CJ152" s="150"/>
      <c r="CK152" s="150"/>
      <c r="CL152" s="150"/>
      <c r="CM152" s="150"/>
      <c r="CN152" s="150"/>
      <c r="CO152" s="150"/>
      <c r="CP152" s="150"/>
      <c r="CQ152" s="150"/>
      <c r="CR152" s="150"/>
      <c r="CS152" s="150"/>
      <c r="CT152" s="150"/>
      <c r="CU152" s="150"/>
      <c r="CV152" s="150"/>
      <c r="CW152" s="150"/>
      <c r="CX152" s="150"/>
      <c r="CY152" s="150"/>
      <c r="CZ152" s="150"/>
      <c r="DA152" s="150"/>
      <c r="DB152" s="150"/>
      <c r="DC152" s="150"/>
    </row>
    <row r="153" spans="1:107" s="5" customFormat="1" ht="12.75" customHeight="1">
      <c r="A153" s="150"/>
      <c r="B153" s="150"/>
      <c r="C153" s="150"/>
      <c r="D153" s="150"/>
      <c r="E153" s="150"/>
      <c r="F153" s="150"/>
      <c r="G153" s="150"/>
      <c r="H153" s="150"/>
      <c r="I153" s="150"/>
      <c r="J153" s="150"/>
      <c r="K153" s="150"/>
      <c r="L153" s="150"/>
      <c r="M153" s="150"/>
      <c r="N153" s="150"/>
      <c r="O153" s="150"/>
      <c r="P153" s="150"/>
      <c r="Q153" s="150"/>
      <c r="R153" s="150"/>
      <c r="S153" s="150"/>
      <c r="T153" s="150"/>
      <c r="U153" s="150"/>
      <c r="V153" s="150"/>
      <c r="W153" s="150"/>
      <c r="X153" s="150"/>
      <c r="Y153" s="150"/>
      <c r="Z153" s="150"/>
      <c r="AA153" s="150"/>
      <c r="AB153" s="150"/>
      <c r="AC153" s="150"/>
      <c r="AD153" s="150"/>
      <c r="AE153" s="150"/>
      <c r="AF153" s="150"/>
      <c r="AG153" s="150"/>
      <c r="AH153" s="150"/>
      <c r="AI153" s="150"/>
      <c r="AJ153" s="150"/>
      <c r="AK153" s="150"/>
      <c r="AL153" s="150"/>
      <c r="AM153" s="150"/>
      <c r="AN153" s="150"/>
      <c r="AO153" s="717"/>
      <c r="AP153" s="717"/>
      <c r="AQ153" s="150"/>
      <c r="AR153" s="150"/>
      <c r="AS153" s="150"/>
      <c r="AT153" s="150"/>
      <c r="AU153" s="150"/>
      <c r="AV153" s="156"/>
      <c r="AW153" s="150"/>
      <c r="AX153" s="150"/>
      <c r="AY153" s="150"/>
      <c r="AZ153" s="150"/>
      <c r="BA153" s="150"/>
      <c r="BB153" s="150"/>
      <c r="BC153" s="150"/>
      <c r="BD153" s="150"/>
      <c r="BE153" s="150"/>
      <c r="BF153" s="150"/>
      <c r="BG153" s="150"/>
      <c r="BH153" s="150"/>
      <c r="BI153" s="150"/>
      <c r="BJ153" s="150"/>
      <c r="BK153" s="150"/>
      <c r="BL153" s="150"/>
      <c r="BM153" s="150"/>
      <c r="BN153" s="150"/>
      <c r="BO153" s="150"/>
      <c r="BP153" s="150"/>
      <c r="BQ153" s="150"/>
      <c r="BR153" s="150"/>
      <c r="BS153" s="150"/>
      <c r="BT153" s="150"/>
      <c r="BU153" s="150"/>
      <c r="BV153" s="150"/>
      <c r="BW153" s="150"/>
      <c r="BX153" s="150"/>
      <c r="BY153" s="150"/>
      <c r="BZ153" s="150"/>
      <c r="CA153" s="150"/>
      <c r="CB153" s="150"/>
      <c r="CC153" s="150"/>
      <c r="CD153" s="150"/>
      <c r="CE153" s="150"/>
      <c r="CF153" s="150"/>
      <c r="CG153" s="150"/>
      <c r="CH153" s="150"/>
      <c r="CI153" s="150"/>
      <c r="CJ153" s="150"/>
      <c r="CK153" s="150"/>
      <c r="CL153" s="150"/>
      <c r="CM153" s="150"/>
      <c r="CN153" s="150"/>
      <c r="CO153" s="150"/>
      <c r="CP153" s="150"/>
      <c r="CQ153" s="150"/>
      <c r="CR153" s="150"/>
      <c r="CS153" s="150"/>
      <c r="CT153" s="150"/>
      <c r="CU153" s="150"/>
      <c r="CV153" s="150"/>
      <c r="CW153" s="150"/>
      <c r="CX153" s="150"/>
      <c r="CY153" s="150"/>
      <c r="CZ153" s="150"/>
      <c r="DA153" s="150"/>
      <c r="DB153" s="150"/>
      <c r="DC153" s="150"/>
    </row>
    <row r="154" spans="1:107" s="5" customFormat="1" ht="12.75" customHeight="1">
      <c r="A154" s="150"/>
      <c r="B154" s="150"/>
      <c r="C154" s="150"/>
      <c r="D154" s="150"/>
      <c r="E154" s="150"/>
      <c r="F154" s="150"/>
      <c r="G154" s="150"/>
      <c r="H154" s="150"/>
      <c r="I154" s="150"/>
      <c r="J154" s="150"/>
      <c r="K154" s="150"/>
      <c r="L154" s="150"/>
      <c r="M154" s="150"/>
      <c r="N154" s="150"/>
      <c r="O154" s="150"/>
      <c r="P154" s="150"/>
      <c r="Q154" s="150"/>
      <c r="R154" s="150"/>
      <c r="S154" s="150"/>
      <c r="T154" s="150"/>
      <c r="U154" s="150"/>
      <c r="V154" s="150"/>
      <c r="W154" s="150"/>
      <c r="X154" s="150"/>
      <c r="Y154" s="150"/>
      <c r="Z154" s="150"/>
      <c r="AA154" s="150"/>
      <c r="AB154" s="150"/>
      <c r="AC154" s="150"/>
      <c r="AD154" s="150"/>
      <c r="AE154" s="150"/>
      <c r="AF154" s="150"/>
      <c r="AG154" s="150"/>
      <c r="AH154" s="150"/>
      <c r="AI154" s="150"/>
      <c r="AJ154" s="150"/>
      <c r="AK154" s="150"/>
      <c r="AL154" s="150"/>
      <c r="AM154" s="150"/>
      <c r="AN154" s="150"/>
      <c r="AO154" s="717"/>
      <c r="AP154" s="717"/>
      <c r="AQ154" s="150"/>
      <c r="AR154" s="150"/>
      <c r="AS154" s="150"/>
      <c r="AT154" s="150"/>
      <c r="AU154" s="150"/>
      <c r="AV154" s="156"/>
      <c r="AW154" s="150"/>
      <c r="AX154" s="150"/>
      <c r="AY154" s="150"/>
      <c r="AZ154" s="150"/>
      <c r="BA154" s="150"/>
      <c r="BB154" s="150"/>
      <c r="BC154" s="150"/>
      <c r="BD154" s="150"/>
      <c r="BE154" s="150"/>
      <c r="BF154" s="150"/>
      <c r="BG154" s="150"/>
      <c r="BH154" s="150"/>
      <c r="BI154" s="150"/>
      <c r="BJ154" s="150"/>
      <c r="BK154" s="150"/>
      <c r="BL154" s="150"/>
      <c r="BM154" s="150"/>
      <c r="BN154" s="150"/>
      <c r="BO154" s="150"/>
      <c r="BP154" s="150"/>
      <c r="BQ154" s="150"/>
      <c r="BR154" s="150"/>
      <c r="BS154" s="150"/>
      <c r="BT154" s="150"/>
      <c r="BU154" s="150"/>
      <c r="BV154" s="150"/>
      <c r="BW154" s="150"/>
      <c r="BX154" s="150"/>
      <c r="BY154" s="150"/>
      <c r="BZ154" s="150"/>
      <c r="CA154" s="150"/>
      <c r="CB154" s="150"/>
      <c r="CC154" s="150"/>
      <c r="CD154" s="150"/>
      <c r="CE154" s="150"/>
      <c r="CF154" s="150"/>
      <c r="CG154" s="150"/>
      <c r="CH154" s="150"/>
      <c r="CI154" s="150"/>
      <c r="CJ154" s="150"/>
      <c r="CK154" s="150"/>
      <c r="CL154" s="150"/>
      <c r="CM154" s="150"/>
      <c r="CN154" s="150"/>
      <c r="CO154" s="150"/>
      <c r="CP154" s="150"/>
      <c r="CQ154" s="150"/>
      <c r="CR154" s="150"/>
      <c r="CS154" s="150"/>
      <c r="CT154" s="150"/>
      <c r="CU154" s="150"/>
      <c r="CV154" s="150"/>
      <c r="CW154" s="150"/>
      <c r="CX154" s="150"/>
      <c r="CY154" s="150"/>
      <c r="CZ154" s="150"/>
      <c r="DA154" s="150"/>
      <c r="DB154" s="150"/>
      <c r="DC154" s="150"/>
    </row>
    <row r="155" spans="1:107" s="5" customFormat="1" ht="12.75" customHeight="1">
      <c r="A155" s="150"/>
      <c r="B155" s="150"/>
      <c r="C155" s="150"/>
      <c r="D155" s="150"/>
      <c r="E155" s="150"/>
      <c r="F155" s="150"/>
      <c r="G155" s="150"/>
      <c r="H155" s="150"/>
      <c r="I155" s="150"/>
      <c r="J155" s="150"/>
      <c r="K155" s="150"/>
      <c r="L155" s="150"/>
      <c r="M155" s="150"/>
      <c r="N155" s="150"/>
      <c r="O155" s="150"/>
      <c r="P155" s="150"/>
      <c r="Q155" s="150"/>
      <c r="R155" s="150"/>
      <c r="S155" s="150"/>
      <c r="T155" s="150"/>
      <c r="U155" s="150"/>
      <c r="V155" s="150"/>
      <c r="W155" s="150"/>
      <c r="X155" s="150"/>
      <c r="Y155" s="150"/>
      <c r="Z155" s="150"/>
      <c r="AA155" s="150"/>
      <c r="AB155" s="150"/>
      <c r="AC155" s="150"/>
      <c r="AD155" s="150"/>
      <c r="AE155" s="150"/>
      <c r="AF155" s="150"/>
      <c r="AG155" s="150"/>
      <c r="AH155" s="150"/>
      <c r="AI155" s="150"/>
      <c r="AJ155" s="150"/>
      <c r="AK155" s="150"/>
      <c r="AL155" s="150"/>
      <c r="AM155" s="150"/>
      <c r="AN155" s="150"/>
      <c r="AO155" s="717"/>
      <c r="AP155" s="717"/>
      <c r="AQ155" s="150"/>
      <c r="AR155" s="150"/>
      <c r="AS155" s="150"/>
      <c r="AT155" s="150"/>
      <c r="AU155" s="150"/>
      <c r="AV155" s="156"/>
      <c r="AW155" s="150"/>
      <c r="AX155" s="150"/>
      <c r="AY155" s="150"/>
      <c r="AZ155" s="150"/>
      <c r="BA155" s="150"/>
      <c r="BB155" s="150"/>
      <c r="BC155" s="150"/>
      <c r="BD155" s="150"/>
      <c r="BE155" s="150"/>
      <c r="BF155" s="150"/>
      <c r="BG155" s="150"/>
      <c r="BH155" s="150"/>
      <c r="BI155" s="150"/>
      <c r="BJ155" s="150"/>
      <c r="BK155" s="150"/>
      <c r="BL155" s="150"/>
      <c r="BM155" s="150"/>
      <c r="BN155" s="150"/>
      <c r="BO155" s="150"/>
      <c r="BP155" s="150"/>
      <c r="BQ155" s="150"/>
      <c r="BR155" s="150"/>
      <c r="BS155" s="150"/>
      <c r="BT155" s="150"/>
      <c r="BU155" s="150"/>
      <c r="BV155" s="150"/>
      <c r="BW155" s="150"/>
      <c r="BX155" s="150"/>
      <c r="BY155" s="150"/>
      <c r="BZ155" s="150"/>
      <c r="CA155" s="150"/>
      <c r="CB155" s="150"/>
      <c r="CC155" s="150"/>
      <c r="CD155" s="150"/>
      <c r="CE155" s="150"/>
      <c r="CF155" s="150"/>
      <c r="CG155" s="150"/>
      <c r="CH155" s="150"/>
      <c r="CI155" s="150"/>
      <c r="CJ155" s="150"/>
      <c r="CK155" s="150"/>
      <c r="CL155" s="150"/>
      <c r="CM155" s="150"/>
      <c r="CN155" s="150"/>
      <c r="CO155" s="150"/>
      <c r="CP155" s="150"/>
      <c r="CQ155" s="150"/>
      <c r="CR155" s="150"/>
      <c r="CS155" s="150"/>
      <c r="CT155" s="150"/>
      <c r="CU155" s="150"/>
      <c r="CV155" s="150"/>
      <c r="CW155" s="150"/>
      <c r="CX155" s="150"/>
      <c r="CY155" s="150"/>
      <c r="CZ155" s="150"/>
      <c r="DA155" s="150"/>
      <c r="DB155" s="150"/>
      <c r="DC155" s="150"/>
    </row>
    <row r="156" spans="1:107" s="5" customFormat="1" ht="12.75" customHeight="1">
      <c r="A156" s="150"/>
      <c r="B156" s="150"/>
      <c r="C156" s="150"/>
      <c r="D156" s="150"/>
      <c r="E156" s="150"/>
      <c r="F156" s="150"/>
      <c r="G156" s="150"/>
      <c r="H156" s="150"/>
      <c r="I156" s="150"/>
      <c r="J156" s="150"/>
      <c r="K156" s="150"/>
      <c r="L156" s="150"/>
      <c r="M156" s="150"/>
      <c r="N156" s="150"/>
      <c r="O156" s="150"/>
      <c r="P156" s="150"/>
      <c r="Q156" s="150"/>
      <c r="R156" s="150"/>
      <c r="S156" s="150"/>
      <c r="T156" s="150"/>
      <c r="U156" s="150"/>
      <c r="V156" s="150"/>
      <c r="W156" s="150"/>
      <c r="X156" s="150"/>
      <c r="Y156" s="150"/>
      <c r="Z156" s="150"/>
      <c r="AA156" s="150"/>
      <c r="AB156" s="150"/>
      <c r="AC156" s="150"/>
      <c r="AD156" s="150"/>
      <c r="AE156" s="150"/>
      <c r="AF156" s="150"/>
      <c r="AG156" s="150"/>
      <c r="AH156" s="150"/>
      <c r="AI156" s="150"/>
      <c r="AJ156" s="150"/>
      <c r="AK156" s="150"/>
      <c r="AL156" s="150"/>
      <c r="AM156" s="150"/>
      <c r="AN156" s="150"/>
      <c r="AO156" s="717"/>
      <c r="AP156" s="717"/>
      <c r="AQ156" s="150"/>
      <c r="AR156" s="150"/>
      <c r="AS156" s="150"/>
      <c r="AT156" s="150"/>
      <c r="AU156" s="150"/>
      <c r="AV156" s="156"/>
      <c r="AW156" s="150"/>
      <c r="AX156" s="150"/>
      <c r="AY156" s="150"/>
      <c r="AZ156" s="150"/>
      <c r="BA156" s="150"/>
      <c r="BB156" s="150"/>
      <c r="BC156" s="150"/>
      <c r="BD156" s="150"/>
      <c r="BE156" s="150"/>
      <c r="BF156" s="150"/>
      <c r="BG156" s="150"/>
      <c r="BH156" s="150"/>
      <c r="BI156" s="150"/>
      <c r="BJ156" s="150"/>
      <c r="BK156" s="150"/>
      <c r="BL156" s="150"/>
      <c r="BM156" s="150"/>
      <c r="BN156" s="150"/>
      <c r="BO156" s="150"/>
      <c r="BP156" s="150"/>
      <c r="BQ156" s="150"/>
      <c r="BR156" s="150"/>
      <c r="BS156" s="150"/>
      <c r="BT156" s="150"/>
      <c r="BU156" s="150"/>
      <c r="BV156" s="150"/>
      <c r="BW156" s="150"/>
      <c r="BX156" s="150"/>
      <c r="BY156" s="150"/>
      <c r="BZ156" s="150"/>
      <c r="CA156" s="150"/>
      <c r="CB156" s="150"/>
      <c r="CC156" s="150"/>
      <c r="CD156" s="150"/>
      <c r="CE156" s="150"/>
      <c r="CF156" s="150"/>
      <c r="CG156" s="150"/>
      <c r="CH156" s="150"/>
      <c r="CI156" s="150"/>
      <c r="CJ156" s="150"/>
      <c r="CK156" s="150"/>
      <c r="CL156" s="150"/>
      <c r="CM156" s="150"/>
      <c r="CN156" s="150"/>
      <c r="CO156" s="150"/>
      <c r="CP156" s="150"/>
      <c r="CQ156" s="150"/>
      <c r="CR156" s="150"/>
      <c r="CS156" s="150"/>
      <c r="CT156" s="150"/>
      <c r="CU156" s="150"/>
      <c r="CV156" s="150"/>
      <c r="CW156" s="150"/>
      <c r="CX156" s="150"/>
      <c r="CY156" s="150"/>
      <c r="CZ156" s="150"/>
      <c r="DA156" s="150"/>
      <c r="DB156" s="150"/>
      <c r="DC156" s="150"/>
    </row>
    <row r="157" spans="1:107" s="5" customFormat="1" ht="12.75" customHeight="1">
      <c r="A157" s="150"/>
      <c r="B157" s="150"/>
      <c r="C157" s="150"/>
      <c r="D157" s="150"/>
      <c r="E157" s="150"/>
      <c r="F157" s="150"/>
      <c r="G157" s="150"/>
      <c r="H157" s="150"/>
      <c r="I157" s="150"/>
      <c r="J157" s="150"/>
      <c r="K157" s="150"/>
      <c r="L157" s="150"/>
      <c r="M157" s="150"/>
      <c r="N157" s="150"/>
      <c r="O157" s="150"/>
      <c r="P157" s="150"/>
      <c r="Q157" s="150"/>
      <c r="R157" s="150"/>
      <c r="S157" s="150"/>
      <c r="T157" s="150"/>
      <c r="U157" s="150"/>
      <c r="V157" s="150"/>
      <c r="W157" s="150"/>
      <c r="X157" s="150"/>
      <c r="Y157" s="150"/>
      <c r="Z157" s="150"/>
      <c r="AA157" s="150"/>
      <c r="AB157" s="150"/>
      <c r="AC157" s="150"/>
      <c r="AD157" s="150"/>
      <c r="AE157" s="150"/>
      <c r="AF157" s="150"/>
      <c r="AG157" s="150"/>
      <c r="AH157" s="150"/>
      <c r="AI157" s="150"/>
      <c r="AJ157" s="150"/>
      <c r="AK157" s="150"/>
      <c r="AL157" s="150"/>
      <c r="AM157" s="150"/>
      <c r="AN157" s="150"/>
      <c r="AO157" s="717"/>
      <c r="AP157" s="717"/>
      <c r="AQ157" s="150"/>
      <c r="AR157" s="150"/>
      <c r="AS157" s="150"/>
      <c r="AT157" s="150"/>
      <c r="AU157" s="150"/>
      <c r="AV157" s="156"/>
      <c r="AW157" s="150"/>
      <c r="AX157" s="150"/>
      <c r="AY157" s="150"/>
      <c r="AZ157" s="150"/>
      <c r="BA157" s="150"/>
      <c r="BB157" s="150"/>
      <c r="BC157" s="150"/>
      <c r="BD157" s="150"/>
      <c r="BE157" s="150"/>
      <c r="BF157" s="150"/>
      <c r="BG157" s="150"/>
      <c r="BH157" s="150"/>
      <c r="BI157" s="150"/>
      <c r="BJ157" s="150"/>
      <c r="BK157" s="150"/>
      <c r="BL157" s="150"/>
      <c r="BM157" s="150"/>
      <c r="BN157" s="150"/>
      <c r="BO157" s="150"/>
      <c r="BP157" s="150"/>
      <c r="BQ157" s="150"/>
      <c r="BR157" s="150"/>
      <c r="BS157" s="150"/>
      <c r="BT157" s="150"/>
      <c r="BU157" s="150"/>
      <c r="BV157" s="150"/>
      <c r="BW157" s="150"/>
      <c r="BX157" s="150"/>
      <c r="BY157" s="150"/>
      <c r="BZ157" s="150"/>
      <c r="CA157" s="150"/>
      <c r="CB157" s="150"/>
      <c r="CC157" s="150"/>
      <c r="CD157" s="150"/>
      <c r="CE157" s="150"/>
      <c r="CF157" s="150"/>
      <c r="CG157" s="150"/>
      <c r="CH157" s="150"/>
      <c r="CI157" s="150"/>
      <c r="CJ157" s="150"/>
      <c r="CK157" s="150"/>
      <c r="CL157" s="150"/>
      <c r="CM157" s="150"/>
      <c r="CN157" s="150"/>
      <c r="CO157" s="150"/>
      <c r="CP157" s="150"/>
      <c r="CQ157" s="150"/>
      <c r="CR157" s="150"/>
      <c r="CS157" s="150"/>
      <c r="CT157" s="150"/>
      <c r="CU157" s="150"/>
      <c r="CV157" s="150"/>
      <c r="CW157" s="150"/>
      <c r="CX157" s="150"/>
      <c r="CY157" s="150"/>
      <c r="CZ157" s="150"/>
      <c r="DA157" s="150"/>
      <c r="DB157" s="150"/>
      <c r="DC157" s="150"/>
    </row>
    <row r="158" spans="1:107" s="5" customFormat="1" ht="12.75" customHeight="1">
      <c r="A158" s="150"/>
      <c r="B158" s="150"/>
      <c r="C158" s="150"/>
      <c r="D158" s="150"/>
      <c r="E158" s="150"/>
      <c r="F158" s="150"/>
      <c r="G158" s="150"/>
      <c r="H158" s="150"/>
      <c r="I158" s="150"/>
      <c r="J158" s="150"/>
      <c r="K158" s="150"/>
      <c r="L158" s="150"/>
      <c r="M158" s="150"/>
      <c r="N158" s="150"/>
      <c r="O158" s="150"/>
      <c r="P158" s="150"/>
      <c r="Q158" s="150"/>
      <c r="R158" s="150"/>
      <c r="S158" s="150"/>
      <c r="T158" s="150"/>
      <c r="U158" s="150"/>
      <c r="V158" s="150"/>
      <c r="W158" s="150"/>
      <c r="X158" s="150"/>
      <c r="Y158" s="150"/>
      <c r="Z158" s="150"/>
      <c r="AA158" s="150"/>
      <c r="AB158" s="150"/>
      <c r="AC158" s="150"/>
      <c r="AD158" s="150"/>
      <c r="AE158" s="150"/>
      <c r="AF158" s="150"/>
      <c r="AG158" s="150"/>
      <c r="AH158" s="150"/>
      <c r="AI158" s="150"/>
      <c r="AJ158" s="150"/>
      <c r="AK158" s="150"/>
      <c r="AL158" s="150"/>
      <c r="AM158" s="150"/>
      <c r="AN158" s="150"/>
      <c r="AO158" s="717"/>
      <c r="AP158" s="717"/>
      <c r="AQ158" s="150"/>
      <c r="AR158" s="150"/>
      <c r="AS158" s="150"/>
      <c r="AT158" s="150"/>
      <c r="AU158" s="150"/>
      <c r="AV158" s="156"/>
      <c r="AW158" s="150"/>
      <c r="AX158" s="150"/>
      <c r="AY158" s="150"/>
      <c r="AZ158" s="150"/>
      <c r="BA158" s="150"/>
      <c r="BB158" s="150"/>
      <c r="BC158" s="150"/>
      <c r="BD158" s="150"/>
      <c r="BE158" s="150"/>
      <c r="BF158" s="150"/>
      <c r="BG158" s="150"/>
      <c r="BH158" s="150"/>
      <c r="BI158" s="150"/>
      <c r="BJ158" s="150"/>
      <c r="BK158" s="150"/>
      <c r="BL158" s="150"/>
      <c r="BM158" s="150"/>
      <c r="BN158" s="150"/>
      <c r="BO158" s="150"/>
      <c r="BP158" s="150"/>
      <c r="BQ158" s="150"/>
      <c r="BR158" s="150"/>
      <c r="BS158" s="150"/>
      <c r="BT158" s="150"/>
      <c r="BU158" s="150"/>
      <c r="BV158" s="150"/>
      <c r="BW158" s="150"/>
      <c r="BX158" s="150"/>
      <c r="BY158" s="150"/>
      <c r="BZ158" s="150"/>
      <c r="CA158" s="150"/>
      <c r="CB158" s="150"/>
      <c r="CC158" s="150"/>
      <c r="CD158" s="150"/>
      <c r="CE158" s="150"/>
      <c r="CF158" s="150"/>
      <c r="CG158" s="150"/>
      <c r="CH158" s="150"/>
      <c r="CI158" s="150"/>
      <c r="CJ158" s="150"/>
      <c r="CK158" s="150"/>
      <c r="CL158" s="150"/>
      <c r="CM158" s="150"/>
      <c r="CN158" s="150"/>
      <c r="CO158" s="150"/>
      <c r="CP158" s="150"/>
      <c r="CQ158" s="150"/>
      <c r="CR158" s="150"/>
      <c r="CS158" s="150"/>
      <c r="CT158" s="150"/>
      <c r="CU158" s="150"/>
      <c r="CV158" s="150"/>
      <c r="CW158" s="150"/>
      <c r="CX158" s="150"/>
      <c r="CY158" s="150"/>
      <c r="CZ158" s="150"/>
      <c r="DA158" s="150"/>
      <c r="DB158" s="150"/>
      <c r="DC158" s="150"/>
    </row>
    <row r="159" spans="1:107" s="5" customFormat="1" ht="12.75" customHeight="1">
      <c r="A159" s="150"/>
      <c r="B159" s="150"/>
      <c r="C159" s="150"/>
      <c r="D159" s="150"/>
      <c r="E159" s="150"/>
      <c r="F159" s="150"/>
      <c r="G159" s="150"/>
      <c r="H159" s="150"/>
      <c r="I159" s="150"/>
      <c r="J159" s="150"/>
      <c r="K159" s="150"/>
      <c r="L159" s="150"/>
      <c r="M159" s="150"/>
      <c r="N159" s="150"/>
      <c r="O159" s="150"/>
      <c r="P159" s="150"/>
      <c r="Q159" s="150"/>
      <c r="R159" s="150"/>
      <c r="S159" s="150"/>
      <c r="T159" s="150"/>
      <c r="U159" s="150"/>
      <c r="V159" s="150"/>
      <c r="W159" s="150"/>
      <c r="X159" s="150"/>
      <c r="Y159" s="150"/>
      <c r="Z159" s="150"/>
      <c r="AA159" s="150"/>
      <c r="AB159" s="150"/>
      <c r="AC159" s="150"/>
      <c r="AD159" s="150"/>
      <c r="AE159" s="150"/>
      <c r="AF159" s="150"/>
      <c r="AG159" s="150"/>
      <c r="AH159" s="150"/>
      <c r="AI159" s="150"/>
      <c r="AJ159" s="150"/>
      <c r="AK159" s="150"/>
      <c r="AL159" s="150"/>
      <c r="AM159" s="150"/>
      <c r="AN159" s="150"/>
      <c r="AO159" s="717"/>
      <c r="AP159" s="717"/>
      <c r="AQ159" s="150"/>
      <c r="AR159" s="150"/>
      <c r="AS159" s="150"/>
      <c r="AT159" s="150"/>
      <c r="AU159" s="150"/>
      <c r="AV159" s="156"/>
      <c r="AW159" s="150"/>
      <c r="AX159" s="150"/>
      <c r="AY159" s="150"/>
      <c r="AZ159" s="150"/>
      <c r="BA159" s="150"/>
      <c r="BB159" s="150"/>
      <c r="BC159" s="150"/>
      <c r="BD159" s="150"/>
      <c r="BE159" s="150"/>
      <c r="BF159" s="150"/>
      <c r="BG159" s="150"/>
      <c r="BH159" s="150"/>
      <c r="BI159" s="150"/>
      <c r="BJ159" s="150"/>
      <c r="BK159" s="150"/>
      <c r="BL159" s="150"/>
      <c r="BM159" s="150"/>
      <c r="BN159" s="150"/>
      <c r="BO159" s="150"/>
      <c r="BP159" s="150"/>
      <c r="BQ159" s="150"/>
      <c r="BR159" s="150"/>
      <c r="BS159" s="150"/>
      <c r="BT159" s="150"/>
      <c r="BU159" s="150"/>
      <c r="BV159" s="150"/>
      <c r="BW159" s="150"/>
      <c r="BX159" s="150"/>
      <c r="BY159" s="150"/>
      <c r="BZ159" s="150"/>
      <c r="CA159" s="150"/>
      <c r="CB159" s="150"/>
      <c r="CC159" s="150"/>
      <c r="CD159" s="150"/>
      <c r="CE159" s="150"/>
      <c r="CF159" s="150"/>
      <c r="CG159" s="150"/>
      <c r="CH159" s="150"/>
      <c r="CI159" s="150"/>
      <c r="CJ159" s="150"/>
      <c r="CK159" s="150"/>
      <c r="CL159" s="150"/>
      <c r="CM159" s="150"/>
      <c r="CN159" s="150"/>
      <c r="CO159" s="150"/>
      <c r="CP159" s="150"/>
      <c r="CQ159" s="150"/>
      <c r="CR159" s="150"/>
      <c r="CS159" s="150"/>
      <c r="CT159" s="150"/>
      <c r="CU159" s="150"/>
      <c r="CV159" s="150"/>
      <c r="CW159" s="150"/>
      <c r="CX159" s="150"/>
      <c r="CY159" s="150"/>
      <c r="CZ159" s="150"/>
      <c r="DA159" s="150"/>
      <c r="DB159" s="150"/>
      <c r="DC159" s="150"/>
    </row>
    <row r="160" spans="1:107" s="5" customFormat="1" ht="12.75" customHeight="1">
      <c r="A160" s="150"/>
      <c r="B160" s="150"/>
      <c r="C160" s="150"/>
      <c r="D160" s="150"/>
      <c r="E160" s="150"/>
      <c r="F160" s="150"/>
      <c r="G160" s="150"/>
      <c r="H160" s="150"/>
      <c r="I160" s="150"/>
      <c r="J160" s="150"/>
      <c r="K160" s="150"/>
      <c r="L160" s="150"/>
      <c r="M160" s="150"/>
      <c r="N160" s="150"/>
      <c r="O160" s="150"/>
      <c r="P160" s="150"/>
      <c r="Q160" s="150"/>
      <c r="R160" s="150"/>
      <c r="S160" s="150"/>
      <c r="T160" s="150"/>
      <c r="U160" s="150"/>
      <c r="V160" s="150"/>
      <c r="W160" s="150"/>
      <c r="X160" s="150"/>
      <c r="Y160" s="150"/>
      <c r="Z160" s="150"/>
      <c r="AA160" s="150"/>
      <c r="AB160" s="150"/>
      <c r="AC160" s="150"/>
      <c r="AD160" s="150"/>
      <c r="AE160" s="150"/>
      <c r="AF160" s="150"/>
      <c r="AG160" s="150"/>
      <c r="AH160" s="150"/>
      <c r="AI160" s="150"/>
      <c r="AJ160" s="150"/>
      <c r="AK160" s="150"/>
      <c r="AL160" s="150"/>
      <c r="AM160" s="150"/>
      <c r="AN160" s="150"/>
      <c r="AO160" s="717"/>
      <c r="AP160" s="717"/>
      <c r="AQ160" s="150"/>
      <c r="AR160" s="150"/>
      <c r="AS160" s="150"/>
      <c r="AT160" s="150"/>
      <c r="AU160" s="150"/>
      <c r="AV160" s="156"/>
      <c r="AW160" s="150"/>
      <c r="AX160" s="150"/>
      <c r="AY160" s="150"/>
      <c r="AZ160" s="150"/>
      <c r="BA160" s="150"/>
      <c r="BB160" s="150"/>
      <c r="BC160" s="150"/>
      <c r="BD160" s="150"/>
      <c r="BE160" s="150"/>
      <c r="BF160" s="150"/>
      <c r="BG160" s="150"/>
      <c r="BH160" s="150"/>
      <c r="BI160" s="150"/>
      <c r="BJ160" s="150"/>
      <c r="BK160" s="150"/>
      <c r="BL160" s="150"/>
      <c r="BM160" s="150"/>
      <c r="BN160" s="150"/>
      <c r="BO160" s="150"/>
      <c r="BP160" s="150"/>
      <c r="BQ160" s="150"/>
      <c r="BR160" s="150"/>
      <c r="BS160" s="150"/>
      <c r="BT160" s="150"/>
      <c r="BU160" s="150"/>
      <c r="BV160" s="150"/>
      <c r="BW160" s="150"/>
      <c r="BX160" s="150"/>
      <c r="BY160" s="150"/>
      <c r="BZ160" s="150"/>
      <c r="CA160" s="150"/>
      <c r="CB160" s="150"/>
      <c r="CC160" s="150"/>
      <c r="CD160" s="150"/>
      <c r="CE160" s="150"/>
      <c r="CF160" s="150"/>
      <c r="CG160" s="150"/>
      <c r="CH160" s="150"/>
      <c r="CI160" s="150"/>
      <c r="CJ160" s="150"/>
      <c r="CK160" s="150"/>
      <c r="CL160" s="150"/>
      <c r="CM160" s="150"/>
      <c r="CN160" s="150"/>
      <c r="CO160" s="150"/>
      <c r="CP160" s="150"/>
      <c r="CQ160" s="150"/>
      <c r="CR160" s="150"/>
      <c r="CS160" s="150"/>
      <c r="CT160" s="150"/>
      <c r="CU160" s="150"/>
      <c r="CV160" s="150"/>
      <c r="CW160" s="150"/>
      <c r="CX160" s="150"/>
      <c r="CY160" s="150"/>
      <c r="CZ160" s="150"/>
      <c r="DA160" s="150"/>
      <c r="DB160" s="150"/>
      <c r="DC160" s="150"/>
    </row>
    <row r="161" spans="1:107" s="5" customFormat="1" ht="12.75" customHeight="1">
      <c r="A161" s="150"/>
      <c r="B161" s="150"/>
      <c r="C161" s="150"/>
      <c r="D161" s="150"/>
      <c r="E161" s="150"/>
      <c r="F161" s="150"/>
      <c r="G161" s="150"/>
      <c r="H161" s="150"/>
      <c r="I161" s="150"/>
      <c r="J161" s="150"/>
      <c r="K161" s="150"/>
      <c r="L161" s="150"/>
      <c r="M161" s="150"/>
      <c r="N161" s="150"/>
      <c r="O161" s="150"/>
      <c r="P161" s="150"/>
      <c r="Q161" s="150"/>
      <c r="R161" s="150"/>
      <c r="S161" s="150"/>
      <c r="T161" s="150"/>
      <c r="U161" s="150"/>
      <c r="V161" s="150"/>
      <c r="W161" s="150"/>
      <c r="X161" s="150"/>
      <c r="Y161" s="150"/>
      <c r="Z161" s="150"/>
      <c r="AA161" s="150"/>
      <c r="AB161" s="150"/>
      <c r="AC161" s="150"/>
      <c r="AD161" s="150"/>
      <c r="AE161" s="150"/>
      <c r="AF161" s="150"/>
      <c r="AG161" s="150"/>
      <c r="AH161" s="150"/>
      <c r="AI161" s="150"/>
      <c r="AJ161" s="150"/>
      <c r="AK161" s="150"/>
      <c r="AL161" s="150"/>
      <c r="AM161" s="150"/>
      <c r="AN161" s="150"/>
      <c r="AO161" s="717"/>
      <c r="AP161" s="717"/>
      <c r="AQ161" s="150"/>
      <c r="AR161" s="150"/>
      <c r="AS161" s="150"/>
      <c r="AT161" s="150"/>
      <c r="AU161" s="150"/>
      <c r="AV161" s="156"/>
      <c r="AW161" s="150"/>
      <c r="AX161" s="150"/>
      <c r="AY161" s="150"/>
      <c r="AZ161" s="150"/>
      <c r="BA161" s="150"/>
      <c r="BB161" s="150"/>
      <c r="BC161" s="150"/>
      <c r="BD161" s="150"/>
      <c r="BE161" s="150"/>
      <c r="BF161" s="150"/>
      <c r="BG161" s="150"/>
      <c r="BH161" s="150"/>
      <c r="BI161" s="150"/>
      <c r="BJ161" s="150"/>
      <c r="BK161" s="150"/>
      <c r="BL161" s="150"/>
      <c r="BM161" s="150"/>
      <c r="BN161" s="150"/>
      <c r="BO161" s="150"/>
      <c r="BP161" s="150"/>
      <c r="BQ161" s="150"/>
      <c r="BR161" s="150"/>
      <c r="BS161" s="150"/>
      <c r="BT161" s="150"/>
      <c r="BU161" s="150"/>
      <c r="BV161" s="150"/>
      <c r="BW161" s="150"/>
      <c r="BX161" s="150"/>
      <c r="BY161" s="150"/>
      <c r="BZ161" s="150"/>
      <c r="CA161" s="150"/>
      <c r="CB161" s="150"/>
      <c r="CC161" s="150"/>
      <c r="CD161" s="150"/>
      <c r="CE161" s="150"/>
      <c r="CF161" s="150"/>
      <c r="CG161" s="150"/>
      <c r="CH161" s="150"/>
      <c r="CI161" s="150"/>
      <c r="CJ161" s="150"/>
      <c r="CK161" s="150"/>
      <c r="CL161" s="150"/>
      <c r="CM161" s="150"/>
      <c r="CN161" s="150"/>
      <c r="CO161" s="150"/>
      <c r="CP161" s="150"/>
      <c r="CQ161" s="150"/>
      <c r="CR161" s="150"/>
      <c r="CS161" s="150"/>
      <c r="CT161" s="150"/>
      <c r="CU161" s="150"/>
      <c r="CV161" s="150"/>
      <c r="CW161" s="150"/>
      <c r="CX161" s="150"/>
      <c r="CY161" s="150"/>
      <c r="CZ161" s="150"/>
      <c r="DA161" s="150"/>
      <c r="DB161" s="150"/>
      <c r="DC161" s="150"/>
    </row>
    <row r="162" spans="1:107" s="5" customFormat="1" ht="12.75" customHeight="1">
      <c r="A162" s="150"/>
      <c r="B162" s="150"/>
      <c r="C162" s="150"/>
      <c r="D162" s="150"/>
      <c r="E162" s="150"/>
      <c r="F162" s="150"/>
      <c r="G162" s="150"/>
      <c r="H162" s="150"/>
      <c r="I162" s="150"/>
      <c r="J162" s="150"/>
      <c r="K162" s="150"/>
      <c r="L162" s="150"/>
      <c r="M162" s="150"/>
      <c r="N162" s="150"/>
      <c r="O162" s="150"/>
      <c r="P162" s="150"/>
      <c r="Q162" s="150"/>
      <c r="R162" s="150"/>
      <c r="S162" s="150"/>
      <c r="T162" s="150"/>
      <c r="U162" s="150"/>
      <c r="V162" s="150"/>
      <c r="W162" s="150"/>
      <c r="X162" s="150"/>
      <c r="Y162" s="150"/>
      <c r="Z162" s="150"/>
      <c r="AA162" s="150"/>
      <c r="AB162" s="150"/>
      <c r="AC162" s="150"/>
      <c r="AD162" s="150"/>
      <c r="AE162" s="150"/>
      <c r="AF162" s="150"/>
      <c r="AG162" s="150"/>
      <c r="AH162" s="150"/>
      <c r="AI162" s="150"/>
      <c r="AJ162" s="150"/>
      <c r="AK162" s="150"/>
      <c r="AL162" s="150"/>
      <c r="AM162" s="150"/>
      <c r="AN162" s="150"/>
      <c r="AO162" s="717"/>
      <c r="AP162" s="717"/>
      <c r="AQ162" s="150"/>
      <c r="AR162" s="150"/>
      <c r="AS162" s="150"/>
      <c r="AT162" s="150"/>
      <c r="AU162" s="150"/>
      <c r="AV162" s="156"/>
      <c r="AW162" s="150"/>
      <c r="AX162" s="150"/>
      <c r="AY162" s="150"/>
      <c r="AZ162" s="150"/>
      <c r="BA162" s="150"/>
      <c r="BB162" s="150"/>
      <c r="BC162" s="150"/>
      <c r="BD162" s="150"/>
      <c r="BE162" s="150"/>
      <c r="BF162" s="150"/>
      <c r="BG162" s="150"/>
      <c r="BH162" s="150"/>
      <c r="BI162" s="150"/>
      <c r="BJ162" s="150"/>
      <c r="BK162" s="150"/>
      <c r="BL162" s="150"/>
      <c r="BM162" s="150"/>
      <c r="BN162" s="150"/>
      <c r="BO162" s="150"/>
      <c r="BP162" s="150"/>
      <c r="BQ162" s="150"/>
      <c r="BR162" s="150"/>
      <c r="BS162" s="150"/>
      <c r="BT162" s="150"/>
      <c r="BU162" s="150"/>
      <c r="BV162" s="150"/>
      <c r="BW162" s="150"/>
      <c r="BX162" s="150"/>
      <c r="BY162" s="150"/>
      <c r="BZ162" s="150"/>
      <c r="CA162" s="150"/>
      <c r="CB162" s="150"/>
      <c r="CC162" s="150"/>
      <c r="CD162" s="150"/>
      <c r="CE162" s="150"/>
      <c r="CF162" s="150"/>
      <c r="CG162" s="150"/>
      <c r="CH162" s="150"/>
      <c r="CI162" s="150"/>
      <c r="CJ162" s="150"/>
      <c r="CK162" s="150"/>
      <c r="CL162" s="150"/>
      <c r="CM162" s="150"/>
      <c r="CN162" s="150"/>
      <c r="CO162" s="150"/>
      <c r="CP162" s="150"/>
      <c r="CQ162" s="150"/>
      <c r="CR162" s="150"/>
      <c r="CS162" s="150"/>
      <c r="CT162" s="150"/>
      <c r="CU162" s="150"/>
      <c r="CV162" s="150"/>
      <c r="CW162" s="150"/>
      <c r="CX162" s="150"/>
      <c r="CY162" s="150"/>
      <c r="CZ162" s="150"/>
      <c r="DA162" s="150"/>
      <c r="DB162" s="150"/>
      <c r="DC162" s="150"/>
    </row>
    <row r="163" spans="1:107" s="5" customFormat="1" ht="12.75" customHeight="1">
      <c r="A163" s="150"/>
      <c r="B163" s="150"/>
      <c r="C163" s="150"/>
      <c r="D163" s="150"/>
      <c r="E163" s="150"/>
      <c r="F163" s="150"/>
      <c r="G163" s="150"/>
      <c r="H163" s="150"/>
      <c r="I163" s="150"/>
      <c r="J163" s="150"/>
      <c r="K163" s="150"/>
      <c r="L163" s="150"/>
      <c r="M163" s="150"/>
      <c r="N163" s="150"/>
      <c r="O163" s="150"/>
      <c r="P163" s="150"/>
      <c r="Q163" s="150"/>
      <c r="R163" s="150"/>
      <c r="S163" s="150"/>
      <c r="T163" s="150"/>
      <c r="U163" s="150"/>
      <c r="V163" s="150"/>
      <c r="W163" s="150"/>
      <c r="X163" s="150"/>
      <c r="Y163" s="150"/>
      <c r="Z163" s="150"/>
      <c r="AA163" s="150"/>
      <c r="AB163" s="150"/>
      <c r="AC163" s="150"/>
      <c r="AD163" s="150"/>
      <c r="AE163" s="150"/>
      <c r="AF163" s="150"/>
      <c r="AG163" s="150"/>
      <c r="AH163" s="150"/>
      <c r="AI163" s="150"/>
      <c r="AJ163" s="150"/>
      <c r="AK163" s="150"/>
      <c r="AL163" s="150"/>
      <c r="AM163" s="150"/>
      <c r="AN163" s="150"/>
      <c r="AO163" s="717"/>
      <c r="AP163" s="717"/>
      <c r="AQ163" s="150"/>
      <c r="AR163" s="150"/>
      <c r="AS163" s="150"/>
      <c r="AT163" s="150"/>
      <c r="AU163" s="150"/>
      <c r="AV163" s="156"/>
      <c r="AW163" s="150"/>
      <c r="AX163" s="150"/>
      <c r="AY163" s="150"/>
      <c r="AZ163" s="150"/>
      <c r="BA163" s="150"/>
      <c r="BB163" s="150"/>
      <c r="BC163" s="150"/>
      <c r="BD163" s="150"/>
      <c r="BE163" s="150"/>
      <c r="BF163" s="150"/>
      <c r="BG163" s="150"/>
      <c r="BH163" s="150"/>
      <c r="BI163" s="150"/>
      <c r="BJ163" s="150"/>
      <c r="BK163" s="150"/>
      <c r="BL163" s="150"/>
      <c r="BM163" s="150"/>
      <c r="BN163" s="150"/>
      <c r="BO163" s="150"/>
      <c r="BP163" s="150"/>
      <c r="BQ163" s="150"/>
      <c r="BR163" s="150"/>
      <c r="BS163" s="150"/>
      <c r="BT163" s="150"/>
      <c r="BU163" s="150"/>
      <c r="BV163" s="150"/>
      <c r="BW163" s="150"/>
      <c r="BX163" s="150"/>
      <c r="BY163" s="150"/>
      <c r="BZ163" s="150"/>
      <c r="CA163" s="150"/>
      <c r="CB163" s="150"/>
      <c r="CC163" s="150"/>
      <c r="CD163" s="150"/>
      <c r="CE163" s="150"/>
      <c r="CF163" s="150"/>
      <c r="CG163" s="150"/>
      <c r="CH163" s="150"/>
      <c r="CI163" s="150"/>
      <c r="CJ163" s="150"/>
      <c r="CK163" s="150"/>
      <c r="CL163" s="150"/>
      <c r="CM163" s="150"/>
      <c r="CN163" s="150"/>
      <c r="CO163" s="150"/>
      <c r="CP163" s="150"/>
      <c r="CQ163" s="150"/>
      <c r="CR163" s="150"/>
      <c r="CS163" s="150"/>
      <c r="CT163" s="150"/>
      <c r="CU163" s="150"/>
      <c r="CV163" s="150"/>
      <c r="CW163" s="150"/>
      <c r="CX163" s="150"/>
      <c r="CY163" s="150"/>
      <c r="CZ163" s="150"/>
      <c r="DA163" s="150"/>
      <c r="DB163" s="150"/>
      <c r="DC163" s="150"/>
    </row>
    <row r="164" spans="1:107" s="5" customFormat="1" ht="12.75" customHeight="1">
      <c r="A164" s="150"/>
      <c r="B164" s="150"/>
      <c r="C164" s="150"/>
      <c r="D164" s="150"/>
      <c r="E164" s="150"/>
      <c r="F164" s="150"/>
      <c r="G164" s="150"/>
      <c r="H164" s="150"/>
      <c r="I164" s="150"/>
      <c r="J164" s="150"/>
      <c r="K164" s="150"/>
      <c r="L164" s="150"/>
      <c r="M164" s="150"/>
      <c r="N164" s="150"/>
      <c r="O164" s="150"/>
      <c r="P164" s="150"/>
      <c r="Q164" s="150"/>
      <c r="R164" s="150"/>
      <c r="S164" s="150"/>
      <c r="T164" s="150"/>
      <c r="U164" s="150"/>
      <c r="V164" s="150"/>
      <c r="W164" s="150"/>
      <c r="X164" s="150"/>
      <c r="Y164" s="150"/>
      <c r="Z164" s="150"/>
      <c r="AA164" s="150"/>
      <c r="AB164" s="150"/>
      <c r="AC164" s="150"/>
      <c r="AD164" s="150"/>
      <c r="AE164" s="150"/>
      <c r="AF164" s="150"/>
      <c r="AG164" s="150"/>
      <c r="AH164" s="150"/>
      <c r="AI164" s="150"/>
      <c r="AJ164" s="150"/>
      <c r="AK164" s="150"/>
      <c r="AL164" s="150"/>
      <c r="AM164" s="150"/>
      <c r="AN164" s="150"/>
      <c r="AO164" s="717"/>
      <c r="AP164" s="717"/>
      <c r="AQ164" s="150"/>
      <c r="AR164" s="150"/>
      <c r="AS164" s="150"/>
      <c r="AT164" s="150"/>
      <c r="AU164" s="150"/>
      <c r="AV164" s="156"/>
      <c r="AW164" s="150"/>
      <c r="AX164" s="150"/>
      <c r="AY164" s="150"/>
      <c r="AZ164" s="150"/>
      <c r="BA164" s="150"/>
      <c r="BB164" s="150"/>
      <c r="BC164" s="150"/>
      <c r="BD164" s="150"/>
      <c r="BE164" s="150"/>
      <c r="BF164" s="150"/>
      <c r="BG164" s="150"/>
      <c r="BH164" s="150"/>
      <c r="BI164" s="150"/>
      <c r="BJ164" s="150"/>
      <c r="BK164" s="150"/>
      <c r="BL164" s="150"/>
      <c r="BM164" s="150"/>
      <c r="BN164" s="150"/>
      <c r="BO164" s="150"/>
      <c r="BP164" s="150"/>
      <c r="BQ164" s="150"/>
      <c r="BR164" s="150"/>
      <c r="BS164" s="150"/>
      <c r="BT164" s="150"/>
      <c r="BU164" s="150"/>
      <c r="BV164" s="150"/>
      <c r="BW164" s="150"/>
      <c r="BX164" s="150"/>
      <c r="BY164" s="150"/>
      <c r="BZ164" s="150"/>
      <c r="CA164" s="150"/>
      <c r="CB164" s="150"/>
      <c r="CC164" s="150"/>
      <c r="CD164" s="150"/>
      <c r="CE164" s="150"/>
      <c r="CF164" s="150"/>
      <c r="CG164" s="150"/>
      <c r="CH164" s="150"/>
      <c r="CI164" s="150"/>
      <c r="CJ164" s="150"/>
      <c r="CK164" s="150"/>
      <c r="CL164" s="150"/>
      <c r="CM164" s="150"/>
      <c r="CN164" s="150"/>
      <c r="CO164" s="150"/>
      <c r="CP164" s="150"/>
      <c r="CQ164" s="150"/>
      <c r="CR164" s="150"/>
      <c r="CS164" s="150"/>
      <c r="CT164" s="150"/>
      <c r="CU164" s="150"/>
      <c r="CV164" s="150"/>
      <c r="CW164" s="150"/>
      <c r="CX164" s="150"/>
      <c r="CY164" s="150"/>
      <c r="CZ164" s="150"/>
      <c r="DA164" s="150"/>
      <c r="DB164" s="150"/>
      <c r="DC164" s="150"/>
    </row>
    <row r="165" spans="1:107" s="5" customFormat="1" ht="12.75" customHeight="1">
      <c r="A165" s="150"/>
      <c r="B165" s="150"/>
      <c r="C165" s="150"/>
      <c r="D165" s="150"/>
      <c r="E165" s="150"/>
      <c r="F165" s="150"/>
      <c r="G165" s="150"/>
      <c r="H165" s="150"/>
      <c r="I165" s="150"/>
      <c r="J165" s="150"/>
      <c r="K165" s="150"/>
      <c r="L165" s="150"/>
      <c r="M165" s="150"/>
      <c r="N165" s="150"/>
      <c r="O165" s="150"/>
      <c r="P165" s="150"/>
      <c r="Q165" s="150"/>
      <c r="R165" s="150"/>
      <c r="S165" s="150"/>
      <c r="T165" s="150"/>
      <c r="U165" s="150"/>
      <c r="V165" s="150"/>
      <c r="W165" s="150"/>
      <c r="X165" s="150"/>
      <c r="Y165" s="150"/>
      <c r="Z165" s="150"/>
      <c r="AA165" s="150"/>
      <c r="AB165" s="150"/>
      <c r="AC165" s="150"/>
      <c r="AD165" s="150"/>
      <c r="AE165" s="150"/>
      <c r="AF165" s="150"/>
      <c r="AG165" s="150"/>
      <c r="AH165" s="150"/>
      <c r="AI165" s="150"/>
      <c r="AJ165" s="150"/>
      <c r="AK165" s="150"/>
      <c r="AL165" s="150"/>
      <c r="AM165" s="150"/>
      <c r="AN165" s="150"/>
      <c r="AO165" s="717"/>
      <c r="AP165" s="717"/>
      <c r="AQ165" s="150"/>
      <c r="AR165" s="150"/>
      <c r="AS165" s="150"/>
      <c r="AT165" s="150"/>
      <c r="AU165" s="150"/>
      <c r="AV165" s="156"/>
      <c r="AW165" s="150"/>
      <c r="AX165" s="150"/>
      <c r="AY165" s="150"/>
      <c r="AZ165" s="150"/>
      <c r="BA165" s="150"/>
      <c r="BB165" s="150"/>
      <c r="BC165" s="150"/>
      <c r="BD165" s="150"/>
      <c r="BE165" s="150"/>
      <c r="BF165" s="150"/>
      <c r="BG165" s="150"/>
      <c r="BH165" s="150"/>
      <c r="BI165" s="150"/>
      <c r="BJ165" s="150"/>
      <c r="BK165" s="150"/>
      <c r="BL165" s="150"/>
      <c r="BM165" s="150"/>
      <c r="BN165" s="150"/>
      <c r="BO165" s="150"/>
      <c r="BP165" s="150"/>
      <c r="BQ165" s="150"/>
      <c r="BR165" s="150"/>
      <c r="BS165" s="150"/>
      <c r="BT165" s="150"/>
      <c r="BU165" s="150"/>
      <c r="BV165" s="150"/>
      <c r="BW165" s="150"/>
      <c r="BX165" s="150"/>
      <c r="BY165" s="150"/>
      <c r="BZ165" s="150"/>
      <c r="CA165" s="150"/>
      <c r="CB165" s="150"/>
      <c r="CC165" s="150"/>
      <c r="CD165" s="150"/>
      <c r="CE165" s="150"/>
      <c r="CF165" s="150"/>
      <c r="CG165" s="150"/>
      <c r="CH165" s="150"/>
      <c r="CI165" s="150"/>
      <c r="CJ165" s="150"/>
      <c r="CK165" s="150"/>
      <c r="CL165" s="150"/>
      <c r="CM165" s="150"/>
      <c r="CN165" s="150"/>
      <c r="CO165" s="150"/>
      <c r="CP165" s="150"/>
      <c r="CQ165" s="150"/>
      <c r="CR165" s="150"/>
      <c r="CS165" s="150"/>
      <c r="CT165" s="150"/>
      <c r="CU165" s="150"/>
      <c r="CV165" s="150"/>
      <c r="CW165" s="150"/>
      <c r="CX165" s="150"/>
      <c r="CY165" s="150"/>
      <c r="CZ165" s="150"/>
      <c r="DA165" s="150"/>
      <c r="DB165" s="150"/>
      <c r="DC165" s="150"/>
    </row>
    <row r="166" spans="1:107" s="5" customFormat="1" ht="12.75" customHeight="1">
      <c r="A166" s="150"/>
      <c r="B166" s="150"/>
      <c r="C166" s="150"/>
      <c r="D166" s="150"/>
      <c r="E166" s="150"/>
      <c r="F166" s="150"/>
      <c r="G166" s="150"/>
      <c r="H166" s="150"/>
      <c r="I166" s="150"/>
      <c r="J166" s="150"/>
      <c r="K166" s="150"/>
      <c r="L166" s="150"/>
      <c r="M166" s="150"/>
      <c r="N166" s="150"/>
      <c r="O166" s="150"/>
      <c r="P166" s="150"/>
      <c r="Q166" s="150"/>
      <c r="R166" s="150"/>
      <c r="S166" s="150"/>
      <c r="T166" s="150"/>
      <c r="U166" s="150"/>
      <c r="V166" s="150"/>
      <c r="W166" s="150"/>
      <c r="X166" s="150"/>
      <c r="Y166" s="150"/>
      <c r="Z166" s="150"/>
      <c r="AA166" s="150"/>
      <c r="AB166" s="150"/>
      <c r="AC166" s="150"/>
      <c r="AD166" s="150"/>
      <c r="AE166" s="150"/>
      <c r="AF166" s="150"/>
      <c r="AG166" s="150"/>
      <c r="AH166" s="150"/>
      <c r="AI166" s="150"/>
      <c r="AJ166" s="150"/>
      <c r="AK166" s="150"/>
      <c r="AL166" s="150"/>
      <c r="AM166" s="150"/>
      <c r="AN166" s="150"/>
      <c r="AO166" s="717"/>
      <c r="AP166" s="717"/>
      <c r="AQ166" s="150"/>
      <c r="AR166" s="150"/>
      <c r="AS166" s="150"/>
      <c r="AT166" s="150"/>
      <c r="AU166" s="150"/>
      <c r="AV166" s="156"/>
      <c r="AW166" s="150"/>
      <c r="AX166" s="150"/>
      <c r="AY166" s="150"/>
      <c r="AZ166" s="150"/>
      <c r="BA166" s="150"/>
      <c r="BB166" s="150"/>
      <c r="BC166" s="150"/>
      <c r="BD166" s="150"/>
      <c r="BE166" s="150"/>
      <c r="BF166" s="150"/>
      <c r="BG166" s="150"/>
      <c r="BH166" s="150"/>
      <c r="BI166" s="150"/>
      <c r="BJ166" s="150"/>
      <c r="BK166" s="150"/>
      <c r="BL166" s="150"/>
      <c r="BM166" s="150"/>
      <c r="BN166" s="150"/>
      <c r="BO166" s="150"/>
      <c r="BP166" s="150"/>
      <c r="BQ166" s="150"/>
      <c r="BR166" s="150"/>
      <c r="BS166" s="150"/>
      <c r="BT166" s="150"/>
      <c r="BU166" s="150"/>
      <c r="BV166" s="150"/>
      <c r="BW166" s="150"/>
      <c r="BX166" s="150"/>
      <c r="BY166" s="150"/>
      <c r="BZ166" s="150"/>
      <c r="CA166" s="150"/>
      <c r="CB166" s="150"/>
      <c r="CC166" s="150"/>
      <c r="CD166" s="150"/>
      <c r="CE166" s="150"/>
      <c r="CF166" s="150"/>
      <c r="CG166" s="150"/>
      <c r="CH166" s="150"/>
      <c r="CI166" s="150"/>
      <c r="CJ166" s="150"/>
      <c r="CK166" s="150"/>
      <c r="CL166" s="150"/>
      <c r="CM166" s="150"/>
      <c r="CN166" s="150"/>
      <c r="CO166" s="150"/>
      <c r="CP166" s="150"/>
      <c r="CQ166" s="150"/>
      <c r="CR166" s="150"/>
      <c r="CS166" s="150"/>
      <c r="CT166" s="150"/>
      <c r="CU166" s="150"/>
      <c r="CV166" s="150"/>
      <c r="CW166" s="150"/>
      <c r="CX166" s="150"/>
      <c r="CY166" s="150"/>
      <c r="CZ166" s="150"/>
      <c r="DA166" s="150"/>
      <c r="DB166" s="150"/>
      <c r="DC166" s="150"/>
    </row>
    <row r="167" spans="1:107" s="5" customFormat="1" ht="12.75" customHeight="1">
      <c r="A167" s="150"/>
      <c r="B167" s="150"/>
      <c r="C167" s="150"/>
      <c r="D167" s="150"/>
      <c r="E167" s="150"/>
      <c r="F167" s="150"/>
      <c r="G167" s="150"/>
      <c r="H167" s="150"/>
      <c r="I167" s="150"/>
      <c r="J167" s="150"/>
      <c r="K167" s="150"/>
      <c r="L167" s="150"/>
      <c r="M167" s="150"/>
      <c r="N167" s="150"/>
      <c r="O167" s="150"/>
      <c r="P167" s="150"/>
      <c r="Q167" s="150"/>
      <c r="R167" s="150"/>
      <c r="S167" s="150"/>
      <c r="T167" s="150"/>
      <c r="U167" s="150"/>
      <c r="V167" s="150"/>
      <c r="W167" s="150"/>
      <c r="X167" s="150"/>
      <c r="Y167" s="150"/>
      <c r="Z167" s="150"/>
      <c r="AA167" s="150"/>
      <c r="AB167" s="150"/>
      <c r="AC167" s="150"/>
      <c r="AD167" s="150"/>
      <c r="AE167" s="150"/>
      <c r="AF167" s="150"/>
      <c r="AG167" s="150"/>
      <c r="AH167" s="150"/>
      <c r="AI167" s="150"/>
      <c r="AJ167" s="150"/>
      <c r="AK167" s="150"/>
      <c r="AL167" s="150"/>
      <c r="AM167" s="150"/>
      <c r="AN167" s="150"/>
      <c r="AO167" s="717"/>
      <c r="AP167" s="717"/>
      <c r="AQ167" s="150"/>
      <c r="AR167" s="150"/>
      <c r="AS167" s="150"/>
      <c r="AT167" s="150"/>
      <c r="AU167" s="150"/>
      <c r="AV167" s="156"/>
      <c r="AW167" s="150"/>
      <c r="AX167" s="150"/>
      <c r="AY167" s="150"/>
      <c r="AZ167" s="150"/>
      <c r="BA167" s="150"/>
      <c r="BB167" s="150"/>
      <c r="BC167" s="150"/>
      <c r="BD167" s="150"/>
      <c r="BE167" s="150"/>
      <c r="BF167" s="150"/>
      <c r="BG167" s="150"/>
      <c r="BH167" s="150"/>
      <c r="BI167" s="150"/>
      <c r="BJ167" s="150"/>
      <c r="BK167" s="150"/>
      <c r="BL167" s="150"/>
      <c r="BM167" s="150"/>
      <c r="BN167" s="150"/>
      <c r="BO167" s="150"/>
      <c r="BP167" s="150"/>
      <c r="BQ167" s="150"/>
      <c r="BR167" s="150"/>
      <c r="BS167" s="150"/>
      <c r="BT167" s="150"/>
      <c r="BU167" s="150"/>
      <c r="BV167" s="150"/>
      <c r="BW167" s="150"/>
      <c r="BX167" s="150"/>
      <c r="BY167" s="150"/>
      <c r="BZ167" s="150"/>
      <c r="CA167" s="150"/>
      <c r="CB167" s="150"/>
      <c r="CC167" s="150"/>
      <c r="CD167" s="150"/>
      <c r="CE167" s="150"/>
      <c r="CF167" s="150"/>
      <c r="CG167" s="150"/>
      <c r="CH167" s="150"/>
      <c r="CI167" s="150"/>
      <c r="CJ167" s="150"/>
      <c r="CK167" s="150"/>
      <c r="CL167" s="150"/>
      <c r="CM167" s="150"/>
      <c r="CN167" s="150"/>
      <c r="CO167" s="150"/>
      <c r="CP167" s="150"/>
      <c r="CQ167" s="150"/>
      <c r="CR167" s="150"/>
      <c r="CS167" s="150"/>
      <c r="CT167" s="150"/>
      <c r="CU167" s="150"/>
      <c r="CV167" s="150"/>
      <c r="CW167" s="150"/>
      <c r="CX167" s="150"/>
      <c r="CY167" s="150"/>
      <c r="CZ167" s="150"/>
      <c r="DA167" s="150"/>
      <c r="DB167" s="150"/>
      <c r="DC167" s="150"/>
    </row>
    <row r="168" spans="1:107" s="5" customFormat="1" ht="12.75" customHeight="1">
      <c r="A168" s="150"/>
      <c r="B168" s="150"/>
      <c r="C168" s="150"/>
      <c r="D168" s="150"/>
      <c r="E168" s="150"/>
      <c r="F168" s="150"/>
      <c r="G168" s="150"/>
      <c r="H168" s="150"/>
      <c r="I168" s="150"/>
      <c r="J168" s="150"/>
      <c r="K168" s="150"/>
      <c r="L168" s="150"/>
      <c r="M168" s="150"/>
      <c r="N168" s="150"/>
      <c r="O168" s="150"/>
      <c r="P168" s="150"/>
      <c r="Q168" s="150"/>
      <c r="R168" s="150"/>
      <c r="S168" s="150"/>
      <c r="T168" s="150"/>
      <c r="U168" s="150"/>
      <c r="V168" s="150"/>
      <c r="W168" s="150"/>
      <c r="X168" s="150"/>
      <c r="Y168" s="150"/>
      <c r="Z168" s="150"/>
      <c r="AA168" s="150"/>
      <c r="AB168" s="150"/>
      <c r="AC168" s="150"/>
      <c r="AD168" s="150"/>
      <c r="AE168" s="150"/>
      <c r="AF168" s="150"/>
      <c r="AG168" s="150"/>
      <c r="AH168" s="150"/>
      <c r="AI168" s="150"/>
      <c r="AJ168" s="150"/>
      <c r="AK168" s="150"/>
      <c r="AL168" s="150"/>
      <c r="AM168" s="150"/>
      <c r="AN168" s="150"/>
      <c r="AO168" s="717"/>
      <c r="AP168" s="717"/>
      <c r="AQ168" s="150"/>
      <c r="AR168" s="150"/>
      <c r="AS168" s="150"/>
      <c r="AT168" s="150"/>
      <c r="AU168" s="150"/>
      <c r="AV168" s="156"/>
      <c r="AW168" s="150"/>
      <c r="AX168" s="150"/>
      <c r="AY168" s="150"/>
      <c r="AZ168" s="150"/>
      <c r="BA168" s="150"/>
      <c r="BB168" s="150"/>
      <c r="BC168" s="150"/>
      <c r="BD168" s="150"/>
      <c r="BE168" s="150"/>
      <c r="BF168" s="150"/>
      <c r="BG168" s="150"/>
      <c r="BH168" s="150"/>
      <c r="BI168" s="150"/>
      <c r="BJ168" s="150"/>
      <c r="BK168" s="150"/>
      <c r="BL168" s="150"/>
      <c r="BM168" s="150"/>
      <c r="BN168" s="150"/>
      <c r="BO168" s="150"/>
      <c r="BP168" s="150"/>
      <c r="BQ168" s="150"/>
      <c r="BR168" s="150"/>
      <c r="BS168" s="150"/>
      <c r="BT168" s="150"/>
      <c r="BU168" s="150"/>
      <c r="BV168" s="150"/>
      <c r="BW168" s="150"/>
      <c r="BX168" s="150"/>
      <c r="BY168" s="150"/>
      <c r="BZ168" s="150"/>
      <c r="CA168" s="150"/>
      <c r="CB168" s="150"/>
      <c r="CC168" s="150"/>
      <c r="CD168" s="150"/>
      <c r="CE168" s="150"/>
      <c r="CF168" s="150"/>
      <c r="CG168" s="150"/>
      <c r="CH168" s="150"/>
      <c r="CI168" s="150"/>
      <c r="CJ168" s="150"/>
      <c r="CK168" s="150"/>
      <c r="CL168" s="150"/>
      <c r="CM168" s="150"/>
      <c r="CN168" s="150"/>
      <c r="CO168" s="150"/>
      <c r="CP168" s="150"/>
      <c r="CQ168" s="150"/>
      <c r="CR168" s="150"/>
      <c r="CS168" s="150"/>
      <c r="CT168" s="150"/>
      <c r="CU168" s="150"/>
      <c r="CV168" s="150"/>
      <c r="CW168" s="150"/>
      <c r="CX168" s="150"/>
      <c r="CY168" s="150"/>
      <c r="CZ168" s="150"/>
      <c r="DA168" s="150"/>
      <c r="DB168" s="150"/>
      <c r="DC168" s="150"/>
    </row>
    <row r="169" spans="1:107" s="5" customFormat="1" ht="12.75" customHeight="1">
      <c r="A169" s="150"/>
      <c r="B169" s="150"/>
      <c r="C169" s="150"/>
      <c r="D169" s="150"/>
      <c r="E169" s="150"/>
      <c r="F169" s="150"/>
      <c r="G169" s="150"/>
      <c r="H169" s="150"/>
      <c r="I169" s="150"/>
      <c r="J169" s="150"/>
      <c r="K169" s="150"/>
      <c r="L169" s="150"/>
      <c r="M169" s="150"/>
      <c r="N169" s="150"/>
      <c r="O169" s="150"/>
      <c r="P169" s="150"/>
      <c r="Q169" s="150"/>
      <c r="R169" s="150"/>
      <c r="S169" s="150"/>
      <c r="T169" s="150"/>
      <c r="U169" s="150"/>
      <c r="V169" s="150"/>
      <c r="W169" s="150"/>
      <c r="X169" s="150"/>
      <c r="Y169" s="150"/>
      <c r="Z169" s="150"/>
      <c r="AA169" s="150"/>
      <c r="AB169" s="150"/>
      <c r="AC169" s="150"/>
      <c r="AD169" s="150"/>
      <c r="AE169" s="150"/>
      <c r="AF169" s="150"/>
      <c r="AG169" s="150"/>
      <c r="AH169" s="150"/>
      <c r="AI169" s="150"/>
      <c r="AJ169" s="150"/>
      <c r="AK169" s="150"/>
      <c r="AL169" s="150"/>
      <c r="AM169" s="150"/>
      <c r="AN169" s="150"/>
      <c r="AO169" s="717"/>
      <c r="AP169" s="717"/>
      <c r="AQ169" s="150"/>
      <c r="AR169" s="150"/>
      <c r="AS169" s="150"/>
      <c r="AT169" s="150"/>
      <c r="AU169" s="150"/>
      <c r="AV169" s="156"/>
      <c r="AW169" s="150"/>
      <c r="AX169" s="150"/>
      <c r="AY169" s="150"/>
      <c r="AZ169" s="150"/>
      <c r="BA169" s="150"/>
      <c r="BB169" s="150"/>
      <c r="BC169" s="150"/>
      <c r="BD169" s="150"/>
      <c r="BE169" s="150"/>
      <c r="BF169" s="150"/>
      <c r="BG169" s="150"/>
      <c r="BH169" s="150"/>
      <c r="BI169" s="150"/>
      <c r="BJ169" s="150"/>
      <c r="BK169" s="150"/>
      <c r="BL169" s="150"/>
      <c r="BM169" s="150"/>
      <c r="BN169" s="150"/>
      <c r="BO169" s="150"/>
      <c r="BP169" s="150"/>
      <c r="BQ169" s="150"/>
      <c r="BR169" s="150"/>
      <c r="BS169" s="150"/>
      <c r="BT169" s="150"/>
      <c r="BU169" s="150"/>
      <c r="BV169" s="150"/>
      <c r="BW169" s="150"/>
      <c r="BX169" s="150"/>
      <c r="BY169" s="150"/>
      <c r="BZ169" s="150"/>
      <c r="CA169" s="150"/>
      <c r="CB169" s="150"/>
      <c r="CC169" s="150"/>
      <c r="CD169" s="150"/>
      <c r="CE169" s="150"/>
      <c r="CF169" s="150"/>
      <c r="CG169" s="150"/>
      <c r="CH169" s="150"/>
      <c r="CI169" s="150"/>
      <c r="CJ169" s="150"/>
      <c r="CK169" s="150"/>
      <c r="CL169" s="150"/>
      <c r="CM169" s="150"/>
      <c r="CN169" s="150"/>
      <c r="CO169" s="150"/>
      <c r="CP169" s="150"/>
      <c r="CQ169" s="150"/>
      <c r="CR169" s="150"/>
      <c r="CS169" s="150"/>
      <c r="CT169" s="150"/>
      <c r="CU169" s="150"/>
      <c r="CV169" s="150"/>
      <c r="CW169" s="150"/>
      <c r="CX169" s="150"/>
      <c r="CY169" s="150"/>
      <c r="CZ169" s="150"/>
      <c r="DA169" s="150"/>
      <c r="DB169" s="150"/>
      <c r="DC169" s="150"/>
    </row>
    <row r="170" spans="1:107" s="5" customFormat="1" ht="12.75" customHeight="1">
      <c r="A170" s="150"/>
      <c r="B170" s="150"/>
      <c r="C170" s="150"/>
      <c r="D170" s="150"/>
      <c r="E170" s="150"/>
      <c r="F170" s="150"/>
      <c r="G170" s="150"/>
      <c r="H170" s="150"/>
      <c r="I170" s="150"/>
      <c r="J170" s="150"/>
      <c r="K170" s="150"/>
      <c r="L170" s="150"/>
      <c r="M170" s="150"/>
      <c r="N170" s="150"/>
      <c r="O170" s="150"/>
      <c r="P170" s="150"/>
      <c r="Q170" s="150"/>
      <c r="R170" s="150"/>
      <c r="S170" s="150"/>
      <c r="T170" s="150"/>
      <c r="U170" s="150"/>
      <c r="V170" s="150"/>
      <c r="W170" s="150"/>
      <c r="X170" s="150"/>
      <c r="Y170" s="150"/>
      <c r="Z170" s="150"/>
      <c r="AA170" s="150"/>
      <c r="AB170" s="150"/>
      <c r="AC170" s="150"/>
      <c r="AD170" s="150"/>
      <c r="AE170" s="150"/>
      <c r="AF170" s="150"/>
      <c r="AG170" s="150"/>
      <c r="AH170" s="150"/>
      <c r="AI170" s="150"/>
      <c r="AJ170" s="150"/>
      <c r="AK170" s="150"/>
      <c r="AL170" s="150"/>
      <c r="AM170" s="150"/>
      <c r="AN170" s="150"/>
      <c r="AO170" s="717"/>
      <c r="AP170" s="717"/>
      <c r="AQ170" s="150"/>
      <c r="AR170" s="150"/>
      <c r="AS170" s="150"/>
      <c r="AT170" s="150"/>
      <c r="AU170" s="150"/>
      <c r="AV170" s="156"/>
      <c r="AW170" s="150"/>
      <c r="AX170" s="150"/>
      <c r="AY170" s="150"/>
      <c r="AZ170" s="150"/>
      <c r="BA170" s="150"/>
      <c r="BB170" s="150"/>
      <c r="BC170" s="150"/>
      <c r="BD170" s="150"/>
      <c r="BE170" s="150"/>
      <c r="BF170" s="150"/>
      <c r="BG170" s="150"/>
      <c r="BH170" s="150"/>
      <c r="BI170" s="150"/>
      <c r="BJ170" s="150"/>
      <c r="BK170" s="150"/>
      <c r="BL170" s="150"/>
      <c r="BM170" s="150"/>
      <c r="BN170" s="150"/>
      <c r="BO170" s="150"/>
      <c r="BP170" s="150"/>
      <c r="BQ170" s="150"/>
      <c r="BR170" s="150"/>
      <c r="BS170" s="150"/>
      <c r="BT170" s="150"/>
      <c r="BU170" s="150"/>
      <c r="BV170" s="150"/>
      <c r="BW170" s="150"/>
      <c r="BX170" s="150"/>
      <c r="BY170" s="150"/>
      <c r="BZ170" s="150"/>
      <c r="CA170" s="150"/>
      <c r="CB170" s="150"/>
      <c r="CC170" s="150"/>
      <c r="CD170" s="150"/>
      <c r="CE170" s="150"/>
      <c r="CF170" s="150"/>
      <c r="CG170" s="150"/>
      <c r="CH170" s="150"/>
      <c r="CI170" s="150"/>
      <c r="CJ170" s="150"/>
      <c r="CK170" s="150"/>
      <c r="CL170" s="150"/>
      <c r="CM170" s="150"/>
      <c r="CN170" s="150"/>
      <c r="CO170" s="150"/>
      <c r="CP170" s="150"/>
      <c r="CQ170" s="150"/>
      <c r="CR170" s="150"/>
      <c r="CS170" s="150"/>
      <c r="CT170" s="150"/>
      <c r="CU170" s="150"/>
      <c r="CV170" s="150"/>
      <c r="CW170" s="150"/>
      <c r="CX170" s="150"/>
      <c r="CY170" s="150"/>
      <c r="CZ170" s="150"/>
      <c r="DA170" s="150"/>
      <c r="DB170" s="150"/>
      <c r="DC170" s="150"/>
    </row>
    <row r="171" spans="1:107" s="5" customFormat="1" ht="12.75" customHeight="1">
      <c r="A171" s="150"/>
      <c r="B171" s="150"/>
      <c r="C171" s="150"/>
      <c r="D171" s="150"/>
      <c r="E171" s="150"/>
      <c r="F171" s="150"/>
      <c r="G171" s="150"/>
      <c r="H171" s="150"/>
      <c r="I171" s="150"/>
      <c r="J171" s="150"/>
      <c r="K171" s="150"/>
      <c r="L171" s="150"/>
      <c r="M171" s="150"/>
      <c r="N171" s="150"/>
      <c r="O171" s="150"/>
      <c r="P171" s="150"/>
      <c r="Q171" s="150"/>
      <c r="R171" s="150"/>
      <c r="S171" s="150"/>
      <c r="T171" s="150"/>
      <c r="U171" s="150"/>
      <c r="V171" s="150"/>
      <c r="W171" s="150"/>
      <c r="X171" s="150"/>
      <c r="Y171" s="150"/>
      <c r="Z171" s="150"/>
      <c r="AA171" s="150"/>
      <c r="AB171" s="150"/>
      <c r="AC171" s="150"/>
      <c r="AD171" s="150"/>
      <c r="AE171" s="150"/>
      <c r="AF171" s="150"/>
      <c r="AG171" s="150"/>
      <c r="AH171" s="150"/>
      <c r="AI171" s="150"/>
      <c r="AJ171" s="150"/>
      <c r="AK171" s="150"/>
      <c r="AL171" s="150"/>
      <c r="AM171" s="150"/>
      <c r="AN171" s="150"/>
      <c r="AO171" s="717"/>
      <c r="AP171" s="717"/>
      <c r="AQ171" s="150"/>
      <c r="AR171" s="150"/>
      <c r="AS171" s="150"/>
      <c r="AT171" s="150"/>
      <c r="AU171" s="150"/>
      <c r="AV171" s="156"/>
      <c r="AW171" s="150"/>
      <c r="AX171" s="150"/>
      <c r="AY171" s="150"/>
      <c r="AZ171" s="150"/>
      <c r="BA171" s="150"/>
      <c r="BB171" s="150"/>
      <c r="BC171" s="150"/>
      <c r="BD171" s="150"/>
      <c r="BE171" s="150"/>
      <c r="BF171" s="150"/>
      <c r="BG171" s="150"/>
      <c r="BH171" s="150"/>
      <c r="BI171" s="150"/>
      <c r="BJ171" s="150"/>
      <c r="BK171" s="150"/>
      <c r="BL171" s="150"/>
      <c r="BM171" s="150"/>
      <c r="BN171" s="150"/>
      <c r="BO171" s="150"/>
      <c r="BP171" s="150"/>
      <c r="BQ171" s="150"/>
      <c r="BR171" s="150"/>
      <c r="BS171" s="150"/>
      <c r="BT171" s="150"/>
      <c r="BU171" s="150"/>
      <c r="BV171" s="150"/>
      <c r="BW171" s="150"/>
      <c r="BX171" s="150"/>
      <c r="BY171" s="150"/>
      <c r="BZ171" s="150"/>
      <c r="CA171" s="150"/>
      <c r="CB171" s="150"/>
      <c r="CC171" s="150"/>
      <c r="CD171" s="150"/>
      <c r="CE171" s="150"/>
      <c r="CF171" s="150"/>
      <c r="CG171" s="150"/>
      <c r="CH171" s="150"/>
      <c r="CI171" s="150"/>
      <c r="CJ171" s="150"/>
      <c r="CK171" s="150"/>
      <c r="CL171" s="150"/>
      <c r="CM171" s="150"/>
      <c r="CN171" s="150"/>
      <c r="CO171" s="150"/>
      <c r="CP171" s="150"/>
      <c r="CQ171" s="150"/>
      <c r="CR171" s="150"/>
      <c r="CS171" s="150"/>
      <c r="CT171" s="150"/>
      <c r="CU171" s="150"/>
      <c r="CV171" s="150"/>
      <c r="CW171" s="150"/>
      <c r="CX171" s="150"/>
      <c r="CY171" s="150"/>
      <c r="CZ171" s="150"/>
      <c r="DA171" s="150"/>
      <c r="DB171" s="150"/>
      <c r="DC171" s="150"/>
    </row>
    <row r="172" spans="1:107" s="5" customFormat="1" ht="12.75" customHeight="1">
      <c r="A172" s="150"/>
      <c r="B172" s="150"/>
      <c r="C172" s="150"/>
      <c r="D172" s="150"/>
      <c r="E172" s="150"/>
      <c r="F172" s="150"/>
      <c r="G172" s="150"/>
      <c r="H172" s="150"/>
      <c r="I172" s="150"/>
      <c r="J172" s="150"/>
      <c r="K172" s="150"/>
      <c r="L172" s="150"/>
      <c r="M172" s="150"/>
      <c r="N172" s="150"/>
      <c r="O172" s="150"/>
      <c r="P172" s="150"/>
      <c r="Q172" s="150"/>
      <c r="R172" s="150"/>
      <c r="S172" s="150"/>
      <c r="T172" s="150"/>
      <c r="U172" s="150"/>
      <c r="V172" s="150"/>
      <c r="W172" s="150"/>
      <c r="X172" s="150"/>
      <c r="Y172" s="150"/>
      <c r="Z172" s="150"/>
      <c r="AA172" s="150"/>
      <c r="AB172" s="150"/>
      <c r="AC172" s="150"/>
      <c r="AD172" s="150"/>
      <c r="AE172" s="150"/>
      <c r="AF172" s="150"/>
      <c r="AG172" s="150"/>
      <c r="AH172" s="150"/>
      <c r="AI172" s="150"/>
      <c r="AJ172" s="150"/>
      <c r="AK172" s="150"/>
      <c r="AL172" s="150"/>
      <c r="AM172" s="150"/>
      <c r="AN172" s="150"/>
      <c r="AO172" s="717"/>
      <c r="AP172" s="717"/>
      <c r="AQ172" s="150"/>
      <c r="AR172" s="150"/>
      <c r="AS172" s="150"/>
      <c r="AT172" s="150"/>
      <c r="AU172" s="150"/>
      <c r="AV172" s="156"/>
      <c r="AW172" s="150"/>
      <c r="AX172" s="150"/>
      <c r="AY172" s="150"/>
      <c r="AZ172" s="150"/>
      <c r="BA172" s="150"/>
      <c r="BB172" s="150"/>
      <c r="BC172" s="150"/>
      <c r="BD172" s="150"/>
      <c r="BE172" s="150"/>
      <c r="BF172" s="150"/>
      <c r="BG172" s="150"/>
      <c r="BH172" s="150"/>
      <c r="BI172" s="150"/>
      <c r="BJ172" s="150"/>
      <c r="BK172" s="150"/>
      <c r="BL172" s="150"/>
      <c r="BM172" s="150"/>
      <c r="BN172" s="150"/>
      <c r="BO172" s="150"/>
      <c r="BP172" s="150"/>
      <c r="BQ172" s="150"/>
      <c r="BR172" s="150"/>
      <c r="BS172" s="150"/>
      <c r="BT172" s="150"/>
      <c r="BU172" s="150"/>
      <c r="BV172" s="150"/>
      <c r="BW172" s="150"/>
      <c r="BX172" s="150"/>
      <c r="BY172" s="150"/>
      <c r="BZ172" s="150"/>
      <c r="CA172" s="150"/>
      <c r="CB172" s="150"/>
      <c r="CC172" s="150"/>
      <c r="CD172" s="150"/>
      <c r="CE172" s="150"/>
      <c r="CF172" s="150"/>
      <c r="CG172" s="150"/>
      <c r="CH172" s="150"/>
      <c r="CI172" s="150"/>
      <c r="CJ172" s="150"/>
      <c r="CK172" s="150"/>
      <c r="CL172" s="150"/>
      <c r="CM172" s="150"/>
      <c r="CN172" s="150"/>
      <c r="CO172" s="150"/>
      <c r="CP172" s="150"/>
      <c r="CQ172" s="150"/>
      <c r="CR172" s="150"/>
      <c r="CS172" s="150"/>
      <c r="CT172" s="150"/>
      <c r="CU172" s="150"/>
      <c r="CV172" s="150"/>
      <c r="CW172" s="150"/>
      <c r="CX172" s="150"/>
      <c r="CY172" s="150"/>
      <c r="CZ172" s="150"/>
      <c r="DA172" s="150"/>
      <c r="DB172" s="150"/>
      <c r="DC172" s="150"/>
    </row>
    <row r="173" spans="1:107" s="5" customFormat="1" ht="12.75" customHeight="1">
      <c r="A173" s="150"/>
      <c r="B173" s="150"/>
      <c r="C173" s="150"/>
      <c r="D173" s="150"/>
      <c r="E173" s="150"/>
      <c r="F173" s="150"/>
      <c r="G173" s="150"/>
      <c r="H173" s="150"/>
      <c r="I173" s="150"/>
      <c r="J173" s="150"/>
      <c r="K173" s="150"/>
      <c r="L173" s="150"/>
      <c r="M173" s="150"/>
      <c r="N173" s="150"/>
      <c r="O173" s="150"/>
      <c r="P173" s="150"/>
      <c r="Q173" s="150"/>
      <c r="R173" s="150"/>
      <c r="S173" s="150"/>
      <c r="T173" s="150"/>
      <c r="U173" s="150"/>
      <c r="V173" s="150"/>
      <c r="W173" s="150"/>
      <c r="X173" s="150"/>
      <c r="Y173" s="150"/>
      <c r="Z173" s="150"/>
      <c r="AA173" s="150"/>
      <c r="AB173" s="150"/>
      <c r="AC173" s="150"/>
      <c r="AD173" s="150"/>
      <c r="AE173" s="150"/>
      <c r="AF173" s="150"/>
      <c r="AG173" s="150"/>
      <c r="AH173" s="150"/>
      <c r="AI173" s="150"/>
      <c r="AJ173" s="150"/>
      <c r="AK173" s="150"/>
      <c r="AL173" s="150"/>
      <c r="AM173" s="150"/>
      <c r="AN173" s="150"/>
      <c r="AO173" s="717"/>
      <c r="AP173" s="717"/>
      <c r="AQ173" s="150"/>
      <c r="AR173" s="150"/>
      <c r="AS173" s="150"/>
      <c r="AT173" s="150"/>
      <c r="AU173" s="150"/>
      <c r="AV173" s="156"/>
      <c r="AW173" s="150"/>
      <c r="AX173" s="150"/>
      <c r="AY173" s="150"/>
      <c r="AZ173" s="150"/>
      <c r="BA173" s="150"/>
      <c r="BB173" s="150"/>
      <c r="BC173" s="150"/>
      <c r="BD173" s="150"/>
      <c r="BE173" s="150"/>
      <c r="BF173" s="150"/>
      <c r="BG173" s="150"/>
      <c r="BH173" s="150"/>
      <c r="BI173" s="150"/>
      <c r="BJ173" s="150"/>
      <c r="BK173" s="150"/>
      <c r="BL173" s="150"/>
      <c r="BM173" s="150"/>
      <c r="BN173" s="150"/>
      <c r="BO173" s="150"/>
      <c r="BP173" s="150"/>
      <c r="BQ173" s="150"/>
      <c r="BR173" s="150"/>
      <c r="BS173" s="150"/>
      <c r="BT173" s="150"/>
      <c r="BU173" s="150"/>
      <c r="BV173" s="150"/>
      <c r="BW173" s="150"/>
      <c r="BX173" s="150"/>
      <c r="BY173" s="150"/>
      <c r="BZ173" s="150"/>
      <c r="CA173" s="150"/>
      <c r="CB173" s="150"/>
      <c r="CC173" s="150"/>
      <c r="CD173" s="150"/>
      <c r="CE173" s="150"/>
      <c r="CF173" s="150"/>
      <c r="CG173" s="150"/>
      <c r="CH173" s="150"/>
      <c r="CI173" s="150"/>
      <c r="CJ173" s="150"/>
      <c r="CK173" s="150"/>
      <c r="CL173" s="150"/>
      <c r="CM173" s="150"/>
      <c r="CN173" s="150"/>
      <c r="CO173" s="150"/>
      <c r="CP173" s="150"/>
      <c r="CQ173" s="150"/>
      <c r="CR173" s="150"/>
      <c r="CS173" s="150"/>
      <c r="CT173" s="150"/>
      <c r="CU173" s="150"/>
      <c r="CV173" s="150"/>
      <c r="CW173" s="150"/>
      <c r="CX173" s="150"/>
      <c r="CY173" s="150"/>
      <c r="CZ173" s="150"/>
      <c r="DA173" s="150"/>
      <c r="DB173" s="150"/>
      <c r="DC173" s="150"/>
    </row>
    <row r="174" spans="1:107" s="5" customFormat="1" ht="12.75" customHeight="1">
      <c r="A174" s="150"/>
      <c r="B174" s="150"/>
      <c r="C174" s="150"/>
      <c r="D174" s="150"/>
      <c r="E174" s="150"/>
      <c r="F174" s="150"/>
      <c r="G174" s="150"/>
      <c r="H174" s="150"/>
      <c r="I174" s="150"/>
      <c r="J174" s="150"/>
      <c r="K174" s="150"/>
      <c r="L174" s="150"/>
      <c r="M174" s="150"/>
      <c r="N174" s="150"/>
      <c r="O174" s="150"/>
      <c r="P174" s="150"/>
      <c r="Q174" s="150"/>
      <c r="R174" s="150"/>
      <c r="S174" s="150"/>
      <c r="T174" s="150"/>
      <c r="U174" s="150"/>
      <c r="V174" s="150"/>
      <c r="W174" s="150"/>
      <c r="X174" s="150"/>
      <c r="Y174" s="150"/>
      <c r="Z174" s="150"/>
      <c r="AA174" s="150"/>
      <c r="AB174" s="150"/>
      <c r="AC174" s="150"/>
      <c r="AD174" s="150"/>
      <c r="AE174" s="150"/>
      <c r="AF174" s="150"/>
      <c r="AG174" s="150"/>
      <c r="AH174" s="150"/>
      <c r="AI174" s="150"/>
      <c r="AJ174" s="150"/>
      <c r="AK174" s="150"/>
      <c r="AL174" s="150"/>
      <c r="AM174" s="150"/>
      <c r="AN174" s="150"/>
      <c r="AO174" s="717"/>
      <c r="AP174" s="717"/>
      <c r="AQ174" s="150"/>
      <c r="AR174" s="150"/>
      <c r="AS174" s="150"/>
      <c r="AT174" s="150"/>
      <c r="AU174" s="150"/>
      <c r="AV174" s="156"/>
      <c r="AW174" s="150"/>
      <c r="AX174" s="150"/>
      <c r="AY174" s="150"/>
      <c r="AZ174" s="150"/>
      <c r="BA174" s="150"/>
      <c r="BB174" s="150"/>
      <c r="BC174" s="150"/>
      <c r="BD174" s="150"/>
      <c r="BE174" s="150"/>
      <c r="BF174" s="150"/>
      <c r="BG174" s="150"/>
      <c r="BH174" s="150"/>
      <c r="BI174" s="150"/>
      <c r="BJ174" s="150"/>
      <c r="BK174" s="150"/>
      <c r="BL174" s="150"/>
      <c r="BM174" s="150"/>
      <c r="BN174" s="150"/>
      <c r="BO174" s="150"/>
      <c r="BP174" s="150"/>
      <c r="BQ174" s="150"/>
      <c r="BR174" s="150"/>
      <c r="BS174" s="150"/>
      <c r="BT174" s="150"/>
      <c r="BU174" s="150"/>
      <c r="BV174" s="150"/>
      <c r="BW174" s="150"/>
      <c r="BX174" s="150"/>
      <c r="BY174" s="150"/>
      <c r="BZ174" s="150"/>
      <c r="CA174" s="150"/>
      <c r="CB174" s="150"/>
      <c r="CC174" s="150"/>
      <c r="CD174" s="150"/>
      <c r="CE174" s="150"/>
      <c r="CF174" s="150"/>
      <c r="CG174" s="150"/>
      <c r="CH174" s="150"/>
      <c r="CI174" s="150"/>
      <c r="CJ174" s="150"/>
      <c r="CK174" s="150"/>
      <c r="CL174" s="150"/>
      <c r="CM174" s="150"/>
      <c r="CN174" s="150"/>
      <c r="CO174" s="150"/>
      <c r="CP174" s="150"/>
      <c r="CQ174" s="150"/>
      <c r="CR174" s="150"/>
      <c r="CS174" s="150"/>
      <c r="CT174" s="150"/>
      <c r="CU174" s="150"/>
      <c r="CV174" s="150"/>
      <c r="CW174" s="150"/>
      <c r="CX174" s="150"/>
      <c r="CY174" s="150"/>
      <c r="CZ174" s="150"/>
      <c r="DA174" s="150"/>
      <c r="DB174" s="150"/>
      <c r="DC174" s="150"/>
    </row>
    <row r="175" spans="1:107" s="5" customFormat="1" ht="12.75" customHeight="1">
      <c r="A175" s="150"/>
      <c r="B175" s="150"/>
      <c r="C175" s="150"/>
      <c r="D175" s="150"/>
      <c r="E175" s="150"/>
      <c r="F175" s="150"/>
      <c r="G175" s="150"/>
      <c r="H175" s="150"/>
      <c r="I175" s="150"/>
      <c r="J175" s="150"/>
      <c r="K175" s="150"/>
      <c r="L175" s="150"/>
      <c r="M175" s="150"/>
      <c r="N175" s="150"/>
      <c r="O175" s="150"/>
      <c r="P175" s="150"/>
      <c r="Q175" s="150"/>
      <c r="R175" s="150"/>
      <c r="S175" s="150"/>
      <c r="T175" s="150"/>
      <c r="U175" s="150"/>
      <c r="V175" s="150"/>
      <c r="W175" s="150"/>
      <c r="X175" s="150"/>
      <c r="Y175" s="150"/>
      <c r="Z175" s="150"/>
      <c r="AA175" s="150"/>
      <c r="AB175" s="150"/>
      <c r="AC175" s="150"/>
      <c r="AD175" s="150"/>
      <c r="AE175" s="150"/>
      <c r="AF175" s="150"/>
      <c r="AG175" s="150"/>
      <c r="AH175" s="150"/>
      <c r="AI175" s="150"/>
      <c r="AJ175" s="150"/>
      <c r="AK175" s="150"/>
      <c r="AL175" s="150"/>
      <c r="AM175" s="150"/>
      <c r="AN175" s="150"/>
      <c r="AO175" s="717"/>
      <c r="AP175" s="717"/>
      <c r="AQ175" s="150"/>
      <c r="AR175" s="150"/>
      <c r="AS175" s="150"/>
      <c r="AT175" s="150"/>
      <c r="AU175" s="150"/>
      <c r="AV175" s="156"/>
      <c r="AW175" s="150"/>
      <c r="AX175" s="150"/>
      <c r="AY175" s="150"/>
      <c r="AZ175" s="150"/>
      <c r="BA175" s="150"/>
      <c r="BB175" s="150"/>
      <c r="BC175" s="150"/>
      <c r="BD175" s="150"/>
      <c r="BE175" s="150"/>
      <c r="BF175" s="150"/>
      <c r="BG175" s="150"/>
      <c r="BH175" s="150"/>
      <c r="BI175" s="150"/>
      <c r="BJ175" s="150"/>
      <c r="BK175" s="150"/>
      <c r="BL175" s="150"/>
      <c r="BM175" s="150"/>
      <c r="BN175" s="150"/>
      <c r="BO175" s="150"/>
      <c r="BP175" s="150"/>
      <c r="BQ175" s="150"/>
      <c r="BR175" s="150"/>
      <c r="BS175" s="150"/>
      <c r="BT175" s="150"/>
      <c r="BU175" s="150"/>
      <c r="BV175" s="150"/>
      <c r="BW175" s="150"/>
      <c r="BX175" s="150"/>
      <c r="BY175" s="150"/>
      <c r="BZ175" s="150"/>
      <c r="CA175" s="150"/>
      <c r="CB175" s="150"/>
      <c r="CC175" s="150"/>
      <c r="CD175" s="150"/>
      <c r="CE175" s="150"/>
      <c r="CF175" s="150"/>
      <c r="CG175" s="150"/>
      <c r="CH175" s="150"/>
      <c r="CI175" s="150"/>
      <c r="CJ175" s="150"/>
      <c r="CK175" s="150"/>
      <c r="CL175" s="150"/>
      <c r="CM175" s="150"/>
      <c r="CN175" s="150"/>
      <c r="CO175" s="150"/>
      <c r="CP175" s="150"/>
      <c r="CQ175" s="150"/>
      <c r="CR175" s="150"/>
      <c r="CS175" s="150"/>
      <c r="CT175" s="150"/>
      <c r="CU175" s="150"/>
      <c r="CV175" s="150"/>
      <c r="CW175" s="150"/>
      <c r="CX175" s="150"/>
      <c r="CY175" s="150"/>
      <c r="CZ175" s="150"/>
      <c r="DA175" s="150"/>
      <c r="DB175" s="150"/>
      <c r="DC175" s="150"/>
    </row>
    <row r="176" spans="1:107" s="5" customFormat="1" ht="12.75" customHeight="1">
      <c r="A176" s="150"/>
      <c r="B176" s="150"/>
      <c r="C176" s="150"/>
      <c r="D176" s="150"/>
      <c r="E176" s="150"/>
      <c r="F176" s="150"/>
      <c r="G176" s="150"/>
      <c r="H176" s="150"/>
      <c r="I176" s="150"/>
      <c r="J176" s="150"/>
      <c r="K176" s="150"/>
      <c r="L176" s="150"/>
      <c r="M176" s="150"/>
      <c r="N176" s="150"/>
      <c r="O176" s="150"/>
      <c r="P176" s="150"/>
      <c r="Q176" s="150"/>
      <c r="R176" s="150"/>
      <c r="S176" s="150"/>
      <c r="T176" s="150"/>
      <c r="U176" s="150"/>
      <c r="V176" s="150"/>
      <c r="W176" s="150"/>
      <c r="X176" s="150"/>
      <c r="Y176" s="150"/>
      <c r="Z176" s="150"/>
      <c r="AA176" s="150"/>
      <c r="AB176" s="150"/>
      <c r="AC176" s="150"/>
      <c r="AD176" s="150"/>
      <c r="AE176" s="150"/>
      <c r="AF176" s="150"/>
      <c r="AG176" s="150"/>
      <c r="AH176" s="150"/>
      <c r="AI176" s="150"/>
      <c r="AJ176" s="150"/>
      <c r="AK176" s="150"/>
      <c r="AL176" s="150"/>
      <c r="AM176" s="150"/>
      <c r="AN176" s="150"/>
      <c r="AO176" s="717"/>
      <c r="AP176" s="717"/>
      <c r="AQ176" s="150"/>
      <c r="AR176" s="150"/>
      <c r="AS176" s="150"/>
      <c r="AT176" s="150"/>
      <c r="AU176" s="150"/>
      <c r="AV176" s="156"/>
      <c r="AW176" s="150"/>
      <c r="AX176" s="150"/>
      <c r="AY176" s="150"/>
      <c r="AZ176" s="150"/>
      <c r="BA176" s="150"/>
      <c r="BB176" s="150"/>
      <c r="BC176" s="150"/>
      <c r="BD176" s="150"/>
      <c r="BE176" s="150"/>
      <c r="BF176" s="150"/>
      <c r="BG176" s="150"/>
      <c r="BH176" s="150"/>
      <c r="BI176" s="150"/>
      <c r="BJ176" s="150"/>
      <c r="BK176" s="150"/>
      <c r="BL176" s="150"/>
      <c r="BM176" s="150"/>
      <c r="BN176" s="150"/>
      <c r="BO176" s="150"/>
      <c r="BP176" s="150"/>
      <c r="BQ176" s="150"/>
      <c r="BR176" s="150"/>
      <c r="BS176" s="150"/>
      <c r="BT176" s="150"/>
      <c r="BU176" s="150"/>
      <c r="BV176" s="150"/>
      <c r="BW176" s="150"/>
      <c r="BX176" s="150"/>
      <c r="BY176" s="150"/>
      <c r="BZ176" s="150"/>
      <c r="CA176" s="150"/>
      <c r="CB176" s="150"/>
      <c r="CC176" s="150"/>
      <c r="CD176" s="150"/>
      <c r="CE176" s="150"/>
      <c r="CF176" s="150"/>
      <c r="CG176" s="150"/>
      <c r="CH176" s="150"/>
      <c r="CI176" s="150"/>
      <c r="CJ176" s="150"/>
      <c r="CK176" s="150"/>
      <c r="CL176" s="150"/>
      <c r="CM176" s="150"/>
      <c r="CN176" s="150"/>
      <c r="CO176" s="150"/>
      <c r="CP176" s="150"/>
      <c r="CQ176" s="150"/>
      <c r="CR176" s="150"/>
      <c r="CS176" s="150"/>
      <c r="CT176" s="150"/>
      <c r="CU176" s="150"/>
      <c r="CV176" s="150"/>
      <c r="CW176" s="150"/>
      <c r="CX176" s="150"/>
      <c r="CY176" s="150"/>
      <c r="CZ176" s="150"/>
      <c r="DA176" s="150"/>
      <c r="DB176" s="150"/>
      <c r="DC176" s="150"/>
    </row>
    <row r="177" spans="1:107" s="5" customFormat="1" ht="12.75" customHeight="1">
      <c r="A177" s="150"/>
      <c r="B177" s="150"/>
      <c r="C177" s="150"/>
      <c r="D177" s="150"/>
      <c r="E177" s="150"/>
      <c r="F177" s="150"/>
      <c r="G177" s="150"/>
      <c r="H177" s="150"/>
      <c r="I177" s="150"/>
      <c r="J177" s="150"/>
      <c r="K177" s="150"/>
      <c r="L177" s="150"/>
      <c r="M177" s="150"/>
      <c r="N177" s="150"/>
      <c r="O177" s="150"/>
      <c r="P177" s="150"/>
      <c r="Q177" s="150"/>
      <c r="R177" s="150"/>
      <c r="S177" s="150"/>
      <c r="T177" s="150"/>
      <c r="U177" s="150"/>
      <c r="V177" s="150"/>
      <c r="W177" s="150"/>
      <c r="X177" s="150"/>
      <c r="Y177" s="150"/>
      <c r="Z177" s="150"/>
      <c r="AA177" s="150"/>
      <c r="AB177" s="150"/>
      <c r="AC177" s="150"/>
      <c r="AD177" s="150"/>
      <c r="AE177" s="150"/>
      <c r="AF177" s="150"/>
      <c r="AG177" s="150"/>
      <c r="AH177" s="150"/>
      <c r="AI177" s="150"/>
      <c r="AJ177" s="150"/>
      <c r="AK177" s="150"/>
      <c r="AL177" s="150"/>
      <c r="AM177" s="150"/>
      <c r="AN177" s="150"/>
      <c r="AO177" s="717"/>
      <c r="AP177" s="717"/>
      <c r="AQ177" s="150"/>
      <c r="AR177" s="150"/>
      <c r="AS177" s="150"/>
      <c r="AT177" s="150"/>
      <c r="AU177" s="150"/>
      <c r="AV177" s="156"/>
      <c r="AW177" s="150"/>
      <c r="AX177" s="150"/>
      <c r="AY177" s="150"/>
      <c r="AZ177" s="150"/>
      <c r="BA177" s="150"/>
      <c r="BB177" s="150"/>
      <c r="BC177" s="150"/>
      <c r="BD177" s="150"/>
      <c r="BE177" s="150"/>
      <c r="BF177" s="150"/>
      <c r="BG177" s="150"/>
      <c r="BH177" s="150"/>
      <c r="BI177" s="150"/>
      <c r="BJ177" s="150"/>
      <c r="BK177" s="150"/>
      <c r="BL177" s="150"/>
      <c r="BM177" s="150"/>
      <c r="BN177" s="150"/>
      <c r="BO177" s="150"/>
      <c r="BP177" s="150"/>
      <c r="BQ177" s="150"/>
      <c r="BR177" s="150"/>
      <c r="BS177" s="150"/>
      <c r="BT177" s="150"/>
      <c r="BU177" s="150"/>
      <c r="BV177" s="150"/>
      <c r="BW177" s="150"/>
      <c r="BX177" s="150"/>
      <c r="BY177" s="150"/>
      <c r="BZ177" s="150"/>
      <c r="CA177" s="150"/>
      <c r="CB177" s="150"/>
      <c r="CC177" s="150"/>
      <c r="CD177" s="150"/>
      <c r="CE177" s="150"/>
      <c r="CF177" s="150"/>
      <c r="CG177" s="150"/>
      <c r="CH177" s="150"/>
      <c r="CI177" s="150"/>
      <c r="CJ177" s="150"/>
      <c r="CK177" s="150"/>
      <c r="CL177" s="150"/>
      <c r="CM177" s="150"/>
      <c r="CN177" s="150"/>
      <c r="CO177" s="150"/>
      <c r="CP177" s="150"/>
      <c r="CQ177" s="150"/>
      <c r="CR177" s="150"/>
      <c r="CS177" s="150"/>
      <c r="CT177" s="150"/>
      <c r="CU177" s="150"/>
      <c r="CV177" s="150"/>
      <c r="CW177" s="150"/>
      <c r="CX177" s="150"/>
      <c r="CY177" s="150"/>
      <c r="CZ177" s="150"/>
      <c r="DA177" s="150"/>
      <c r="DB177" s="150"/>
      <c r="DC177" s="150"/>
    </row>
    <row r="178" spans="1:107" s="5" customFormat="1" ht="12.75" customHeight="1">
      <c r="A178" s="150"/>
      <c r="B178" s="150"/>
      <c r="C178" s="150"/>
      <c r="D178" s="150"/>
      <c r="E178" s="150"/>
      <c r="F178" s="150"/>
      <c r="G178" s="150"/>
      <c r="H178" s="150"/>
      <c r="I178" s="150"/>
      <c r="J178" s="150"/>
      <c r="K178" s="150"/>
      <c r="L178" s="150"/>
      <c r="M178" s="150"/>
      <c r="N178" s="150"/>
      <c r="O178" s="150"/>
      <c r="P178" s="150"/>
      <c r="Q178" s="150"/>
      <c r="R178" s="150"/>
      <c r="S178" s="150"/>
      <c r="T178" s="150"/>
      <c r="U178" s="150"/>
      <c r="V178" s="150"/>
      <c r="W178" s="150"/>
      <c r="X178" s="150"/>
      <c r="Y178" s="150"/>
      <c r="Z178" s="150"/>
      <c r="AA178" s="150"/>
      <c r="AB178" s="150"/>
      <c r="AC178" s="150"/>
      <c r="AD178" s="150"/>
      <c r="AE178" s="150"/>
      <c r="AF178" s="150"/>
      <c r="AG178" s="150"/>
      <c r="AH178" s="150"/>
      <c r="AI178" s="150"/>
      <c r="AJ178" s="150"/>
      <c r="AK178" s="150"/>
      <c r="AL178" s="150"/>
      <c r="AM178" s="150"/>
      <c r="AN178" s="150"/>
      <c r="AO178" s="717"/>
      <c r="AP178" s="717"/>
      <c r="AQ178" s="150"/>
      <c r="AR178" s="150"/>
      <c r="AS178" s="150"/>
      <c r="AT178" s="150"/>
      <c r="AU178" s="150"/>
      <c r="AV178" s="156"/>
      <c r="AW178" s="150"/>
      <c r="AX178" s="150"/>
      <c r="AY178" s="150"/>
      <c r="AZ178" s="150"/>
      <c r="BA178" s="150"/>
      <c r="BB178" s="150"/>
      <c r="BC178" s="150"/>
      <c r="BD178" s="150"/>
      <c r="BE178" s="150"/>
      <c r="BF178" s="150"/>
      <c r="BG178" s="150"/>
      <c r="BH178" s="150"/>
      <c r="BI178" s="150"/>
      <c r="BJ178" s="150"/>
      <c r="BK178" s="150"/>
      <c r="BL178" s="150"/>
      <c r="BM178" s="150"/>
      <c r="BN178" s="150"/>
      <c r="BO178" s="150"/>
      <c r="BP178" s="150"/>
      <c r="BQ178" s="150"/>
      <c r="BR178" s="150"/>
      <c r="BS178" s="150"/>
      <c r="BT178" s="150"/>
      <c r="BU178" s="150"/>
      <c r="BV178" s="150"/>
      <c r="BW178" s="150"/>
      <c r="BX178" s="150"/>
      <c r="BY178" s="150"/>
      <c r="BZ178" s="150"/>
      <c r="CA178" s="150"/>
      <c r="CB178" s="150"/>
      <c r="CC178" s="150"/>
      <c r="CD178" s="150"/>
      <c r="CE178" s="150"/>
      <c r="CF178" s="150"/>
      <c r="CG178" s="150"/>
      <c r="CH178" s="150"/>
      <c r="CI178" s="150"/>
      <c r="CJ178" s="150"/>
      <c r="CK178" s="150"/>
      <c r="CL178" s="150"/>
      <c r="CM178" s="150"/>
      <c r="CN178" s="150"/>
      <c r="CO178" s="150"/>
      <c r="CP178" s="150"/>
      <c r="CQ178" s="150"/>
      <c r="CR178" s="150"/>
      <c r="CS178" s="150"/>
      <c r="CT178" s="150"/>
      <c r="CU178" s="150"/>
      <c r="CV178" s="150"/>
      <c r="CW178" s="150"/>
      <c r="CX178" s="150"/>
      <c r="CY178" s="150"/>
      <c r="CZ178" s="150"/>
      <c r="DA178" s="150"/>
      <c r="DB178" s="150"/>
      <c r="DC178" s="150"/>
    </row>
    <row r="179" spans="1:107" s="5" customFormat="1" ht="12.75" customHeight="1">
      <c r="A179" s="150"/>
      <c r="B179" s="150"/>
      <c r="C179" s="150"/>
      <c r="D179" s="150"/>
      <c r="E179" s="150"/>
      <c r="F179" s="150"/>
      <c r="G179" s="150"/>
      <c r="H179" s="150"/>
      <c r="I179" s="150"/>
      <c r="J179" s="150"/>
      <c r="K179" s="150"/>
      <c r="L179" s="150"/>
      <c r="M179" s="150"/>
      <c r="N179" s="150"/>
      <c r="O179" s="150"/>
      <c r="P179" s="150"/>
      <c r="Q179" s="150"/>
      <c r="R179" s="150"/>
      <c r="S179" s="150"/>
      <c r="T179" s="150"/>
      <c r="U179" s="150"/>
      <c r="V179" s="150"/>
      <c r="W179" s="150"/>
      <c r="X179" s="150"/>
      <c r="Y179" s="150"/>
      <c r="Z179" s="150"/>
      <c r="AA179" s="150"/>
      <c r="AB179" s="150"/>
      <c r="AC179" s="150"/>
      <c r="AD179" s="150"/>
      <c r="AE179" s="150"/>
      <c r="AF179" s="150"/>
      <c r="AG179" s="150"/>
      <c r="AH179" s="150"/>
      <c r="AI179" s="150"/>
      <c r="AJ179" s="150"/>
      <c r="AK179" s="150"/>
      <c r="AL179" s="150"/>
      <c r="AM179" s="150"/>
      <c r="AN179" s="150"/>
      <c r="AO179" s="717"/>
      <c r="AP179" s="717"/>
      <c r="AQ179" s="150"/>
      <c r="AR179" s="150"/>
      <c r="AS179" s="150"/>
      <c r="AT179" s="150"/>
      <c r="AU179" s="150"/>
      <c r="AV179" s="156"/>
      <c r="AW179" s="150"/>
      <c r="AX179" s="150"/>
      <c r="AY179" s="150"/>
      <c r="AZ179" s="150"/>
      <c r="BA179" s="150"/>
      <c r="BB179" s="150"/>
      <c r="BC179" s="150"/>
      <c r="BD179" s="150"/>
      <c r="BE179" s="150"/>
      <c r="BF179" s="150"/>
      <c r="BG179" s="150"/>
      <c r="BH179" s="150"/>
      <c r="BI179" s="150"/>
      <c r="BJ179" s="150"/>
      <c r="BK179" s="150"/>
      <c r="BL179" s="150"/>
      <c r="BM179" s="150"/>
      <c r="BN179" s="150"/>
      <c r="BO179" s="150"/>
      <c r="BP179" s="150"/>
      <c r="BQ179" s="150"/>
      <c r="BR179" s="150"/>
      <c r="BS179" s="150"/>
      <c r="BT179" s="150"/>
      <c r="BU179" s="150"/>
      <c r="BV179" s="150"/>
      <c r="BW179" s="150"/>
      <c r="BX179" s="150"/>
      <c r="BY179" s="150"/>
      <c r="BZ179" s="150"/>
      <c r="CA179" s="150"/>
      <c r="CB179" s="150"/>
      <c r="CC179" s="150"/>
      <c r="CD179" s="150"/>
      <c r="CE179" s="150"/>
      <c r="CF179" s="150"/>
      <c r="CG179" s="150"/>
      <c r="CH179" s="150"/>
      <c r="CI179" s="150"/>
      <c r="CJ179" s="150"/>
      <c r="CK179" s="150"/>
      <c r="CL179" s="150"/>
      <c r="CM179" s="150"/>
      <c r="CN179" s="150"/>
      <c r="CO179" s="150"/>
      <c r="CP179" s="150"/>
      <c r="CQ179" s="150"/>
      <c r="CR179" s="150"/>
      <c r="CS179" s="150"/>
      <c r="CT179" s="150"/>
      <c r="CU179" s="150"/>
      <c r="CV179" s="150"/>
      <c r="CW179" s="150"/>
      <c r="CX179" s="150"/>
      <c r="CY179" s="150"/>
      <c r="CZ179" s="150"/>
      <c r="DA179" s="150"/>
      <c r="DB179" s="150"/>
      <c r="DC179" s="150"/>
    </row>
    <row r="180" spans="1:107" s="5" customFormat="1" ht="12.75" customHeight="1">
      <c r="A180" s="150"/>
      <c r="B180" s="150"/>
      <c r="C180" s="150"/>
      <c r="D180" s="150"/>
      <c r="E180" s="150"/>
      <c r="F180" s="150"/>
      <c r="G180" s="150"/>
      <c r="H180" s="150"/>
      <c r="I180" s="150"/>
      <c r="J180" s="150"/>
      <c r="K180" s="150"/>
      <c r="L180" s="150"/>
      <c r="M180" s="150"/>
      <c r="N180" s="150"/>
      <c r="O180" s="150"/>
      <c r="P180" s="150"/>
      <c r="Q180" s="150"/>
      <c r="R180" s="150"/>
      <c r="S180" s="150"/>
      <c r="T180" s="150"/>
      <c r="U180" s="150"/>
      <c r="V180" s="150"/>
      <c r="W180" s="150"/>
      <c r="X180" s="150"/>
      <c r="Y180" s="150"/>
      <c r="Z180" s="150"/>
      <c r="AA180" s="150"/>
      <c r="AB180" s="150"/>
      <c r="AC180" s="150"/>
      <c r="AD180" s="150"/>
      <c r="AE180" s="150"/>
      <c r="AF180" s="150"/>
      <c r="AG180" s="150"/>
      <c r="AH180" s="150"/>
      <c r="AI180" s="150"/>
      <c r="AJ180" s="150"/>
      <c r="AK180" s="150"/>
      <c r="AL180" s="150"/>
      <c r="AM180" s="150"/>
      <c r="AN180" s="150"/>
      <c r="AO180" s="717"/>
      <c r="AP180" s="717"/>
      <c r="AQ180" s="150"/>
      <c r="AR180" s="150"/>
      <c r="AS180" s="150"/>
      <c r="AT180" s="150"/>
      <c r="AU180" s="150"/>
      <c r="AV180" s="156"/>
      <c r="AW180" s="150"/>
      <c r="AX180" s="150"/>
      <c r="AY180" s="150"/>
      <c r="AZ180" s="150"/>
      <c r="BA180" s="150"/>
      <c r="BB180" s="150"/>
      <c r="BC180" s="150"/>
      <c r="BD180" s="150"/>
      <c r="BE180" s="150"/>
      <c r="BF180" s="150"/>
      <c r="BG180" s="150"/>
      <c r="BH180" s="150"/>
      <c r="BI180" s="150"/>
      <c r="BJ180" s="150"/>
      <c r="BK180" s="150"/>
      <c r="BL180" s="150"/>
      <c r="BM180" s="150"/>
      <c r="BN180" s="150"/>
      <c r="BO180" s="150"/>
      <c r="BP180" s="150"/>
      <c r="BQ180" s="150"/>
      <c r="BR180" s="150"/>
      <c r="BS180" s="150"/>
      <c r="BT180" s="150"/>
      <c r="BU180" s="150"/>
      <c r="BV180" s="150"/>
      <c r="BW180" s="150"/>
      <c r="BX180" s="150"/>
      <c r="BY180" s="150"/>
      <c r="BZ180" s="150"/>
      <c r="CA180" s="150"/>
      <c r="CB180" s="150"/>
      <c r="CC180" s="150"/>
      <c r="CD180" s="150"/>
      <c r="CE180" s="150"/>
      <c r="CF180" s="150"/>
      <c r="CG180" s="150"/>
      <c r="CH180" s="150"/>
      <c r="CI180" s="150"/>
      <c r="CJ180" s="150"/>
      <c r="CK180" s="150"/>
      <c r="CL180" s="150"/>
      <c r="CM180" s="150"/>
      <c r="CN180" s="150"/>
      <c r="CO180" s="150"/>
      <c r="CP180" s="150"/>
      <c r="CQ180" s="150"/>
      <c r="CR180" s="150"/>
      <c r="CS180" s="150"/>
      <c r="CT180" s="150"/>
      <c r="CU180" s="150"/>
      <c r="CV180" s="150"/>
      <c r="CW180" s="150"/>
      <c r="CX180" s="150"/>
      <c r="CY180" s="150"/>
      <c r="CZ180" s="150"/>
      <c r="DA180" s="150"/>
      <c r="DB180" s="150"/>
      <c r="DC180" s="150"/>
    </row>
    <row r="181" spans="1:107" s="5" customFormat="1" ht="12.75" customHeight="1">
      <c r="A181" s="150"/>
      <c r="B181" s="150"/>
      <c r="C181" s="150"/>
      <c r="D181" s="150"/>
      <c r="E181" s="150"/>
      <c r="F181" s="150"/>
      <c r="G181" s="150"/>
      <c r="H181" s="150"/>
      <c r="I181" s="150"/>
      <c r="J181" s="150"/>
      <c r="K181" s="150"/>
      <c r="L181" s="150"/>
      <c r="M181" s="150"/>
      <c r="N181" s="150"/>
      <c r="O181" s="150"/>
      <c r="P181" s="150"/>
      <c r="Q181" s="150"/>
      <c r="R181" s="150"/>
      <c r="S181" s="150"/>
      <c r="T181" s="150"/>
      <c r="U181" s="150"/>
      <c r="V181" s="150"/>
      <c r="W181" s="150"/>
      <c r="X181" s="150"/>
      <c r="Y181" s="150"/>
      <c r="Z181" s="150"/>
      <c r="AA181" s="150"/>
      <c r="AB181" s="150"/>
      <c r="AC181" s="150"/>
      <c r="AD181" s="150"/>
      <c r="AE181" s="150"/>
      <c r="AF181" s="150"/>
      <c r="AG181" s="150"/>
      <c r="AH181" s="150"/>
      <c r="AI181" s="150"/>
      <c r="AJ181" s="150"/>
      <c r="AK181" s="150"/>
      <c r="AL181" s="150"/>
      <c r="AM181" s="150"/>
      <c r="AN181" s="150"/>
      <c r="AO181" s="717"/>
      <c r="AP181" s="717"/>
      <c r="AQ181" s="150"/>
      <c r="AR181" s="150"/>
      <c r="AS181" s="150"/>
      <c r="AT181" s="150"/>
      <c r="AU181" s="150"/>
      <c r="AV181" s="156"/>
      <c r="AW181" s="150"/>
      <c r="AX181" s="150"/>
      <c r="AY181" s="150"/>
      <c r="AZ181" s="150"/>
      <c r="BA181" s="150"/>
      <c r="BB181" s="150"/>
      <c r="BC181" s="150"/>
      <c r="BD181" s="150"/>
      <c r="BE181" s="150"/>
      <c r="BF181" s="150"/>
      <c r="BG181" s="150"/>
      <c r="BH181" s="150"/>
      <c r="BI181" s="150"/>
      <c r="BJ181" s="150"/>
      <c r="BK181" s="150"/>
      <c r="BL181" s="150"/>
      <c r="BM181" s="150"/>
      <c r="BN181" s="150"/>
      <c r="BO181" s="150"/>
      <c r="BP181" s="150"/>
      <c r="BQ181" s="150"/>
      <c r="BR181" s="150"/>
      <c r="BS181" s="150"/>
      <c r="BT181" s="150"/>
      <c r="BU181" s="150"/>
      <c r="BV181" s="150"/>
      <c r="BW181" s="150"/>
      <c r="BX181" s="150"/>
      <c r="BY181" s="150"/>
      <c r="BZ181" s="150"/>
      <c r="CA181" s="150"/>
      <c r="CB181" s="150"/>
      <c r="CC181" s="150"/>
      <c r="CD181" s="150"/>
      <c r="CE181" s="150"/>
      <c r="CF181" s="150"/>
      <c r="CG181" s="150"/>
      <c r="CH181" s="150"/>
      <c r="CI181" s="150"/>
      <c r="CJ181" s="150"/>
      <c r="CK181" s="150"/>
      <c r="CL181" s="150"/>
      <c r="CM181" s="150"/>
      <c r="CN181" s="150"/>
      <c r="CO181" s="150"/>
      <c r="CP181" s="150"/>
      <c r="CQ181" s="150"/>
      <c r="CR181" s="150"/>
      <c r="CS181" s="150"/>
      <c r="CT181" s="150"/>
      <c r="CU181" s="150"/>
      <c r="CV181" s="150"/>
      <c r="CW181" s="150"/>
      <c r="CX181" s="150"/>
      <c r="CY181" s="150"/>
      <c r="CZ181" s="150"/>
      <c r="DA181" s="150"/>
      <c r="DB181" s="150"/>
      <c r="DC181" s="150"/>
    </row>
    <row r="182" spans="1:107" s="5" customFormat="1" ht="12.75" customHeight="1">
      <c r="A182" s="150"/>
      <c r="B182" s="150"/>
      <c r="C182" s="150"/>
      <c r="D182" s="150"/>
      <c r="E182" s="150"/>
      <c r="F182" s="150"/>
      <c r="G182" s="150"/>
      <c r="H182" s="150"/>
      <c r="I182" s="150"/>
      <c r="J182" s="150"/>
      <c r="K182" s="150"/>
      <c r="L182" s="150"/>
      <c r="M182" s="150"/>
      <c r="N182" s="150"/>
      <c r="O182" s="150"/>
      <c r="P182" s="150"/>
      <c r="Q182" s="150"/>
      <c r="R182" s="150"/>
      <c r="S182" s="150"/>
      <c r="T182" s="150"/>
      <c r="U182" s="150"/>
      <c r="V182" s="150"/>
      <c r="W182" s="150"/>
      <c r="X182" s="150"/>
      <c r="Y182" s="150"/>
      <c r="Z182" s="150"/>
      <c r="AA182" s="150"/>
      <c r="AB182" s="150"/>
      <c r="AC182" s="150"/>
      <c r="AD182" s="150"/>
      <c r="AE182" s="150"/>
      <c r="AF182" s="150"/>
      <c r="AG182" s="150"/>
      <c r="AH182" s="150"/>
      <c r="AI182" s="150"/>
      <c r="AJ182" s="150"/>
      <c r="AK182" s="150"/>
      <c r="AL182" s="150"/>
      <c r="AM182" s="150"/>
      <c r="AN182" s="150"/>
      <c r="AO182" s="717"/>
      <c r="AP182" s="717"/>
      <c r="AQ182" s="150"/>
      <c r="AR182" s="150"/>
      <c r="AS182" s="150"/>
      <c r="AT182" s="150"/>
      <c r="AU182" s="150"/>
      <c r="AV182" s="156"/>
      <c r="AW182" s="150"/>
      <c r="AX182" s="150"/>
      <c r="AY182" s="150"/>
      <c r="AZ182" s="150"/>
      <c r="BA182" s="150"/>
      <c r="BB182" s="150"/>
      <c r="BC182" s="150"/>
      <c r="BD182" s="150"/>
      <c r="BE182" s="150"/>
      <c r="BF182" s="150"/>
      <c r="BG182" s="150"/>
      <c r="BH182" s="150"/>
      <c r="BI182" s="150"/>
      <c r="BJ182" s="150"/>
      <c r="BK182" s="150"/>
      <c r="BL182" s="150"/>
      <c r="BM182" s="150"/>
      <c r="BN182" s="150"/>
      <c r="BO182" s="150"/>
      <c r="BP182" s="150"/>
      <c r="BQ182" s="150"/>
      <c r="BR182" s="150"/>
      <c r="BS182" s="150"/>
      <c r="BT182" s="150"/>
      <c r="BU182" s="150"/>
      <c r="BV182" s="150"/>
      <c r="BW182" s="150"/>
      <c r="BX182" s="150"/>
      <c r="BY182" s="150"/>
      <c r="BZ182" s="150"/>
      <c r="CA182" s="150"/>
      <c r="CB182" s="150"/>
      <c r="CC182" s="150"/>
      <c r="CD182" s="150"/>
      <c r="CE182" s="150"/>
      <c r="CF182" s="150"/>
      <c r="CG182" s="150"/>
      <c r="CH182" s="150"/>
      <c r="CI182" s="150"/>
      <c r="CJ182" s="150"/>
      <c r="CK182" s="150"/>
      <c r="CL182" s="150"/>
      <c r="CM182" s="150"/>
      <c r="CN182" s="150"/>
      <c r="CO182" s="150"/>
      <c r="CP182" s="150"/>
      <c r="CQ182" s="150"/>
      <c r="CR182" s="150"/>
      <c r="CS182" s="150"/>
      <c r="CT182" s="150"/>
      <c r="CU182" s="150"/>
      <c r="CV182" s="150"/>
      <c r="CW182" s="150"/>
      <c r="CX182" s="150"/>
      <c r="CY182" s="150"/>
      <c r="CZ182" s="150"/>
      <c r="DA182" s="150"/>
      <c r="DB182" s="150"/>
      <c r="DC182" s="150"/>
    </row>
    <row r="183" spans="1:107" s="5" customFormat="1" ht="12.75" customHeight="1">
      <c r="A183" s="150"/>
      <c r="B183" s="150"/>
      <c r="C183" s="150"/>
      <c r="D183" s="150"/>
      <c r="E183" s="150"/>
      <c r="F183" s="150"/>
      <c r="G183" s="150"/>
      <c r="H183" s="150"/>
      <c r="I183" s="150"/>
      <c r="J183" s="150"/>
      <c r="K183" s="150"/>
      <c r="L183" s="150"/>
      <c r="M183" s="150"/>
      <c r="N183" s="150"/>
      <c r="O183" s="150"/>
      <c r="P183" s="150"/>
      <c r="Q183" s="150"/>
      <c r="R183" s="150"/>
      <c r="S183" s="150"/>
      <c r="T183" s="150"/>
      <c r="U183" s="150"/>
      <c r="V183" s="150"/>
      <c r="W183" s="150"/>
      <c r="X183" s="150"/>
      <c r="Y183" s="150"/>
      <c r="Z183" s="150"/>
      <c r="AA183" s="150"/>
      <c r="AB183" s="150"/>
      <c r="AC183" s="150"/>
      <c r="AD183" s="150"/>
      <c r="AE183" s="150"/>
      <c r="AF183" s="150"/>
      <c r="AG183" s="150"/>
      <c r="AH183" s="150"/>
      <c r="AI183" s="150"/>
      <c r="AJ183" s="150"/>
      <c r="AK183" s="150"/>
      <c r="AL183" s="150"/>
      <c r="AM183" s="150"/>
      <c r="AN183" s="150"/>
      <c r="AO183" s="717"/>
      <c r="AP183" s="717"/>
      <c r="AQ183" s="150"/>
      <c r="AR183" s="150"/>
      <c r="AS183" s="150"/>
      <c r="AT183" s="150"/>
      <c r="AU183" s="150"/>
      <c r="AV183" s="156"/>
      <c r="AW183" s="150"/>
      <c r="AX183" s="150"/>
      <c r="AY183" s="150"/>
      <c r="AZ183" s="150"/>
      <c r="BA183" s="150"/>
      <c r="BB183" s="150"/>
      <c r="BC183" s="150"/>
      <c r="BD183" s="150"/>
      <c r="BE183" s="150"/>
      <c r="BF183" s="150"/>
      <c r="BG183" s="150"/>
      <c r="BH183" s="150"/>
      <c r="BI183" s="150"/>
      <c r="BJ183" s="150"/>
      <c r="BK183" s="150"/>
      <c r="BL183" s="150"/>
      <c r="BM183" s="150"/>
      <c r="BN183" s="150"/>
      <c r="BO183" s="150"/>
      <c r="BP183" s="150"/>
      <c r="BQ183" s="150"/>
      <c r="BR183" s="150"/>
      <c r="BS183" s="150"/>
      <c r="BT183" s="150"/>
      <c r="BU183" s="150"/>
      <c r="BV183" s="150"/>
      <c r="BW183" s="150"/>
      <c r="BX183" s="150"/>
      <c r="BY183" s="150"/>
      <c r="BZ183" s="150"/>
      <c r="CA183" s="150"/>
      <c r="CB183" s="150"/>
      <c r="CC183" s="150"/>
      <c r="CD183" s="150"/>
      <c r="CE183" s="150"/>
      <c r="CF183" s="150"/>
      <c r="CG183" s="150"/>
      <c r="CH183" s="150"/>
      <c r="CI183" s="150"/>
      <c r="CJ183" s="150"/>
      <c r="CK183" s="150"/>
      <c r="CL183" s="150"/>
      <c r="CM183" s="150"/>
      <c r="CN183" s="150"/>
      <c r="CO183" s="150"/>
      <c r="CP183" s="150"/>
      <c r="CQ183" s="150"/>
      <c r="CR183" s="150"/>
      <c r="CS183" s="150"/>
      <c r="CT183" s="150"/>
      <c r="CU183" s="150"/>
      <c r="CV183" s="150"/>
      <c r="CW183" s="150"/>
      <c r="CX183" s="150"/>
      <c r="CY183" s="150"/>
      <c r="CZ183" s="150"/>
      <c r="DA183" s="150"/>
      <c r="DB183" s="150"/>
      <c r="DC183" s="150"/>
    </row>
    <row r="184" spans="1:107" s="5" customFormat="1" ht="12.75" customHeight="1">
      <c r="A184" s="150"/>
      <c r="B184" s="150"/>
      <c r="C184" s="150"/>
      <c r="D184" s="150"/>
      <c r="E184" s="150"/>
      <c r="F184" s="150"/>
      <c r="G184" s="150"/>
      <c r="H184" s="150"/>
      <c r="I184" s="150"/>
      <c r="J184" s="150"/>
      <c r="K184" s="150"/>
      <c r="L184" s="150"/>
      <c r="M184" s="150"/>
      <c r="N184" s="150"/>
      <c r="O184" s="150"/>
      <c r="P184" s="150"/>
      <c r="Q184" s="150"/>
      <c r="R184" s="150"/>
      <c r="S184" s="150"/>
      <c r="T184" s="150"/>
      <c r="U184" s="150"/>
      <c r="V184" s="150"/>
      <c r="W184" s="150"/>
      <c r="X184" s="150"/>
      <c r="Y184" s="150"/>
      <c r="Z184" s="150"/>
      <c r="AA184" s="150"/>
      <c r="AB184" s="150"/>
      <c r="AC184" s="150"/>
      <c r="AD184" s="150"/>
      <c r="AE184" s="150"/>
      <c r="AF184" s="150"/>
      <c r="AG184" s="150"/>
      <c r="AH184" s="150"/>
      <c r="AI184" s="150"/>
      <c r="AJ184" s="150"/>
      <c r="AK184" s="150"/>
      <c r="AL184" s="150"/>
      <c r="AM184" s="150"/>
      <c r="AN184" s="150"/>
      <c r="AO184" s="717"/>
      <c r="AP184" s="717"/>
      <c r="AQ184" s="150"/>
      <c r="AR184" s="150"/>
      <c r="AS184" s="150"/>
      <c r="AT184" s="150"/>
      <c r="AU184" s="150"/>
      <c r="AV184" s="156"/>
      <c r="AW184" s="150"/>
      <c r="AX184" s="150"/>
      <c r="AY184" s="150"/>
      <c r="AZ184" s="150"/>
      <c r="BA184" s="150"/>
      <c r="BB184" s="150"/>
      <c r="BC184" s="150"/>
      <c r="BD184" s="150"/>
      <c r="BE184" s="150"/>
      <c r="BF184" s="150"/>
      <c r="BG184" s="150"/>
      <c r="BH184" s="150"/>
      <c r="BI184" s="150"/>
      <c r="BJ184" s="150"/>
      <c r="BK184" s="150"/>
      <c r="BL184" s="150"/>
      <c r="BM184" s="150"/>
      <c r="BN184" s="150"/>
      <c r="BO184" s="150"/>
      <c r="BP184" s="150"/>
      <c r="BQ184" s="150"/>
      <c r="BR184" s="150"/>
      <c r="BS184" s="150"/>
      <c r="BT184" s="150"/>
      <c r="BU184" s="150"/>
      <c r="BV184" s="150"/>
      <c r="BW184" s="150"/>
      <c r="BX184" s="150"/>
      <c r="BY184" s="150"/>
      <c r="BZ184" s="150"/>
      <c r="CA184" s="150"/>
      <c r="CB184" s="150"/>
      <c r="CC184" s="150"/>
      <c r="CD184" s="150"/>
      <c r="CE184" s="150"/>
      <c r="CF184" s="150"/>
      <c r="CG184" s="150"/>
      <c r="CH184" s="150"/>
      <c r="CI184" s="150"/>
      <c r="CJ184" s="150"/>
      <c r="CK184" s="150"/>
      <c r="CL184" s="150"/>
      <c r="CM184" s="150"/>
      <c r="CN184" s="150"/>
      <c r="CO184" s="150"/>
      <c r="CP184" s="150"/>
      <c r="CQ184" s="150"/>
      <c r="CR184" s="150"/>
      <c r="CS184" s="150"/>
      <c r="CT184" s="150"/>
      <c r="CU184" s="150"/>
      <c r="CV184" s="150"/>
      <c r="CW184" s="150"/>
      <c r="CX184" s="150"/>
      <c r="CY184" s="150"/>
      <c r="CZ184" s="150"/>
      <c r="DA184" s="150"/>
      <c r="DB184" s="150"/>
      <c r="DC184" s="150"/>
    </row>
    <row r="185" spans="1:107" s="5" customFormat="1" ht="12.75" customHeight="1">
      <c r="A185" s="150"/>
      <c r="B185" s="150"/>
      <c r="C185" s="150"/>
      <c r="D185" s="150"/>
      <c r="E185" s="150"/>
      <c r="F185" s="150"/>
      <c r="G185" s="150"/>
      <c r="H185" s="150"/>
      <c r="I185" s="150"/>
      <c r="J185" s="150"/>
      <c r="K185" s="150"/>
      <c r="L185" s="150"/>
      <c r="M185" s="150"/>
      <c r="N185" s="150"/>
      <c r="O185" s="150"/>
      <c r="P185" s="150"/>
      <c r="Q185" s="150"/>
      <c r="R185" s="150"/>
      <c r="S185" s="150"/>
      <c r="T185" s="150"/>
      <c r="U185" s="150"/>
      <c r="V185" s="150"/>
      <c r="W185" s="150"/>
      <c r="X185" s="150"/>
      <c r="Y185" s="150"/>
      <c r="Z185" s="150"/>
      <c r="AA185" s="150"/>
      <c r="AB185" s="150"/>
      <c r="AC185" s="150"/>
      <c r="AD185" s="150"/>
      <c r="AE185" s="150"/>
      <c r="AF185" s="150"/>
      <c r="AG185" s="150"/>
      <c r="AH185" s="150"/>
      <c r="AI185" s="150"/>
      <c r="AJ185" s="150"/>
      <c r="AK185" s="150"/>
      <c r="AL185" s="150"/>
      <c r="AM185" s="150"/>
      <c r="AN185" s="150"/>
      <c r="AO185" s="717"/>
      <c r="AP185" s="717"/>
      <c r="AQ185" s="150"/>
      <c r="AR185" s="150"/>
      <c r="AS185" s="150"/>
      <c r="AT185" s="150"/>
      <c r="AU185" s="150"/>
      <c r="AV185" s="156"/>
      <c r="AW185" s="150"/>
      <c r="AX185" s="150"/>
      <c r="AY185" s="150"/>
      <c r="AZ185" s="150"/>
      <c r="BA185" s="150"/>
      <c r="BB185" s="150"/>
      <c r="BC185" s="150"/>
      <c r="BD185" s="150"/>
      <c r="BE185" s="150"/>
      <c r="BF185" s="150"/>
      <c r="BG185" s="150"/>
      <c r="BH185" s="150"/>
      <c r="BI185" s="150"/>
      <c r="BJ185" s="150"/>
      <c r="BK185" s="150"/>
      <c r="BL185" s="150"/>
      <c r="BM185" s="150"/>
      <c r="BN185" s="150"/>
      <c r="BO185" s="150"/>
      <c r="BP185" s="150"/>
      <c r="BQ185" s="150"/>
      <c r="BR185" s="150"/>
      <c r="BS185" s="150"/>
      <c r="BT185" s="150"/>
      <c r="BU185" s="150"/>
      <c r="BV185" s="150"/>
      <c r="BW185" s="150"/>
      <c r="BX185" s="150"/>
      <c r="BY185" s="150"/>
      <c r="BZ185" s="150"/>
      <c r="CA185" s="150"/>
      <c r="CB185" s="150"/>
      <c r="CC185" s="150"/>
      <c r="CD185" s="150"/>
      <c r="CE185" s="150"/>
      <c r="CF185" s="150"/>
      <c r="CG185" s="150"/>
      <c r="CH185" s="150"/>
      <c r="CI185" s="150"/>
      <c r="CJ185" s="150"/>
      <c r="CK185" s="150"/>
      <c r="CL185" s="150"/>
      <c r="CM185" s="150"/>
      <c r="CN185" s="150"/>
      <c r="CO185" s="150"/>
      <c r="CP185" s="150"/>
      <c r="CQ185" s="150"/>
      <c r="CR185" s="150"/>
      <c r="CS185" s="150"/>
      <c r="CT185" s="150"/>
      <c r="CU185" s="150"/>
      <c r="CV185" s="150"/>
      <c r="CW185" s="150"/>
      <c r="CX185" s="150"/>
      <c r="CY185" s="150"/>
      <c r="CZ185" s="150"/>
      <c r="DA185" s="150"/>
      <c r="DB185" s="150"/>
      <c r="DC185" s="150"/>
    </row>
    <row r="186" spans="1:107" s="5" customFormat="1" ht="12.75" customHeight="1">
      <c r="A186" s="150"/>
      <c r="B186" s="150"/>
      <c r="C186" s="150"/>
      <c r="D186" s="150"/>
      <c r="E186" s="150"/>
      <c r="F186" s="150"/>
      <c r="G186" s="150"/>
      <c r="H186" s="150"/>
      <c r="I186" s="150"/>
      <c r="J186" s="150"/>
      <c r="K186" s="150"/>
      <c r="L186" s="150"/>
      <c r="M186" s="150"/>
      <c r="N186" s="150"/>
      <c r="O186" s="150"/>
      <c r="P186" s="150"/>
      <c r="Q186" s="150"/>
      <c r="R186" s="150"/>
      <c r="S186" s="150"/>
      <c r="T186" s="150"/>
      <c r="U186" s="150"/>
      <c r="V186" s="150"/>
      <c r="W186" s="150"/>
      <c r="X186" s="150"/>
      <c r="Y186" s="150"/>
      <c r="Z186" s="150"/>
      <c r="AA186" s="150"/>
      <c r="AB186" s="150"/>
      <c r="AC186" s="150"/>
      <c r="AD186" s="150"/>
      <c r="AE186" s="150"/>
      <c r="AF186" s="150"/>
      <c r="AG186" s="150"/>
      <c r="AH186" s="150"/>
      <c r="AI186" s="150"/>
      <c r="AJ186" s="150"/>
      <c r="AK186" s="150"/>
      <c r="AL186" s="150"/>
      <c r="AM186" s="150"/>
      <c r="AN186" s="150"/>
      <c r="AO186" s="717"/>
      <c r="AP186" s="717"/>
      <c r="AQ186" s="150"/>
      <c r="AR186" s="150"/>
      <c r="AS186" s="150"/>
      <c r="AT186" s="150"/>
      <c r="AU186" s="150"/>
      <c r="AV186" s="156"/>
      <c r="AW186" s="150"/>
      <c r="AX186" s="150"/>
      <c r="AY186" s="150"/>
      <c r="AZ186" s="150"/>
      <c r="BA186" s="150"/>
      <c r="BB186" s="150"/>
      <c r="BC186" s="150"/>
      <c r="BD186" s="150"/>
      <c r="BE186" s="150"/>
      <c r="BF186" s="150"/>
      <c r="BG186" s="150"/>
      <c r="BH186" s="150"/>
      <c r="BI186" s="150"/>
      <c r="BJ186" s="150"/>
      <c r="BK186" s="150"/>
      <c r="BL186" s="150"/>
      <c r="BM186" s="150"/>
      <c r="BN186" s="150"/>
      <c r="BO186" s="150"/>
      <c r="BP186" s="150"/>
      <c r="BQ186" s="150"/>
      <c r="BR186" s="150"/>
      <c r="BS186" s="150"/>
      <c r="BT186" s="150"/>
      <c r="BU186" s="150"/>
      <c r="BV186" s="150"/>
      <c r="BW186" s="150"/>
      <c r="BX186" s="150"/>
      <c r="BY186" s="150"/>
      <c r="BZ186" s="150"/>
      <c r="CA186" s="150"/>
      <c r="CB186" s="150"/>
      <c r="CC186" s="150"/>
      <c r="CD186" s="150"/>
      <c r="CE186" s="150"/>
      <c r="CF186" s="150"/>
      <c r="CG186" s="150"/>
      <c r="CH186" s="150"/>
      <c r="CI186" s="150"/>
      <c r="CJ186" s="150"/>
      <c r="CK186" s="150"/>
      <c r="CL186" s="150"/>
      <c r="CM186" s="150"/>
      <c r="CN186" s="150"/>
      <c r="CO186" s="150"/>
      <c r="CP186" s="150"/>
      <c r="CQ186" s="150"/>
      <c r="CR186" s="150"/>
      <c r="CS186" s="150"/>
      <c r="CT186" s="150"/>
      <c r="CU186" s="150"/>
      <c r="CV186" s="150"/>
      <c r="CW186" s="150"/>
      <c r="CX186" s="150"/>
      <c r="CY186" s="150"/>
      <c r="CZ186" s="150"/>
      <c r="DA186" s="150"/>
      <c r="DB186" s="150"/>
      <c r="DC186" s="150"/>
    </row>
    <row r="187" spans="1:107" s="5" customFormat="1" ht="12.75" customHeight="1">
      <c r="A187" s="150"/>
      <c r="B187" s="150"/>
      <c r="C187" s="150"/>
      <c r="D187" s="150"/>
      <c r="E187" s="150"/>
      <c r="F187" s="150"/>
      <c r="G187" s="150"/>
      <c r="H187" s="150"/>
      <c r="I187" s="150"/>
      <c r="J187" s="150"/>
      <c r="K187" s="150"/>
      <c r="L187" s="150"/>
      <c r="M187" s="150"/>
      <c r="N187" s="150"/>
      <c r="O187" s="150"/>
      <c r="P187" s="150"/>
      <c r="Q187" s="150"/>
      <c r="R187" s="150"/>
      <c r="S187" s="150"/>
      <c r="T187" s="150"/>
      <c r="U187" s="150"/>
      <c r="V187" s="150"/>
      <c r="W187" s="150"/>
      <c r="X187" s="150"/>
      <c r="Y187" s="150"/>
      <c r="Z187" s="150"/>
      <c r="AA187" s="150"/>
      <c r="AB187" s="150"/>
      <c r="AC187" s="150"/>
      <c r="AD187" s="150"/>
      <c r="AE187" s="150"/>
      <c r="AF187" s="150"/>
      <c r="AG187" s="150"/>
      <c r="AH187" s="150"/>
      <c r="AI187" s="150"/>
      <c r="AJ187" s="150"/>
      <c r="AK187" s="150"/>
      <c r="AL187" s="150"/>
      <c r="AM187" s="150"/>
      <c r="AN187" s="150"/>
      <c r="AO187" s="717"/>
      <c r="AP187" s="717"/>
      <c r="AQ187" s="150"/>
      <c r="AR187" s="150"/>
      <c r="AS187" s="150"/>
      <c r="AT187" s="150"/>
      <c r="AU187" s="150"/>
      <c r="AV187" s="156"/>
      <c r="AW187" s="150"/>
      <c r="AX187" s="150"/>
      <c r="AY187" s="150"/>
      <c r="AZ187" s="150"/>
      <c r="BA187" s="150"/>
      <c r="BB187" s="150"/>
      <c r="BC187" s="150"/>
      <c r="BD187" s="150"/>
      <c r="BE187" s="150"/>
      <c r="BF187" s="150"/>
      <c r="BG187" s="150"/>
      <c r="BH187" s="150"/>
      <c r="BI187" s="150"/>
      <c r="BJ187" s="150"/>
      <c r="BK187" s="150"/>
      <c r="BL187" s="150"/>
      <c r="BM187" s="150"/>
      <c r="BN187" s="150"/>
      <c r="BO187" s="150"/>
      <c r="BP187" s="150"/>
      <c r="BQ187" s="150"/>
      <c r="BR187" s="150"/>
      <c r="BS187" s="150"/>
      <c r="BT187" s="150"/>
      <c r="BU187" s="150"/>
      <c r="BV187" s="150"/>
      <c r="BW187" s="150"/>
      <c r="BX187" s="150"/>
      <c r="BY187" s="150"/>
      <c r="BZ187" s="150"/>
      <c r="CA187" s="150"/>
      <c r="CB187" s="150"/>
      <c r="CC187" s="150"/>
      <c r="CD187" s="150"/>
      <c r="CE187" s="150"/>
      <c r="CF187" s="150"/>
      <c r="CG187" s="150"/>
      <c r="CH187" s="150"/>
      <c r="CI187" s="150"/>
      <c r="CJ187" s="150"/>
      <c r="CK187" s="150"/>
      <c r="CL187" s="150"/>
      <c r="CM187" s="150"/>
      <c r="CN187" s="150"/>
      <c r="CO187" s="150"/>
      <c r="CP187" s="150"/>
      <c r="CQ187" s="150"/>
      <c r="CR187" s="150"/>
      <c r="CS187" s="150"/>
      <c r="CT187" s="150"/>
      <c r="CU187" s="150"/>
      <c r="CV187" s="150"/>
      <c r="CW187" s="150"/>
      <c r="CX187" s="150"/>
      <c r="CY187" s="150"/>
      <c r="CZ187" s="150"/>
      <c r="DA187" s="150"/>
      <c r="DB187" s="150"/>
      <c r="DC187" s="150"/>
    </row>
    <row r="188" spans="1:107" s="5" customFormat="1" ht="12.75" customHeight="1">
      <c r="A188" s="150"/>
      <c r="B188" s="150"/>
      <c r="C188" s="150"/>
      <c r="D188" s="150"/>
      <c r="E188" s="150"/>
      <c r="F188" s="150"/>
      <c r="G188" s="150"/>
      <c r="H188" s="150"/>
      <c r="I188" s="150"/>
      <c r="J188" s="150"/>
      <c r="K188" s="150"/>
      <c r="L188" s="150"/>
      <c r="M188" s="150"/>
      <c r="N188" s="150"/>
      <c r="O188" s="150"/>
      <c r="P188" s="150"/>
      <c r="Q188" s="150"/>
      <c r="R188" s="150"/>
      <c r="S188" s="150"/>
      <c r="T188" s="150"/>
      <c r="U188" s="150"/>
      <c r="V188" s="150"/>
      <c r="W188" s="150"/>
      <c r="X188" s="150"/>
      <c r="Y188" s="150"/>
      <c r="Z188" s="150"/>
      <c r="AA188" s="150"/>
      <c r="AB188" s="150"/>
      <c r="AC188" s="150"/>
      <c r="AD188" s="150"/>
      <c r="AE188" s="150"/>
      <c r="AF188" s="150"/>
      <c r="AG188" s="150"/>
      <c r="AH188" s="150"/>
      <c r="AI188" s="150"/>
      <c r="AJ188" s="150"/>
      <c r="AK188" s="150"/>
      <c r="AL188" s="150"/>
      <c r="AM188" s="150"/>
      <c r="AN188" s="150"/>
      <c r="AO188" s="717"/>
      <c r="AP188" s="717"/>
      <c r="AQ188" s="150"/>
      <c r="AR188" s="150"/>
      <c r="AS188" s="150"/>
      <c r="AT188" s="150"/>
      <c r="AU188" s="150"/>
      <c r="AV188" s="156"/>
      <c r="AW188" s="150"/>
      <c r="AX188" s="150"/>
      <c r="AY188" s="150"/>
      <c r="AZ188" s="150"/>
      <c r="BA188" s="150"/>
      <c r="BB188" s="150"/>
      <c r="BC188" s="150"/>
      <c r="BD188" s="150"/>
      <c r="BE188" s="150"/>
      <c r="BF188" s="150"/>
      <c r="BG188" s="150"/>
      <c r="BH188" s="150"/>
      <c r="BI188" s="150"/>
      <c r="BJ188" s="150"/>
      <c r="BK188" s="150"/>
      <c r="BL188" s="150"/>
      <c r="BM188" s="150"/>
      <c r="BN188" s="150"/>
      <c r="BO188" s="150"/>
      <c r="BP188" s="150"/>
      <c r="BQ188" s="150"/>
      <c r="BR188" s="150"/>
      <c r="BS188" s="150"/>
      <c r="BT188" s="150"/>
      <c r="BU188" s="150"/>
      <c r="BV188" s="150"/>
      <c r="BW188" s="150"/>
      <c r="BX188" s="150"/>
      <c r="BY188" s="150"/>
      <c r="BZ188" s="150"/>
      <c r="CA188" s="150"/>
      <c r="CB188" s="150"/>
      <c r="CC188" s="150"/>
      <c r="CD188" s="150"/>
      <c r="CE188" s="150"/>
      <c r="CF188" s="150"/>
      <c r="CG188" s="150"/>
      <c r="CH188" s="150"/>
      <c r="CI188" s="150"/>
      <c r="CJ188" s="150"/>
      <c r="CK188" s="150"/>
      <c r="CL188" s="150"/>
      <c r="CM188" s="150"/>
      <c r="CN188" s="150"/>
      <c r="CO188" s="150"/>
      <c r="CP188" s="150"/>
      <c r="CQ188" s="150"/>
      <c r="CR188" s="150"/>
      <c r="CS188" s="150"/>
      <c r="CT188" s="150"/>
      <c r="CU188" s="150"/>
      <c r="CV188" s="150"/>
      <c r="CW188" s="150"/>
      <c r="CX188" s="150"/>
      <c r="CY188" s="150"/>
      <c r="CZ188" s="150"/>
      <c r="DA188" s="150"/>
      <c r="DB188" s="150"/>
      <c r="DC188" s="150"/>
    </row>
    <row r="189" spans="1:107" s="5" customFormat="1" ht="12.75" customHeight="1">
      <c r="A189" s="150"/>
      <c r="B189" s="150"/>
      <c r="C189" s="150"/>
      <c r="D189" s="150"/>
      <c r="E189" s="150"/>
      <c r="F189" s="150"/>
      <c r="G189" s="150"/>
      <c r="H189" s="150"/>
      <c r="I189" s="150"/>
      <c r="J189" s="150"/>
      <c r="K189" s="150"/>
      <c r="L189" s="150"/>
      <c r="M189" s="150"/>
      <c r="N189" s="150"/>
      <c r="O189" s="150"/>
      <c r="P189" s="150"/>
      <c r="Q189" s="150"/>
      <c r="R189" s="150"/>
      <c r="S189" s="150"/>
      <c r="T189" s="150"/>
      <c r="U189" s="150"/>
      <c r="V189" s="150"/>
      <c r="W189" s="150"/>
      <c r="X189" s="150"/>
      <c r="Y189" s="150"/>
      <c r="Z189" s="150"/>
      <c r="AA189" s="150"/>
      <c r="AB189" s="150"/>
      <c r="AC189" s="150"/>
      <c r="AD189" s="150"/>
      <c r="AE189" s="150"/>
      <c r="AF189" s="150"/>
      <c r="AG189" s="150"/>
      <c r="AH189" s="150"/>
      <c r="AI189" s="150"/>
      <c r="AJ189" s="150"/>
      <c r="AK189" s="150"/>
      <c r="AL189" s="150"/>
      <c r="AM189" s="150"/>
      <c r="AN189" s="150"/>
      <c r="AO189" s="717"/>
      <c r="AP189" s="717"/>
      <c r="AQ189" s="150"/>
      <c r="AR189" s="150"/>
      <c r="AS189" s="150"/>
      <c r="AT189" s="150"/>
      <c r="AU189" s="150"/>
      <c r="AV189" s="156"/>
      <c r="AW189" s="150"/>
      <c r="AX189" s="150"/>
      <c r="AY189" s="150"/>
      <c r="AZ189" s="150"/>
      <c r="BA189" s="150"/>
      <c r="BB189" s="150"/>
      <c r="BC189" s="150"/>
      <c r="BD189" s="150"/>
      <c r="BE189" s="150"/>
      <c r="BF189" s="150"/>
      <c r="BG189" s="150"/>
      <c r="BH189" s="150"/>
      <c r="BI189" s="150"/>
      <c r="BJ189" s="150"/>
      <c r="BK189" s="150"/>
      <c r="BL189" s="150"/>
      <c r="BM189" s="150"/>
      <c r="BN189" s="150"/>
      <c r="BO189" s="150"/>
      <c r="BP189" s="150"/>
      <c r="BQ189" s="150"/>
      <c r="BR189" s="150"/>
      <c r="BS189" s="150"/>
      <c r="BT189" s="150"/>
      <c r="BU189" s="150"/>
      <c r="BV189" s="150"/>
      <c r="BW189" s="150"/>
      <c r="BX189" s="150"/>
      <c r="BY189" s="150"/>
      <c r="BZ189" s="150"/>
      <c r="CA189" s="150"/>
      <c r="CB189" s="150"/>
      <c r="CC189" s="150"/>
      <c r="CD189" s="150"/>
      <c r="CE189" s="150"/>
      <c r="CF189" s="150"/>
      <c r="CG189" s="150"/>
      <c r="CH189" s="150"/>
      <c r="CI189" s="150"/>
      <c r="CJ189" s="150"/>
      <c r="CK189" s="150"/>
      <c r="CL189" s="150"/>
      <c r="CM189" s="150"/>
      <c r="CN189" s="150"/>
      <c r="CO189" s="150"/>
      <c r="CP189" s="150"/>
      <c r="CQ189" s="150"/>
      <c r="CR189" s="150"/>
      <c r="CS189" s="150"/>
      <c r="CT189" s="150"/>
      <c r="CU189" s="150"/>
      <c r="CV189" s="150"/>
      <c r="CW189" s="150"/>
      <c r="CX189" s="150"/>
      <c r="CY189" s="150"/>
      <c r="CZ189" s="150"/>
      <c r="DA189" s="150"/>
      <c r="DB189" s="150"/>
      <c r="DC189" s="150"/>
    </row>
    <row r="190" spans="1:107" s="5" customFormat="1" ht="12.75" customHeight="1">
      <c r="A190" s="150"/>
      <c r="B190" s="150"/>
      <c r="C190" s="150"/>
      <c r="D190" s="150"/>
      <c r="E190" s="150"/>
      <c r="F190" s="150"/>
      <c r="G190" s="150"/>
      <c r="H190" s="150"/>
      <c r="I190" s="150"/>
      <c r="J190" s="150"/>
      <c r="K190" s="150"/>
      <c r="L190" s="150"/>
      <c r="M190" s="150"/>
      <c r="N190" s="150"/>
      <c r="O190" s="150"/>
      <c r="P190" s="150"/>
      <c r="Q190" s="150"/>
      <c r="R190" s="150"/>
      <c r="S190" s="150"/>
      <c r="T190" s="150"/>
      <c r="U190" s="150"/>
      <c r="V190" s="150"/>
      <c r="W190" s="150"/>
      <c r="X190" s="150"/>
      <c r="Y190" s="150"/>
      <c r="Z190" s="150"/>
      <c r="AA190" s="150"/>
      <c r="AB190" s="150"/>
      <c r="AC190" s="150"/>
      <c r="AD190" s="150"/>
      <c r="AE190" s="150"/>
      <c r="AF190" s="150"/>
      <c r="AG190" s="150"/>
      <c r="AH190" s="150"/>
      <c r="AI190" s="150"/>
      <c r="AJ190" s="150"/>
      <c r="AK190" s="150"/>
      <c r="AL190" s="150"/>
      <c r="AM190" s="150"/>
      <c r="AN190" s="150"/>
      <c r="AO190" s="717"/>
      <c r="AP190" s="717"/>
      <c r="AQ190" s="150"/>
      <c r="AR190" s="150"/>
      <c r="AS190" s="150"/>
      <c r="AT190" s="150"/>
      <c r="AU190" s="150"/>
      <c r="AV190" s="156"/>
      <c r="AW190" s="150"/>
      <c r="AX190" s="150"/>
      <c r="AY190" s="150"/>
      <c r="AZ190" s="150"/>
      <c r="BA190" s="150"/>
      <c r="BB190" s="150"/>
      <c r="BC190" s="150"/>
      <c r="BD190" s="150"/>
      <c r="BE190" s="150"/>
      <c r="BF190" s="150"/>
      <c r="BG190" s="150"/>
      <c r="BH190" s="150"/>
      <c r="BI190" s="150"/>
      <c r="BJ190" s="150"/>
      <c r="BK190" s="150"/>
      <c r="BL190" s="150"/>
      <c r="BM190" s="150"/>
      <c r="BN190" s="150"/>
      <c r="BO190" s="150"/>
      <c r="BP190" s="150"/>
      <c r="BQ190" s="150"/>
      <c r="BR190" s="150"/>
      <c r="BS190" s="150"/>
      <c r="BT190" s="150"/>
      <c r="BU190" s="150"/>
      <c r="BV190" s="150"/>
      <c r="BW190" s="150"/>
      <c r="BX190" s="150"/>
      <c r="BY190" s="150"/>
      <c r="BZ190" s="150"/>
      <c r="CA190" s="150"/>
      <c r="CB190" s="150"/>
      <c r="CC190" s="150"/>
      <c r="CD190" s="150"/>
      <c r="CE190" s="150"/>
      <c r="CF190" s="150"/>
      <c r="CG190" s="150"/>
      <c r="CH190" s="150"/>
      <c r="CI190" s="150"/>
      <c r="CJ190" s="150"/>
      <c r="CK190" s="150"/>
      <c r="CL190" s="150"/>
      <c r="CM190" s="150"/>
      <c r="CN190" s="150"/>
      <c r="CO190" s="150"/>
      <c r="CP190" s="150"/>
      <c r="CQ190" s="150"/>
      <c r="CR190" s="150"/>
      <c r="CS190" s="150"/>
      <c r="CT190" s="150"/>
      <c r="CU190" s="150"/>
      <c r="CV190" s="150"/>
      <c r="CW190" s="150"/>
      <c r="CX190" s="150"/>
      <c r="CY190" s="150"/>
      <c r="CZ190" s="150"/>
      <c r="DA190" s="150"/>
      <c r="DB190" s="150"/>
      <c r="DC190" s="150"/>
    </row>
    <row r="191" spans="1:107" s="5" customFormat="1" ht="12.75" customHeight="1">
      <c r="A191" s="150"/>
      <c r="B191" s="150"/>
      <c r="C191" s="150"/>
      <c r="D191" s="150"/>
      <c r="E191" s="150"/>
      <c r="F191" s="150"/>
      <c r="G191" s="150"/>
      <c r="H191" s="150"/>
      <c r="I191" s="150"/>
      <c r="J191" s="150"/>
      <c r="K191" s="150"/>
      <c r="L191" s="150"/>
      <c r="M191" s="150"/>
      <c r="N191" s="150"/>
      <c r="O191" s="150"/>
      <c r="P191" s="150"/>
      <c r="Q191" s="150"/>
      <c r="R191" s="150"/>
      <c r="S191" s="150"/>
      <c r="T191" s="150"/>
      <c r="U191" s="150"/>
      <c r="V191" s="150"/>
      <c r="W191" s="150"/>
      <c r="X191" s="150"/>
      <c r="Y191" s="150"/>
      <c r="Z191" s="150"/>
      <c r="AA191" s="150"/>
      <c r="AB191" s="150"/>
      <c r="AC191" s="150"/>
      <c r="AD191" s="150"/>
      <c r="AE191" s="150"/>
      <c r="AF191" s="150"/>
      <c r="AG191" s="150"/>
      <c r="AH191" s="150"/>
      <c r="AI191" s="150"/>
      <c r="AJ191" s="150"/>
      <c r="AK191" s="150"/>
      <c r="AL191" s="150"/>
      <c r="AM191" s="150"/>
      <c r="AN191" s="150"/>
      <c r="AO191" s="717"/>
      <c r="AP191" s="717"/>
      <c r="AQ191" s="150"/>
      <c r="AR191" s="150"/>
      <c r="AS191" s="150"/>
      <c r="AT191" s="150"/>
      <c r="AU191" s="150"/>
      <c r="AV191" s="156"/>
      <c r="AW191" s="150"/>
      <c r="AX191" s="150"/>
      <c r="AY191" s="150"/>
      <c r="AZ191" s="150"/>
      <c r="BA191" s="150"/>
      <c r="BB191" s="150"/>
      <c r="BC191" s="150"/>
      <c r="BD191" s="150"/>
      <c r="BE191" s="150"/>
      <c r="BF191" s="150"/>
      <c r="BG191" s="150"/>
      <c r="BH191" s="150"/>
      <c r="BI191" s="150"/>
      <c r="BJ191" s="150"/>
      <c r="BK191" s="150"/>
      <c r="BL191" s="150"/>
      <c r="BM191" s="150"/>
      <c r="BN191" s="150"/>
      <c r="BO191" s="150"/>
      <c r="BP191" s="150"/>
      <c r="BQ191" s="150"/>
      <c r="BR191" s="150"/>
      <c r="BS191" s="150"/>
      <c r="BT191" s="150"/>
      <c r="BU191" s="150"/>
      <c r="BV191" s="150"/>
      <c r="BW191" s="150"/>
      <c r="BX191" s="150"/>
      <c r="BY191" s="150"/>
      <c r="BZ191" s="150"/>
      <c r="CA191" s="150"/>
      <c r="CB191" s="150"/>
      <c r="CC191" s="150"/>
      <c r="CD191" s="150"/>
      <c r="CE191" s="150"/>
      <c r="CF191" s="150"/>
      <c r="CG191" s="150"/>
      <c r="CH191" s="150"/>
      <c r="CI191" s="150"/>
      <c r="CJ191" s="150"/>
      <c r="CK191" s="150"/>
      <c r="CL191" s="150"/>
      <c r="CM191" s="150"/>
      <c r="CN191" s="150"/>
      <c r="CO191" s="150"/>
      <c r="CP191" s="150"/>
      <c r="CQ191" s="150"/>
      <c r="CR191" s="150"/>
      <c r="CS191" s="150"/>
      <c r="CT191" s="150"/>
      <c r="CU191" s="150"/>
      <c r="CV191" s="150"/>
      <c r="CW191" s="150"/>
      <c r="CX191" s="150"/>
      <c r="CY191" s="150"/>
      <c r="CZ191" s="150"/>
      <c r="DA191" s="150"/>
      <c r="DB191" s="150"/>
      <c r="DC191" s="150"/>
    </row>
    <row r="192" spans="1:107" s="5" customFormat="1" ht="12.75" customHeight="1">
      <c r="A192" s="150"/>
      <c r="B192" s="150"/>
      <c r="C192" s="150"/>
      <c r="D192" s="150"/>
      <c r="E192" s="150"/>
      <c r="F192" s="150"/>
      <c r="G192" s="150"/>
      <c r="H192" s="150"/>
      <c r="I192" s="150"/>
      <c r="J192" s="150"/>
      <c r="K192" s="150"/>
      <c r="L192" s="150"/>
      <c r="M192" s="150"/>
      <c r="N192" s="150"/>
      <c r="O192" s="150"/>
      <c r="P192" s="150"/>
      <c r="Q192" s="150"/>
      <c r="R192" s="150"/>
      <c r="S192" s="150"/>
      <c r="T192" s="150"/>
      <c r="U192" s="150"/>
      <c r="V192" s="150"/>
      <c r="W192" s="150"/>
      <c r="X192" s="150"/>
      <c r="Y192" s="150"/>
      <c r="Z192" s="150"/>
      <c r="AA192" s="150"/>
      <c r="AB192" s="150"/>
      <c r="AC192" s="150"/>
      <c r="AD192" s="150"/>
      <c r="AE192" s="150"/>
      <c r="AF192" s="150"/>
      <c r="AG192" s="150"/>
      <c r="AH192" s="150"/>
      <c r="AI192" s="150"/>
      <c r="AJ192" s="150"/>
      <c r="AK192" s="150"/>
      <c r="AL192" s="150"/>
      <c r="AM192" s="150"/>
      <c r="AN192" s="150"/>
      <c r="AO192" s="717"/>
      <c r="AP192" s="717"/>
      <c r="AQ192" s="150"/>
      <c r="AR192" s="150"/>
      <c r="AS192" s="150"/>
      <c r="AT192" s="150"/>
      <c r="AU192" s="150"/>
      <c r="AV192" s="156"/>
      <c r="AW192" s="150"/>
      <c r="AX192" s="150"/>
      <c r="AY192" s="150"/>
      <c r="AZ192" s="150"/>
      <c r="BA192" s="150"/>
      <c r="BB192" s="150"/>
      <c r="BC192" s="150"/>
      <c r="BD192" s="150"/>
      <c r="BE192" s="150"/>
      <c r="BF192" s="150"/>
      <c r="BG192" s="150"/>
      <c r="BH192" s="150"/>
      <c r="BI192" s="150"/>
      <c r="BJ192" s="150"/>
      <c r="BK192" s="150"/>
      <c r="BL192" s="150"/>
      <c r="BM192" s="150"/>
      <c r="BN192" s="150"/>
      <c r="BO192" s="150"/>
      <c r="BP192" s="150"/>
      <c r="BQ192" s="150"/>
      <c r="BR192" s="150"/>
      <c r="BS192" s="150"/>
      <c r="BT192" s="150"/>
      <c r="BU192" s="150"/>
      <c r="BV192" s="150"/>
      <c r="BW192" s="150"/>
      <c r="BX192" s="150"/>
      <c r="BY192" s="150"/>
      <c r="BZ192" s="150"/>
      <c r="CA192" s="150"/>
      <c r="CB192" s="150"/>
      <c r="CC192" s="150"/>
      <c r="CD192" s="150"/>
      <c r="CE192" s="150"/>
      <c r="CF192" s="150"/>
      <c r="CG192" s="150"/>
      <c r="CH192" s="150"/>
      <c r="CI192" s="150"/>
      <c r="CJ192" s="150"/>
      <c r="CK192" s="150"/>
      <c r="CL192" s="150"/>
      <c r="CM192" s="150"/>
      <c r="CN192" s="150"/>
      <c r="CO192" s="150"/>
      <c r="CP192" s="150"/>
      <c r="CQ192" s="150"/>
      <c r="CR192" s="150"/>
      <c r="CS192" s="150"/>
      <c r="CT192" s="150"/>
      <c r="CU192" s="150"/>
      <c r="CV192" s="150"/>
      <c r="CW192" s="150"/>
      <c r="CX192" s="150"/>
      <c r="CY192" s="150"/>
      <c r="CZ192" s="150"/>
      <c r="DA192" s="150"/>
      <c r="DB192" s="150"/>
      <c r="DC192" s="150"/>
    </row>
    <row r="193" spans="1:107" s="5" customFormat="1" ht="12.75" customHeight="1">
      <c r="A193" s="150"/>
      <c r="B193" s="150"/>
      <c r="C193" s="150"/>
      <c r="D193" s="150"/>
      <c r="E193" s="150"/>
      <c r="F193" s="150"/>
      <c r="G193" s="150"/>
      <c r="H193" s="150"/>
      <c r="I193" s="150"/>
      <c r="J193" s="150"/>
      <c r="K193" s="150"/>
      <c r="L193" s="150"/>
      <c r="M193" s="150"/>
      <c r="N193" s="150"/>
      <c r="O193" s="150"/>
      <c r="P193" s="150"/>
      <c r="Q193" s="150"/>
      <c r="R193" s="150"/>
      <c r="S193" s="150"/>
      <c r="T193" s="150"/>
      <c r="U193" s="150"/>
      <c r="V193" s="150"/>
      <c r="W193" s="150"/>
      <c r="X193" s="150"/>
      <c r="Y193" s="150"/>
      <c r="Z193" s="150"/>
      <c r="AA193" s="150"/>
      <c r="AB193" s="150"/>
      <c r="AC193" s="150"/>
      <c r="AD193" s="150"/>
      <c r="AE193" s="150"/>
      <c r="AF193" s="150"/>
      <c r="AG193" s="150"/>
      <c r="AH193" s="150"/>
      <c r="AI193" s="150"/>
      <c r="AJ193" s="150"/>
      <c r="AK193" s="150"/>
      <c r="AL193" s="150"/>
      <c r="AM193" s="150"/>
      <c r="AN193" s="150"/>
      <c r="AO193" s="717"/>
      <c r="AP193" s="717"/>
      <c r="AQ193" s="150"/>
      <c r="AR193" s="150"/>
      <c r="AS193" s="150"/>
      <c r="AT193" s="150"/>
      <c r="AU193" s="150"/>
      <c r="AV193" s="156"/>
      <c r="AW193" s="150"/>
      <c r="AX193" s="150"/>
      <c r="AY193" s="150"/>
      <c r="AZ193" s="150"/>
      <c r="BA193" s="150"/>
      <c r="BB193" s="150"/>
      <c r="BC193" s="150"/>
      <c r="BD193" s="150"/>
      <c r="BE193" s="150"/>
      <c r="BF193" s="150"/>
      <c r="BG193" s="150"/>
      <c r="BH193" s="150"/>
      <c r="BI193" s="150"/>
      <c r="BJ193" s="150"/>
      <c r="BK193" s="150"/>
      <c r="BL193" s="150"/>
      <c r="BM193" s="150"/>
      <c r="BN193" s="150"/>
      <c r="BO193" s="150"/>
      <c r="BP193" s="150"/>
      <c r="BQ193" s="150"/>
      <c r="BR193" s="150"/>
      <c r="BS193" s="150"/>
      <c r="BT193" s="150"/>
      <c r="BU193" s="150"/>
      <c r="BV193" s="150"/>
      <c r="BW193" s="150"/>
      <c r="BX193" s="150"/>
      <c r="BY193" s="150"/>
      <c r="BZ193" s="150"/>
      <c r="CA193" s="150"/>
      <c r="CB193" s="150"/>
      <c r="CC193" s="150"/>
      <c r="CD193" s="150"/>
      <c r="CE193" s="150"/>
      <c r="CF193" s="150"/>
      <c r="CG193" s="150"/>
      <c r="CH193" s="150"/>
      <c r="CI193" s="150"/>
      <c r="CJ193" s="150"/>
      <c r="CK193" s="150"/>
      <c r="CL193" s="150"/>
      <c r="CM193" s="150"/>
      <c r="CN193" s="150"/>
      <c r="CO193" s="150"/>
      <c r="CP193" s="150"/>
      <c r="CQ193" s="150"/>
      <c r="CR193" s="150"/>
      <c r="CS193" s="150"/>
      <c r="CT193" s="150"/>
      <c r="CU193" s="150"/>
      <c r="CV193" s="150"/>
      <c r="CW193" s="150"/>
      <c r="CX193" s="150"/>
      <c r="CY193" s="150"/>
      <c r="CZ193" s="150"/>
      <c r="DA193" s="150"/>
      <c r="DB193" s="150"/>
      <c r="DC193" s="150"/>
    </row>
    <row r="194" spans="1:107" s="5" customFormat="1" ht="12.75" customHeight="1">
      <c r="A194" s="150"/>
      <c r="B194" s="150"/>
      <c r="C194" s="150"/>
      <c r="D194" s="150"/>
      <c r="E194" s="150"/>
      <c r="F194" s="150"/>
      <c r="G194" s="150"/>
      <c r="H194" s="150"/>
      <c r="I194" s="150"/>
      <c r="J194" s="150"/>
      <c r="K194" s="150"/>
      <c r="L194" s="150"/>
      <c r="M194" s="150"/>
      <c r="N194" s="150"/>
      <c r="O194" s="150"/>
      <c r="P194" s="150"/>
      <c r="Q194" s="150"/>
      <c r="R194" s="150"/>
      <c r="S194" s="150"/>
      <c r="T194" s="150"/>
      <c r="U194" s="150"/>
      <c r="V194" s="150"/>
      <c r="W194" s="150"/>
      <c r="X194" s="150"/>
      <c r="Y194" s="150"/>
      <c r="Z194" s="150"/>
      <c r="AA194" s="150"/>
      <c r="AB194" s="150"/>
      <c r="AC194" s="150"/>
      <c r="AD194" s="150"/>
      <c r="AE194" s="150"/>
      <c r="AF194" s="150"/>
      <c r="AG194" s="150"/>
      <c r="AH194" s="150"/>
      <c r="AI194" s="150"/>
      <c r="AJ194" s="150"/>
      <c r="AK194" s="150"/>
      <c r="AL194" s="150"/>
      <c r="AM194" s="150"/>
      <c r="AN194" s="150"/>
      <c r="AO194" s="717"/>
      <c r="AP194" s="717"/>
      <c r="AQ194" s="150"/>
      <c r="AR194" s="150"/>
      <c r="AS194" s="150"/>
      <c r="AT194" s="150"/>
      <c r="AU194" s="150"/>
      <c r="AV194" s="156"/>
      <c r="AW194" s="150"/>
      <c r="AX194" s="150"/>
      <c r="AY194" s="150"/>
      <c r="AZ194" s="150"/>
      <c r="BA194" s="150"/>
      <c r="BB194" s="150"/>
      <c r="BC194" s="150"/>
      <c r="BD194" s="150"/>
      <c r="BE194" s="150"/>
      <c r="BF194" s="150"/>
      <c r="BG194" s="150"/>
      <c r="BH194" s="150"/>
      <c r="BI194" s="150"/>
      <c r="BJ194" s="150"/>
      <c r="BK194" s="150"/>
      <c r="BL194" s="150"/>
      <c r="BM194" s="150"/>
      <c r="BN194" s="150"/>
      <c r="BO194" s="150"/>
      <c r="BP194" s="150"/>
      <c r="BQ194" s="150"/>
      <c r="BR194" s="150"/>
      <c r="BS194" s="150"/>
      <c r="BT194" s="150"/>
      <c r="BU194" s="150"/>
      <c r="BV194" s="150"/>
      <c r="BW194" s="150"/>
      <c r="BX194" s="150"/>
      <c r="BY194" s="150"/>
      <c r="BZ194" s="150"/>
      <c r="CA194" s="150"/>
      <c r="CB194" s="150"/>
      <c r="CC194" s="150"/>
      <c r="CD194" s="150"/>
      <c r="CE194" s="150"/>
      <c r="CF194" s="150"/>
      <c r="CG194" s="150"/>
      <c r="CH194" s="150"/>
      <c r="CI194" s="150"/>
      <c r="CJ194" s="150"/>
      <c r="CK194" s="150"/>
      <c r="CL194" s="150"/>
      <c r="CM194" s="150"/>
      <c r="CN194" s="150"/>
      <c r="CO194" s="150"/>
      <c r="CP194" s="150"/>
      <c r="CQ194" s="150"/>
      <c r="CR194" s="150"/>
      <c r="CS194" s="150"/>
      <c r="CT194" s="150"/>
      <c r="CU194" s="150"/>
      <c r="CV194" s="150"/>
      <c r="CW194" s="150"/>
      <c r="CX194" s="150"/>
      <c r="CY194" s="150"/>
      <c r="CZ194" s="150"/>
      <c r="DA194" s="150"/>
      <c r="DB194" s="150"/>
      <c r="DC194" s="150"/>
    </row>
    <row r="195" spans="1:107" s="5" customFormat="1" ht="12.75" customHeight="1">
      <c r="A195" s="150"/>
      <c r="B195" s="150"/>
      <c r="C195" s="150"/>
      <c r="D195" s="150"/>
      <c r="E195" s="150"/>
      <c r="F195" s="150"/>
      <c r="G195" s="150"/>
      <c r="H195" s="150"/>
      <c r="I195" s="150"/>
      <c r="J195" s="150"/>
      <c r="K195" s="150"/>
      <c r="L195" s="150"/>
      <c r="M195" s="150"/>
      <c r="N195" s="150"/>
      <c r="O195" s="150"/>
      <c r="P195" s="150"/>
      <c r="Q195" s="150"/>
      <c r="R195" s="150"/>
      <c r="S195" s="150"/>
      <c r="T195" s="150"/>
      <c r="U195" s="150"/>
      <c r="V195" s="150"/>
      <c r="W195" s="150"/>
      <c r="X195" s="150"/>
      <c r="Y195" s="150"/>
      <c r="Z195" s="150"/>
      <c r="AA195" s="150"/>
      <c r="AB195" s="150"/>
      <c r="AC195" s="150"/>
      <c r="AD195" s="150"/>
      <c r="AE195" s="150"/>
      <c r="AF195" s="150"/>
      <c r="AG195" s="150"/>
      <c r="AH195" s="150"/>
      <c r="AI195" s="150"/>
      <c r="AJ195" s="150"/>
      <c r="AK195" s="150"/>
      <c r="AL195" s="150"/>
      <c r="AM195" s="150"/>
      <c r="AN195" s="150"/>
      <c r="AO195" s="717"/>
      <c r="AP195" s="717"/>
      <c r="AQ195" s="150"/>
      <c r="AR195" s="150"/>
      <c r="AS195" s="150"/>
      <c r="AT195" s="150"/>
      <c r="AU195" s="150"/>
      <c r="AV195" s="156"/>
      <c r="AW195" s="150"/>
      <c r="AX195" s="150"/>
      <c r="AY195" s="150"/>
      <c r="AZ195" s="150"/>
      <c r="BA195" s="150"/>
      <c r="BB195" s="150"/>
      <c r="BC195" s="150"/>
      <c r="BD195" s="150"/>
      <c r="BE195" s="150"/>
      <c r="BF195" s="150"/>
      <c r="BG195" s="150"/>
      <c r="BH195" s="150"/>
      <c r="BI195" s="150"/>
      <c r="BJ195" s="150"/>
      <c r="BK195" s="150"/>
      <c r="BL195" s="150"/>
      <c r="BM195" s="150"/>
      <c r="BN195" s="150"/>
      <c r="BO195" s="150"/>
      <c r="BP195" s="150"/>
      <c r="BQ195" s="150"/>
      <c r="BR195" s="150"/>
      <c r="BS195" s="150"/>
      <c r="BT195" s="150"/>
      <c r="BU195" s="150"/>
      <c r="BV195" s="150"/>
      <c r="BW195" s="150"/>
      <c r="BX195" s="150"/>
      <c r="BY195" s="150"/>
      <c r="BZ195" s="150"/>
      <c r="CA195" s="150"/>
      <c r="CB195" s="150"/>
      <c r="CC195" s="150"/>
      <c r="CD195" s="150"/>
      <c r="CE195" s="150"/>
      <c r="CF195" s="150"/>
      <c r="CG195" s="150"/>
      <c r="CH195" s="150"/>
      <c r="CI195" s="150"/>
      <c r="CJ195" s="150"/>
      <c r="CK195" s="150"/>
      <c r="CL195" s="150"/>
      <c r="CM195" s="150"/>
      <c r="CN195" s="150"/>
      <c r="CO195" s="150"/>
      <c r="CP195" s="150"/>
      <c r="CQ195" s="150"/>
      <c r="CR195" s="150"/>
      <c r="CS195" s="150"/>
      <c r="CT195" s="150"/>
      <c r="CU195" s="150"/>
      <c r="CV195" s="150"/>
      <c r="CW195" s="150"/>
      <c r="CX195" s="150"/>
      <c r="CY195" s="150"/>
      <c r="CZ195" s="150"/>
      <c r="DA195" s="150"/>
      <c r="DB195" s="150"/>
      <c r="DC195" s="150"/>
    </row>
    <row r="196" spans="1:107" s="5" customFormat="1" ht="12.75" customHeight="1">
      <c r="A196" s="150"/>
      <c r="B196" s="150"/>
      <c r="C196" s="150"/>
      <c r="D196" s="150"/>
      <c r="E196" s="150"/>
      <c r="F196" s="150"/>
      <c r="G196" s="150"/>
      <c r="H196" s="150"/>
      <c r="I196" s="150"/>
      <c r="J196" s="150"/>
      <c r="K196" s="150"/>
      <c r="L196" s="150"/>
      <c r="M196" s="150"/>
      <c r="N196" s="150"/>
      <c r="O196" s="150"/>
      <c r="P196" s="150"/>
      <c r="Q196" s="150"/>
      <c r="R196" s="150"/>
      <c r="S196" s="150"/>
      <c r="T196" s="150"/>
      <c r="U196" s="150"/>
      <c r="V196" s="150"/>
      <c r="W196" s="150"/>
      <c r="X196" s="150"/>
      <c r="Y196" s="150"/>
      <c r="Z196" s="150"/>
      <c r="AA196" s="150"/>
      <c r="AB196" s="150"/>
      <c r="AC196" s="150"/>
      <c r="AD196" s="150"/>
      <c r="AE196" s="150"/>
      <c r="AF196" s="150"/>
      <c r="AG196" s="150"/>
      <c r="AH196" s="150"/>
      <c r="AI196" s="150"/>
      <c r="AJ196" s="150"/>
      <c r="AK196" s="150"/>
      <c r="AL196" s="150"/>
      <c r="AM196" s="150"/>
      <c r="AN196" s="150"/>
      <c r="AO196" s="717"/>
      <c r="AP196" s="717"/>
      <c r="AQ196" s="150"/>
      <c r="AR196" s="150"/>
      <c r="AS196" s="150"/>
      <c r="AT196" s="150"/>
      <c r="AU196" s="150"/>
      <c r="AV196" s="156"/>
      <c r="AW196" s="150"/>
      <c r="AX196" s="150"/>
      <c r="AY196" s="150"/>
      <c r="AZ196" s="150"/>
      <c r="BA196" s="150"/>
      <c r="BB196" s="150"/>
      <c r="BC196" s="150"/>
      <c r="BD196" s="150"/>
      <c r="BE196" s="150"/>
      <c r="BF196" s="150"/>
      <c r="BG196" s="150"/>
      <c r="BH196" s="150"/>
      <c r="BI196" s="150"/>
      <c r="BJ196" s="150"/>
      <c r="BK196" s="150"/>
      <c r="BL196" s="150"/>
      <c r="BM196" s="150"/>
      <c r="BN196" s="150"/>
      <c r="BO196" s="150"/>
      <c r="BP196" s="150"/>
      <c r="BQ196" s="150"/>
      <c r="BR196" s="150"/>
      <c r="BS196" s="150"/>
      <c r="BT196" s="150"/>
      <c r="BU196" s="150"/>
      <c r="BV196" s="150"/>
      <c r="BW196" s="150"/>
      <c r="BX196" s="150"/>
      <c r="BY196" s="150"/>
      <c r="BZ196" s="150"/>
      <c r="CA196" s="150"/>
      <c r="CB196" s="150"/>
      <c r="CC196" s="150"/>
      <c r="CD196" s="150"/>
      <c r="CE196" s="150"/>
      <c r="CF196" s="150"/>
      <c r="CG196" s="150"/>
      <c r="CH196" s="150"/>
      <c r="CI196" s="150"/>
      <c r="CJ196" s="150"/>
      <c r="CK196" s="150"/>
      <c r="CL196" s="150"/>
      <c r="CM196" s="150"/>
      <c r="CN196" s="150"/>
      <c r="CO196" s="150"/>
      <c r="CP196" s="150"/>
      <c r="CQ196" s="150"/>
      <c r="CR196" s="150"/>
      <c r="CS196" s="150"/>
      <c r="CT196" s="150"/>
      <c r="CU196" s="150"/>
      <c r="CV196" s="150"/>
      <c r="CW196" s="150"/>
      <c r="CX196" s="150"/>
      <c r="CY196" s="150"/>
      <c r="CZ196" s="150"/>
      <c r="DA196" s="150"/>
      <c r="DB196" s="150"/>
      <c r="DC196" s="150"/>
    </row>
    <row r="197" spans="1:107" s="5" customFormat="1" ht="12.75" customHeight="1">
      <c r="A197" s="150"/>
      <c r="B197" s="150"/>
      <c r="C197" s="150"/>
      <c r="D197" s="150"/>
      <c r="E197" s="150"/>
      <c r="F197" s="150"/>
      <c r="G197" s="150"/>
      <c r="H197" s="150"/>
      <c r="I197" s="150"/>
      <c r="J197" s="150"/>
      <c r="K197" s="150"/>
      <c r="L197" s="150"/>
      <c r="M197" s="150"/>
      <c r="N197" s="150"/>
      <c r="O197" s="150"/>
      <c r="P197" s="150"/>
      <c r="Q197" s="150"/>
      <c r="R197" s="150"/>
      <c r="S197" s="150"/>
      <c r="T197" s="150"/>
      <c r="U197" s="150"/>
      <c r="V197" s="150"/>
      <c r="W197" s="150"/>
      <c r="X197" s="150"/>
      <c r="Y197" s="150"/>
      <c r="Z197" s="150"/>
      <c r="AA197" s="150"/>
      <c r="AB197" s="150"/>
      <c r="AC197" s="150"/>
      <c r="AD197" s="150"/>
      <c r="AE197" s="150"/>
      <c r="AF197" s="150"/>
      <c r="AG197" s="150"/>
      <c r="AH197" s="150"/>
      <c r="AI197" s="150"/>
      <c r="AJ197" s="150"/>
      <c r="AK197" s="150"/>
      <c r="AL197" s="150"/>
      <c r="AM197" s="150"/>
      <c r="AN197" s="150"/>
      <c r="AO197" s="717"/>
      <c r="AP197" s="717"/>
      <c r="AQ197" s="150"/>
      <c r="AR197" s="150"/>
      <c r="AS197" s="150"/>
      <c r="AT197" s="150"/>
      <c r="AU197" s="150"/>
      <c r="AV197" s="156"/>
      <c r="AW197" s="150"/>
      <c r="AX197" s="150"/>
      <c r="AY197" s="150"/>
      <c r="AZ197" s="150"/>
      <c r="BA197" s="150"/>
      <c r="BB197" s="150"/>
      <c r="BC197" s="150"/>
      <c r="BD197" s="150"/>
      <c r="BE197" s="150"/>
      <c r="BF197" s="150"/>
      <c r="BG197" s="150"/>
      <c r="BH197" s="150"/>
      <c r="BI197" s="150"/>
      <c r="BJ197" s="150"/>
      <c r="BK197" s="150"/>
      <c r="BL197" s="150"/>
      <c r="BM197" s="150"/>
      <c r="BN197" s="150"/>
      <c r="BO197" s="150"/>
      <c r="BP197" s="150"/>
      <c r="BQ197" s="150"/>
      <c r="BR197" s="150"/>
      <c r="BS197" s="150"/>
      <c r="BT197" s="150"/>
      <c r="BU197" s="150"/>
      <c r="BV197" s="150"/>
      <c r="BW197" s="150"/>
      <c r="BX197" s="150"/>
      <c r="BY197" s="150"/>
      <c r="BZ197" s="150"/>
      <c r="CA197" s="150"/>
      <c r="CB197" s="150"/>
      <c r="CC197" s="150"/>
      <c r="CD197" s="150"/>
      <c r="CE197" s="150"/>
      <c r="CF197" s="150"/>
      <c r="CG197" s="150"/>
      <c r="CH197" s="150"/>
      <c r="CI197" s="150"/>
      <c r="CJ197" s="150"/>
      <c r="CK197" s="150"/>
      <c r="CL197" s="150"/>
      <c r="CM197" s="150"/>
      <c r="CN197" s="150"/>
      <c r="CO197" s="150"/>
      <c r="CP197" s="150"/>
      <c r="CQ197" s="150"/>
      <c r="CR197" s="150"/>
      <c r="CS197" s="150"/>
      <c r="CT197" s="150"/>
      <c r="CU197" s="150"/>
      <c r="CV197" s="150"/>
      <c r="CW197" s="150"/>
      <c r="CX197" s="150"/>
      <c r="CY197" s="150"/>
      <c r="CZ197" s="150"/>
      <c r="DA197" s="150"/>
      <c r="DB197" s="150"/>
      <c r="DC197" s="150"/>
    </row>
    <row r="198" spans="1:107" s="5" customFormat="1" ht="12.75" customHeight="1">
      <c r="A198" s="150"/>
      <c r="B198" s="150"/>
      <c r="C198" s="150"/>
      <c r="D198" s="150"/>
      <c r="E198" s="150"/>
      <c r="F198" s="150"/>
      <c r="G198" s="150"/>
      <c r="H198" s="150"/>
      <c r="I198" s="150"/>
      <c r="J198" s="150"/>
      <c r="K198" s="150"/>
      <c r="L198" s="150"/>
      <c r="M198" s="150"/>
      <c r="N198" s="150"/>
      <c r="O198" s="150"/>
      <c r="P198" s="150"/>
      <c r="Q198" s="150"/>
      <c r="R198" s="150"/>
      <c r="S198" s="150"/>
      <c r="T198" s="150"/>
      <c r="U198" s="150"/>
      <c r="V198" s="150"/>
      <c r="W198" s="150"/>
      <c r="X198" s="150"/>
      <c r="Y198" s="150"/>
      <c r="Z198" s="150"/>
      <c r="AA198" s="150"/>
      <c r="AB198" s="150"/>
      <c r="AC198" s="150"/>
      <c r="AD198" s="150"/>
      <c r="AE198" s="150"/>
      <c r="AF198" s="150"/>
      <c r="AG198" s="150"/>
      <c r="AH198" s="150"/>
      <c r="AI198" s="150"/>
      <c r="AJ198" s="150"/>
      <c r="AK198" s="150"/>
      <c r="AL198" s="150"/>
      <c r="AM198" s="150"/>
      <c r="AN198" s="150"/>
      <c r="AO198" s="717"/>
      <c r="AP198" s="717"/>
      <c r="AQ198" s="150"/>
      <c r="AR198" s="150"/>
      <c r="AS198" s="150"/>
      <c r="AT198" s="150"/>
      <c r="AU198" s="150"/>
      <c r="AV198" s="156"/>
      <c r="AW198" s="150"/>
      <c r="AX198" s="150"/>
      <c r="AY198" s="150"/>
      <c r="AZ198" s="150"/>
      <c r="BA198" s="150"/>
      <c r="BB198" s="150"/>
      <c r="BC198" s="150"/>
      <c r="BD198" s="150"/>
      <c r="BE198" s="150"/>
      <c r="BF198" s="150"/>
      <c r="BG198" s="150"/>
      <c r="BH198" s="150"/>
      <c r="BI198" s="150"/>
      <c r="BJ198" s="150"/>
      <c r="BK198" s="150"/>
      <c r="BL198" s="150"/>
      <c r="BM198" s="150"/>
      <c r="BN198" s="150"/>
      <c r="BO198" s="150"/>
      <c r="BP198" s="150"/>
      <c r="BQ198" s="150"/>
      <c r="BR198" s="150"/>
      <c r="BS198" s="150"/>
      <c r="BT198" s="150"/>
      <c r="BU198" s="150"/>
      <c r="BV198" s="150"/>
      <c r="BW198" s="150"/>
      <c r="BX198" s="150"/>
      <c r="BY198" s="150"/>
      <c r="BZ198" s="150"/>
      <c r="CA198" s="150"/>
      <c r="CB198" s="150"/>
      <c r="CC198" s="150"/>
      <c r="CD198" s="150"/>
      <c r="CE198" s="150"/>
      <c r="CF198" s="150"/>
      <c r="CG198" s="150"/>
      <c r="CH198" s="150"/>
      <c r="CI198" s="150"/>
      <c r="CJ198" s="150"/>
      <c r="CK198" s="150"/>
      <c r="CL198" s="150"/>
      <c r="CM198" s="150"/>
      <c r="CN198" s="150"/>
      <c r="CO198" s="150"/>
      <c r="CP198" s="150"/>
      <c r="CQ198" s="150"/>
      <c r="CR198" s="150"/>
      <c r="CS198" s="150"/>
      <c r="CT198" s="150"/>
      <c r="CU198" s="150"/>
      <c r="CV198" s="150"/>
      <c r="CW198" s="150"/>
      <c r="CX198" s="150"/>
      <c r="CY198" s="150"/>
      <c r="CZ198" s="150"/>
      <c r="DA198" s="150"/>
      <c r="DB198" s="150"/>
      <c r="DC198" s="150"/>
    </row>
    <row r="199" spans="1:107" s="5" customFormat="1" ht="12.75" customHeight="1">
      <c r="A199" s="150"/>
      <c r="B199" s="150"/>
      <c r="C199" s="150"/>
      <c r="D199" s="150"/>
      <c r="E199" s="150"/>
      <c r="F199" s="150"/>
      <c r="G199" s="150"/>
      <c r="H199" s="150"/>
      <c r="I199" s="150"/>
      <c r="J199" s="150"/>
      <c r="K199" s="150"/>
      <c r="L199" s="150"/>
      <c r="M199" s="150"/>
      <c r="N199" s="150"/>
      <c r="O199" s="150"/>
      <c r="P199" s="150"/>
      <c r="Q199" s="150"/>
      <c r="R199" s="150"/>
      <c r="S199" s="150"/>
      <c r="T199" s="150"/>
      <c r="U199" s="150"/>
      <c r="V199" s="150"/>
      <c r="W199" s="150"/>
      <c r="X199" s="150"/>
      <c r="Y199" s="150"/>
      <c r="Z199" s="150"/>
      <c r="AA199" s="150"/>
      <c r="AB199" s="150"/>
      <c r="AC199" s="150"/>
      <c r="AD199" s="150"/>
      <c r="AE199" s="150"/>
      <c r="AF199" s="150"/>
      <c r="AG199" s="150"/>
      <c r="AH199" s="150"/>
      <c r="AI199" s="150"/>
      <c r="AJ199" s="150"/>
      <c r="AK199" s="150"/>
      <c r="AL199" s="150"/>
      <c r="AM199" s="150"/>
      <c r="AN199" s="150"/>
      <c r="AO199" s="717"/>
      <c r="AP199" s="717"/>
      <c r="AQ199" s="150"/>
      <c r="AR199" s="150"/>
      <c r="AS199" s="150"/>
      <c r="AT199" s="150"/>
      <c r="AU199" s="150"/>
      <c r="AV199" s="156"/>
      <c r="AW199" s="150"/>
      <c r="AX199" s="150"/>
      <c r="AY199" s="150"/>
      <c r="AZ199" s="150"/>
      <c r="BA199" s="150"/>
      <c r="BB199" s="150"/>
      <c r="BC199" s="150"/>
      <c r="BD199" s="150"/>
      <c r="BE199" s="150"/>
      <c r="BF199" s="150"/>
      <c r="BG199" s="150"/>
      <c r="BH199" s="150"/>
      <c r="BI199" s="150"/>
      <c r="BJ199" s="150"/>
      <c r="BK199" s="150"/>
      <c r="BL199" s="150"/>
      <c r="BM199" s="150"/>
      <c r="BN199" s="150"/>
      <c r="BO199" s="150"/>
      <c r="BP199" s="150"/>
      <c r="BQ199" s="150"/>
      <c r="BR199" s="150"/>
      <c r="BS199" s="150"/>
      <c r="BT199" s="150"/>
      <c r="BU199" s="150"/>
      <c r="BV199" s="150"/>
      <c r="BW199" s="150"/>
      <c r="BX199" s="150"/>
      <c r="BY199" s="150"/>
      <c r="BZ199" s="150"/>
      <c r="CA199" s="150"/>
      <c r="CB199" s="150"/>
      <c r="CC199" s="150"/>
      <c r="CD199" s="150"/>
      <c r="CE199" s="150"/>
      <c r="CF199" s="150"/>
      <c r="CG199" s="150"/>
      <c r="CH199" s="150"/>
      <c r="CI199" s="150"/>
      <c r="CJ199" s="150"/>
      <c r="CK199" s="150"/>
      <c r="CL199" s="150"/>
      <c r="CM199" s="150"/>
      <c r="CN199" s="150"/>
      <c r="CO199" s="150"/>
      <c r="CP199" s="150"/>
      <c r="CQ199" s="150"/>
      <c r="CR199" s="150"/>
      <c r="CS199" s="150"/>
      <c r="CT199" s="150"/>
      <c r="CU199" s="150"/>
      <c r="CV199" s="150"/>
      <c r="CW199" s="150"/>
      <c r="CX199" s="150"/>
      <c r="CY199" s="150"/>
      <c r="CZ199" s="150"/>
      <c r="DA199" s="150"/>
      <c r="DB199" s="150"/>
      <c r="DC199" s="150"/>
    </row>
    <row r="200" spans="1:107" s="5" customFormat="1" ht="12.75" customHeight="1">
      <c r="A200" s="150"/>
      <c r="B200" s="150"/>
      <c r="C200" s="150"/>
      <c r="D200" s="150"/>
      <c r="E200" s="150"/>
      <c r="F200" s="150"/>
      <c r="G200" s="150"/>
      <c r="H200" s="150"/>
      <c r="I200" s="150"/>
      <c r="J200" s="150"/>
      <c r="K200" s="150"/>
      <c r="L200" s="150"/>
      <c r="M200" s="150"/>
      <c r="N200" s="150"/>
      <c r="O200" s="150"/>
      <c r="P200" s="150"/>
      <c r="Q200" s="150"/>
      <c r="R200" s="150"/>
      <c r="S200" s="150"/>
      <c r="T200" s="150"/>
      <c r="U200" s="150"/>
      <c r="V200" s="150"/>
      <c r="W200" s="150"/>
      <c r="X200" s="150"/>
      <c r="Y200" s="150"/>
      <c r="Z200" s="150"/>
      <c r="AA200" s="150"/>
      <c r="AB200" s="150"/>
      <c r="AC200" s="150"/>
      <c r="AD200" s="150"/>
      <c r="AE200" s="150"/>
      <c r="AF200" s="150"/>
      <c r="AG200" s="150"/>
      <c r="AH200" s="150"/>
      <c r="AI200" s="150"/>
      <c r="AJ200" s="150"/>
      <c r="AK200" s="150"/>
      <c r="AL200" s="150"/>
      <c r="AM200" s="150"/>
      <c r="AN200" s="150"/>
      <c r="AO200" s="717"/>
      <c r="AP200" s="717"/>
      <c r="AQ200" s="150"/>
      <c r="AR200" s="150"/>
      <c r="AS200" s="150"/>
      <c r="AT200" s="150"/>
      <c r="AU200" s="150"/>
      <c r="AV200" s="156"/>
      <c r="AW200" s="150"/>
      <c r="AX200" s="150"/>
      <c r="AY200" s="150"/>
      <c r="AZ200" s="150"/>
      <c r="BA200" s="150"/>
      <c r="BB200" s="150"/>
      <c r="BC200" s="150"/>
      <c r="BD200" s="150"/>
      <c r="BE200" s="150"/>
      <c r="BF200" s="150"/>
      <c r="BG200" s="150"/>
      <c r="BH200" s="150"/>
      <c r="BI200" s="150"/>
      <c r="BJ200" s="150"/>
      <c r="BK200" s="150"/>
      <c r="BL200" s="150"/>
      <c r="BM200" s="150"/>
      <c r="BN200" s="150"/>
      <c r="BO200" s="150"/>
      <c r="BP200" s="150"/>
      <c r="BQ200" s="150"/>
      <c r="BR200" s="150"/>
      <c r="BS200" s="150"/>
      <c r="BT200" s="150"/>
      <c r="BU200" s="150"/>
      <c r="BV200" s="150"/>
      <c r="BW200" s="150"/>
      <c r="BX200" s="150"/>
      <c r="BY200" s="150"/>
      <c r="BZ200" s="150"/>
      <c r="CA200" s="150"/>
      <c r="CB200" s="150"/>
      <c r="CC200" s="150"/>
      <c r="CD200" s="150"/>
      <c r="CE200" s="150"/>
      <c r="CF200" s="150"/>
      <c r="CG200" s="150"/>
      <c r="CH200" s="150"/>
      <c r="CI200" s="150"/>
      <c r="CJ200" s="150"/>
      <c r="CK200" s="150"/>
      <c r="CL200" s="150"/>
      <c r="CM200" s="150"/>
      <c r="CN200" s="150"/>
      <c r="CO200" s="150"/>
      <c r="CP200" s="150"/>
      <c r="CQ200" s="150"/>
      <c r="CR200" s="150"/>
      <c r="CS200" s="150"/>
      <c r="CT200" s="150"/>
      <c r="CU200" s="150"/>
      <c r="CV200" s="150"/>
      <c r="CW200" s="150"/>
      <c r="CX200" s="150"/>
      <c r="CY200" s="150"/>
      <c r="CZ200" s="150"/>
      <c r="DA200" s="150"/>
      <c r="DB200" s="150"/>
      <c r="DC200" s="150"/>
    </row>
    <row r="201" spans="1:107" s="5" customFormat="1" ht="12.75" customHeight="1">
      <c r="A201" s="150"/>
      <c r="B201" s="150"/>
      <c r="C201" s="150"/>
      <c r="D201" s="150"/>
      <c r="E201" s="150"/>
      <c r="F201" s="150"/>
      <c r="G201" s="150"/>
      <c r="H201" s="150"/>
      <c r="I201" s="150"/>
      <c r="J201" s="150"/>
      <c r="K201" s="150"/>
      <c r="L201" s="150"/>
      <c r="M201" s="150"/>
      <c r="N201" s="150"/>
      <c r="O201" s="150"/>
      <c r="P201" s="150"/>
      <c r="Q201" s="150"/>
      <c r="R201" s="150"/>
      <c r="S201" s="150"/>
      <c r="T201" s="150"/>
      <c r="U201" s="150"/>
      <c r="V201" s="150"/>
      <c r="W201" s="150"/>
      <c r="X201" s="150"/>
      <c r="Y201" s="150"/>
      <c r="Z201" s="150"/>
      <c r="AA201" s="150"/>
      <c r="AB201" s="150"/>
      <c r="AC201" s="150"/>
      <c r="AD201" s="150"/>
      <c r="AE201" s="150"/>
      <c r="AF201" s="150"/>
      <c r="AG201" s="150"/>
      <c r="AH201" s="150"/>
      <c r="AI201" s="150"/>
      <c r="AJ201" s="150"/>
      <c r="AK201" s="150"/>
      <c r="AL201" s="150"/>
      <c r="AM201" s="150"/>
      <c r="AN201" s="150"/>
      <c r="AO201" s="717"/>
      <c r="AP201" s="717"/>
      <c r="AQ201" s="150"/>
      <c r="AR201" s="150"/>
      <c r="AS201" s="150"/>
      <c r="AT201" s="150"/>
      <c r="AU201" s="150"/>
      <c r="AV201" s="156"/>
      <c r="AW201" s="150"/>
      <c r="AX201" s="150"/>
      <c r="AY201" s="150"/>
      <c r="AZ201" s="150"/>
      <c r="BA201" s="150"/>
      <c r="BB201" s="150"/>
      <c r="BC201" s="150"/>
      <c r="BD201" s="150"/>
      <c r="BE201" s="150"/>
      <c r="BF201" s="150"/>
      <c r="BG201" s="150"/>
      <c r="BH201" s="150"/>
      <c r="BI201" s="150"/>
      <c r="BJ201" s="150"/>
      <c r="BK201" s="150"/>
      <c r="BL201" s="150"/>
      <c r="BM201" s="150"/>
      <c r="BN201" s="150"/>
      <c r="BO201" s="150"/>
      <c r="BP201" s="150"/>
      <c r="BQ201" s="150"/>
      <c r="BR201" s="150"/>
      <c r="BS201" s="150"/>
      <c r="BT201" s="150"/>
      <c r="BU201" s="150"/>
      <c r="BV201" s="150"/>
      <c r="BW201" s="150"/>
      <c r="BX201" s="150"/>
      <c r="BY201" s="150"/>
      <c r="BZ201" s="150"/>
      <c r="CA201" s="150"/>
      <c r="CB201" s="150"/>
      <c r="CC201" s="150"/>
      <c r="CD201" s="150"/>
      <c r="CE201" s="150"/>
      <c r="CF201" s="150"/>
      <c r="CG201" s="150"/>
      <c r="CH201" s="150"/>
      <c r="CI201" s="150"/>
      <c r="CJ201" s="150"/>
      <c r="CK201" s="150"/>
      <c r="CL201" s="150"/>
      <c r="CM201" s="150"/>
      <c r="CN201" s="150"/>
      <c r="CO201" s="150"/>
      <c r="CP201" s="150"/>
      <c r="CQ201" s="150"/>
      <c r="CR201" s="150"/>
      <c r="CS201" s="150"/>
      <c r="CT201" s="150"/>
      <c r="CU201" s="150"/>
      <c r="CV201" s="150"/>
      <c r="CW201" s="150"/>
      <c r="CX201" s="150"/>
      <c r="CY201" s="150"/>
      <c r="CZ201" s="150"/>
      <c r="DA201" s="150"/>
      <c r="DB201" s="150"/>
      <c r="DC201" s="150"/>
    </row>
    <row r="202" spans="1:107" s="5" customFormat="1" ht="12.75" customHeight="1">
      <c r="A202" s="150"/>
      <c r="B202" s="150"/>
      <c r="C202" s="150"/>
      <c r="D202" s="150"/>
      <c r="E202" s="150"/>
      <c r="F202" s="150"/>
      <c r="G202" s="150"/>
      <c r="H202" s="150"/>
      <c r="I202" s="150"/>
      <c r="J202" s="150"/>
      <c r="K202" s="150"/>
      <c r="L202" s="150"/>
      <c r="M202" s="150"/>
      <c r="N202" s="150"/>
      <c r="O202" s="150"/>
      <c r="P202" s="150"/>
      <c r="Q202" s="150"/>
      <c r="R202" s="150"/>
      <c r="S202" s="150"/>
      <c r="T202" s="150"/>
      <c r="U202" s="150"/>
      <c r="V202" s="150"/>
      <c r="W202" s="150"/>
      <c r="X202" s="150"/>
      <c r="Y202" s="150"/>
      <c r="Z202" s="150"/>
      <c r="AA202" s="150"/>
      <c r="AB202" s="150"/>
      <c r="AC202" s="150"/>
      <c r="AD202" s="150"/>
      <c r="AE202" s="150"/>
      <c r="AF202" s="150"/>
      <c r="AG202" s="150"/>
      <c r="AH202" s="150"/>
      <c r="AI202" s="150"/>
      <c r="AJ202" s="150"/>
      <c r="AK202" s="150"/>
      <c r="AL202" s="150"/>
      <c r="AM202" s="150"/>
      <c r="AN202" s="150"/>
      <c r="AO202" s="717"/>
      <c r="AP202" s="717"/>
      <c r="AQ202" s="150"/>
      <c r="AR202" s="150"/>
      <c r="AS202" s="150"/>
      <c r="AT202" s="150"/>
      <c r="AU202" s="150"/>
      <c r="AV202" s="156"/>
      <c r="AW202" s="150"/>
      <c r="AX202" s="150"/>
      <c r="AY202" s="150"/>
      <c r="AZ202" s="150"/>
      <c r="BA202" s="150"/>
      <c r="BB202" s="150"/>
      <c r="BC202" s="150"/>
      <c r="BD202" s="150"/>
      <c r="BE202" s="150"/>
      <c r="BF202" s="150"/>
      <c r="BG202" s="150"/>
      <c r="BH202" s="150"/>
      <c r="BI202" s="150"/>
      <c r="BJ202" s="150"/>
      <c r="BK202" s="150"/>
      <c r="BL202" s="150"/>
      <c r="BM202" s="150"/>
      <c r="BN202" s="150"/>
      <c r="BO202" s="150"/>
      <c r="BP202" s="150"/>
      <c r="BQ202" s="150"/>
      <c r="BR202" s="150"/>
      <c r="BS202" s="150"/>
      <c r="BT202" s="150"/>
      <c r="BU202" s="150"/>
      <c r="BV202" s="150"/>
      <c r="BW202" s="150"/>
      <c r="BX202" s="150"/>
      <c r="BY202" s="150"/>
      <c r="BZ202" s="150"/>
      <c r="CA202" s="150"/>
      <c r="CB202" s="150"/>
      <c r="CC202" s="150"/>
      <c r="CD202" s="150"/>
      <c r="CE202" s="150"/>
      <c r="CF202" s="150"/>
      <c r="CG202" s="150"/>
      <c r="CH202" s="150"/>
      <c r="CI202" s="150"/>
      <c r="CJ202" s="150"/>
      <c r="CK202" s="150"/>
      <c r="CL202" s="150"/>
      <c r="CM202" s="150"/>
      <c r="CN202" s="150"/>
      <c r="CO202" s="150"/>
      <c r="CP202" s="150"/>
      <c r="CQ202" s="150"/>
      <c r="CR202" s="150"/>
      <c r="CS202" s="150"/>
      <c r="CT202" s="150"/>
      <c r="CU202" s="150"/>
      <c r="CV202" s="150"/>
      <c r="CW202" s="150"/>
      <c r="CX202" s="150"/>
      <c r="CY202" s="150"/>
      <c r="CZ202" s="150"/>
      <c r="DA202" s="150"/>
      <c r="DB202" s="150"/>
      <c r="DC202" s="150"/>
    </row>
    <row r="203" spans="1:107" s="5" customFormat="1" ht="12.75" customHeight="1">
      <c r="A203" s="150"/>
      <c r="B203" s="150"/>
      <c r="C203" s="150"/>
      <c r="D203" s="150"/>
      <c r="E203" s="150"/>
      <c r="F203" s="150"/>
      <c r="G203" s="150"/>
      <c r="H203" s="150"/>
      <c r="I203" s="150"/>
      <c r="J203" s="150"/>
      <c r="K203" s="150"/>
      <c r="L203" s="150"/>
      <c r="M203" s="150"/>
      <c r="N203" s="150"/>
      <c r="O203" s="150"/>
      <c r="P203" s="150"/>
      <c r="Q203" s="150"/>
      <c r="R203" s="150"/>
      <c r="S203" s="150"/>
      <c r="T203" s="150"/>
      <c r="U203" s="150"/>
      <c r="V203" s="150"/>
      <c r="W203" s="150"/>
      <c r="X203" s="150"/>
      <c r="Y203" s="150"/>
      <c r="Z203" s="150"/>
      <c r="AA203" s="150"/>
      <c r="AB203" s="150"/>
      <c r="AC203" s="150"/>
      <c r="AD203" s="150"/>
      <c r="AE203" s="150"/>
      <c r="AF203" s="150"/>
      <c r="AG203" s="150"/>
      <c r="AH203" s="150"/>
      <c r="AI203" s="150"/>
      <c r="AJ203" s="150"/>
      <c r="AK203" s="150"/>
      <c r="AL203" s="150"/>
      <c r="AM203" s="150"/>
      <c r="AN203" s="150"/>
      <c r="AO203" s="717"/>
      <c r="AP203" s="717"/>
      <c r="AQ203" s="150"/>
      <c r="AR203" s="150"/>
      <c r="AS203" s="150"/>
      <c r="AT203" s="150"/>
      <c r="AU203" s="150"/>
      <c r="AV203" s="156"/>
      <c r="AW203" s="150"/>
      <c r="AX203" s="150"/>
      <c r="AY203" s="150"/>
      <c r="AZ203" s="150"/>
      <c r="BA203" s="150"/>
      <c r="BB203" s="150"/>
      <c r="BC203" s="150"/>
      <c r="BD203" s="150"/>
      <c r="BE203" s="150"/>
      <c r="BF203" s="150"/>
      <c r="BG203" s="150"/>
      <c r="BH203" s="150"/>
      <c r="BI203" s="150"/>
      <c r="BJ203" s="150"/>
      <c r="BK203" s="150"/>
      <c r="BL203" s="150"/>
      <c r="BM203" s="150"/>
      <c r="BN203" s="150"/>
      <c r="BO203" s="150"/>
      <c r="BP203" s="150"/>
      <c r="BQ203" s="150"/>
      <c r="BR203" s="150"/>
      <c r="BS203" s="150"/>
      <c r="BT203" s="150"/>
      <c r="BU203" s="150"/>
      <c r="BV203" s="150"/>
      <c r="BW203" s="150"/>
      <c r="BX203" s="150"/>
      <c r="BY203" s="150"/>
      <c r="BZ203" s="150"/>
      <c r="CA203" s="150"/>
      <c r="CB203" s="150"/>
      <c r="CC203" s="150"/>
      <c r="CD203" s="150"/>
      <c r="CE203" s="150"/>
      <c r="CF203" s="150"/>
      <c r="CG203" s="150"/>
      <c r="CH203" s="150"/>
      <c r="CI203" s="150"/>
      <c r="CJ203" s="150"/>
      <c r="CK203" s="150"/>
      <c r="CL203" s="150"/>
      <c r="CM203" s="150"/>
      <c r="CN203" s="150"/>
      <c r="CO203" s="150"/>
      <c r="CP203" s="150"/>
      <c r="CQ203" s="150"/>
      <c r="CR203" s="150"/>
      <c r="CS203" s="150"/>
      <c r="CT203" s="150"/>
      <c r="CU203" s="150"/>
      <c r="CV203" s="150"/>
      <c r="CW203" s="150"/>
      <c r="CX203" s="150"/>
      <c r="CY203" s="150"/>
      <c r="CZ203" s="150"/>
      <c r="DA203" s="150"/>
      <c r="DB203" s="150"/>
      <c r="DC203" s="150"/>
    </row>
    <row r="204" spans="1:107" s="5" customFormat="1" ht="12.75" customHeight="1">
      <c r="A204" s="150"/>
      <c r="B204" s="150"/>
      <c r="C204" s="150"/>
      <c r="D204" s="150"/>
      <c r="E204" s="150"/>
      <c r="F204" s="150"/>
      <c r="G204" s="150"/>
      <c r="H204" s="150"/>
      <c r="I204" s="150"/>
      <c r="J204" s="150"/>
      <c r="K204" s="150"/>
      <c r="L204" s="150"/>
      <c r="M204" s="150"/>
      <c r="N204" s="150"/>
      <c r="O204" s="150"/>
      <c r="P204" s="150"/>
      <c r="Q204" s="150"/>
      <c r="R204" s="150"/>
      <c r="S204" s="150"/>
      <c r="T204" s="150"/>
      <c r="U204" s="150"/>
      <c r="V204" s="150"/>
      <c r="W204" s="150"/>
      <c r="X204" s="150"/>
      <c r="Y204" s="150"/>
      <c r="Z204" s="150"/>
      <c r="AA204" s="150"/>
      <c r="AB204" s="150"/>
      <c r="AC204" s="150"/>
      <c r="AD204" s="150"/>
      <c r="AE204" s="150"/>
      <c r="AF204" s="150"/>
      <c r="AG204" s="150"/>
      <c r="AH204" s="150"/>
      <c r="AI204" s="150"/>
      <c r="AJ204" s="150"/>
      <c r="AK204" s="150"/>
      <c r="AL204" s="150"/>
      <c r="AM204" s="150"/>
      <c r="AN204" s="150"/>
      <c r="AO204" s="717"/>
      <c r="AP204" s="717"/>
      <c r="AQ204" s="150"/>
      <c r="AR204" s="150"/>
      <c r="AS204" s="150"/>
      <c r="AT204" s="150"/>
      <c r="AU204" s="150"/>
      <c r="AV204" s="156"/>
      <c r="AW204" s="150"/>
      <c r="AX204" s="150"/>
      <c r="AY204" s="150"/>
      <c r="AZ204" s="150"/>
      <c r="BA204" s="150"/>
      <c r="BB204" s="150"/>
      <c r="BC204" s="150"/>
      <c r="BD204" s="150"/>
      <c r="BE204" s="150"/>
      <c r="BF204" s="150"/>
      <c r="BG204" s="150"/>
      <c r="BH204" s="150"/>
      <c r="BI204" s="150"/>
      <c r="BJ204" s="150"/>
      <c r="BK204" s="150"/>
      <c r="BL204" s="150"/>
      <c r="BM204" s="150"/>
      <c r="BN204" s="150"/>
      <c r="BO204" s="150"/>
      <c r="BP204" s="150"/>
      <c r="BQ204" s="150"/>
      <c r="BR204" s="150"/>
      <c r="BS204" s="150"/>
      <c r="BT204" s="150"/>
      <c r="BU204" s="150"/>
      <c r="BV204" s="150"/>
      <c r="BW204" s="150"/>
      <c r="BX204" s="150"/>
      <c r="BY204" s="150"/>
      <c r="BZ204" s="150"/>
      <c r="CA204" s="150"/>
      <c r="CB204" s="150"/>
      <c r="CC204" s="150"/>
      <c r="CD204" s="150"/>
      <c r="CE204" s="150"/>
      <c r="CF204" s="150"/>
      <c r="CG204" s="150"/>
      <c r="CH204" s="150"/>
      <c r="CI204" s="150"/>
      <c r="CJ204" s="150"/>
      <c r="CK204" s="150"/>
      <c r="CL204" s="150"/>
      <c r="CM204" s="150"/>
      <c r="CN204" s="150"/>
      <c r="CO204" s="150"/>
      <c r="CP204" s="150"/>
      <c r="CQ204" s="150"/>
      <c r="CR204" s="150"/>
      <c r="CS204" s="150"/>
      <c r="CT204" s="150"/>
      <c r="CU204" s="150"/>
      <c r="CV204" s="150"/>
      <c r="CW204" s="150"/>
      <c r="CX204" s="150"/>
      <c r="CY204" s="150"/>
      <c r="CZ204" s="150"/>
      <c r="DA204" s="150"/>
      <c r="DB204" s="150"/>
      <c r="DC204" s="150"/>
    </row>
    <row r="205" spans="1:107" s="5" customFormat="1" ht="12.75" customHeight="1">
      <c r="A205" s="150"/>
      <c r="B205" s="150"/>
      <c r="C205" s="150"/>
      <c r="D205" s="150"/>
      <c r="E205" s="150"/>
      <c r="F205" s="150"/>
      <c r="G205" s="150"/>
      <c r="H205" s="150"/>
      <c r="I205" s="150"/>
      <c r="J205" s="150"/>
      <c r="K205" s="150"/>
      <c r="L205" s="150"/>
      <c r="M205" s="150"/>
      <c r="N205" s="150"/>
      <c r="O205" s="150"/>
      <c r="P205" s="150"/>
      <c r="Q205" s="150"/>
      <c r="R205" s="150"/>
      <c r="S205" s="150"/>
      <c r="T205" s="150"/>
      <c r="U205" s="150"/>
      <c r="V205" s="150"/>
      <c r="W205" s="150"/>
      <c r="X205" s="150"/>
      <c r="Y205" s="150"/>
      <c r="Z205" s="150"/>
      <c r="AA205" s="150"/>
      <c r="AB205" s="150"/>
      <c r="AC205" s="150"/>
      <c r="AD205" s="150"/>
      <c r="AE205" s="150"/>
      <c r="AF205" s="150"/>
      <c r="AG205" s="150"/>
      <c r="AH205" s="150"/>
      <c r="AI205" s="150"/>
      <c r="AJ205" s="150"/>
      <c r="AK205" s="150"/>
      <c r="AL205" s="150"/>
      <c r="AM205" s="150"/>
      <c r="AN205" s="150"/>
      <c r="AO205" s="717"/>
      <c r="AP205" s="717"/>
      <c r="AQ205" s="150"/>
      <c r="AR205" s="150"/>
      <c r="AS205" s="150"/>
      <c r="AT205" s="150"/>
      <c r="AU205" s="150"/>
      <c r="AV205" s="156"/>
      <c r="AW205" s="150"/>
      <c r="AX205" s="150"/>
      <c r="AY205" s="150"/>
      <c r="AZ205" s="150"/>
      <c r="BA205" s="150"/>
      <c r="BB205" s="150"/>
      <c r="BC205" s="150"/>
      <c r="BD205" s="150"/>
      <c r="BE205" s="150"/>
      <c r="BF205" s="150"/>
      <c r="BG205" s="150"/>
      <c r="BH205" s="150"/>
      <c r="BI205" s="150"/>
      <c r="BJ205" s="150"/>
      <c r="BK205" s="150"/>
      <c r="BL205" s="150"/>
      <c r="BM205" s="150"/>
      <c r="BN205" s="150"/>
      <c r="BO205" s="150"/>
      <c r="BP205" s="150"/>
      <c r="BQ205" s="150"/>
      <c r="BR205" s="150"/>
      <c r="BS205" s="150"/>
      <c r="BT205" s="150"/>
      <c r="BU205" s="150"/>
      <c r="BV205" s="150"/>
      <c r="BW205" s="150"/>
      <c r="BX205" s="150"/>
      <c r="BY205" s="150"/>
      <c r="BZ205" s="150"/>
      <c r="CA205" s="150"/>
      <c r="CB205" s="150"/>
      <c r="CC205" s="150"/>
      <c r="CD205" s="150"/>
      <c r="CE205" s="150"/>
      <c r="CF205" s="150"/>
      <c r="CG205" s="150"/>
      <c r="CH205" s="150"/>
      <c r="CI205" s="150"/>
      <c r="CJ205" s="150"/>
      <c r="CK205" s="150"/>
      <c r="CL205" s="150"/>
      <c r="CM205" s="150"/>
      <c r="CN205" s="150"/>
      <c r="CO205" s="150"/>
      <c r="CP205" s="150"/>
      <c r="CQ205" s="150"/>
      <c r="CR205" s="150"/>
      <c r="CS205" s="150"/>
      <c r="CT205" s="150"/>
      <c r="CU205" s="150"/>
      <c r="CV205" s="150"/>
      <c r="CW205" s="150"/>
      <c r="CX205" s="150"/>
      <c r="CY205" s="150"/>
      <c r="CZ205" s="150"/>
      <c r="DA205" s="150"/>
      <c r="DB205" s="150"/>
      <c r="DC205" s="150"/>
    </row>
    <row r="206" spans="1:107" s="5" customFormat="1" ht="12.75" customHeight="1">
      <c r="A206" s="150"/>
      <c r="B206" s="150"/>
      <c r="C206" s="150"/>
      <c r="D206" s="150"/>
      <c r="E206" s="150"/>
      <c r="F206" s="150"/>
      <c r="G206" s="150"/>
      <c r="H206" s="150"/>
      <c r="I206" s="150"/>
      <c r="J206" s="150"/>
      <c r="K206" s="150"/>
      <c r="L206" s="150"/>
      <c r="M206" s="150"/>
      <c r="N206" s="150"/>
      <c r="O206" s="150"/>
      <c r="P206" s="150"/>
      <c r="Q206" s="150"/>
      <c r="R206" s="150"/>
      <c r="S206" s="150"/>
      <c r="T206" s="150"/>
      <c r="U206" s="150"/>
      <c r="V206" s="150"/>
      <c r="W206" s="150"/>
      <c r="X206" s="150"/>
      <c r="Y206" s="150"/>
      <c r="Z206" s="150"/>
      <c r="AA206" s="150"/>
      <c r="AB206" s="150"/>
      <c r="AC206" s="150"/>
      <c r="AD206" s="150"/>
      <c r="AE206" s="150"/>
      <c r="AF206" s="150"/>
      <c r="AG206" s="150"/>
      <c r="AH206" s="150"/>
      <c r="AI206" s="150"/>
      <c r="AJ206" s="150"/>
      <c r="AK206" s="150"/>
      <c r="AL206" s="150"/>
      <c r="AM206" s="150"/>
      <c r="AN206" s="150"/>
      <c r="AO206" s="717"/>
      <c r="AP206" s="717"/>
      <c r="AQ206" s="150"/>
      <c r="AR206" s="150"/>
      <c r="AS206" s="150"/>
      <c r="AT206" s="150"/>
      <c r="AU206" s="150"/>
      <c r="AV206" s="156"/>
      <c r="AW206" s="150"/>
      <c r="AX206" s="150"/>
      <c r="AY206" s="150"/>
      <c r="AZ206" s="150"/>
      <c r="BA206" s="150"/>
      <c r="BB206" s="150"/>
      <c r="BC206" s="150"/>
      <c r="BD206" s="150"/>
      <c r="BE206" s="150"/>
      <c r="BF206" s="150"/>
      <c r="BG206" s="150"/>
      <c r="BH206" s="150"/>
      <c r="BI206" s="150"/>
      <c r="BJ206" s="150"/>
      <c r="BK206" s="150"/>
      <c r="BL206" s="150"/>
      <c r="BM206" s="150"/>
      <c r="BN206" s="150"/>
      <c r="BO206" s="150"/>
      <c r="BP206" s="150"/>
      <c r="BQ206" s="150"/>
      <c r="BR206" s="150"/>
      <c r="BS206" s="150"/>
      <c r="BT206" s="150"/>
      <c r="BU206" s="150"/>
      <c r="BV206" s="150"/>
      <c r="BW206" s="150"/>
      <c r="BX206" s="150"/>
      <c r="BY206" s="150"/>
      <c r="BZ206" s="150"/>
      <c r="CA206" s="150"/>
      <c r="CB206" s="150"/>
      <c r="CC206" s="150"/>
      <c r="CD206" s="150"/>
      <c r="CE206" s="150"/>
      <c r="CF206" s="150"/>
      <c r="CG206" s="150"/>
      <c r="CH206" s="150"/>
      <c r="CI206" s="150"/>
      <c r="CJ206" s="150"/>
      <c r="CK206" s="150"/>
      <c r="CL206" s="150"/>
      <c r="CM206" s="150"/>
      <c r="CN206" s="150"/>
      <c r="CO206" s="150"/>
      <c r="CP206" s="150"/>
      <c r="CQ206" s="150"/>
      <c r="CR206" s="150"/>
      <c r="CS206" s="150"/>
      <c r="CT206" s="150"/>
      <c r="CU206" s="150"/>
      <c r="CV206" s="150"/>
      <c r="CW206" s="150"/>
      <c r="CX206" s="150"/>
      <c r="CY206" s="150"/>
      <c r="CZ206" s="150"/>
      <c r="DA206" s="150"/>
      <c r="DB206" s="150"/>
      <c r="DC206" s="150"/>
    </row>
    <row r="207" spans="1:107" s="5" customFormat="1" ht="12.75" customHeight="1">
      <c r="A207" s="150"/>
      <c r="B207" s="150"/>
      <c r="C207" s="150"/>
      <c r="D207" s="150"/>
      <c r="E207" s="150"/>
      <c r="F207" s="150"/>
      <c r="G207" s="150"/>
      <c r="H207" s="150"/>
      <c r="I207" s="150"/>
      <c r="J207" s="150"/>
      <c r="K207" s="150"/>
      <c r="L207" s="150"/>
      <c r="M207" s="150"/>
      <c r="N207" s="150"/>
      <c r="O207" s="150"/>
      <c r="P207" s="150"/>
      <c r="Q207" s="150"/>
      <c r="R207" s="150"/>
      <c r="S207" s="150"/>
      <c r="T207" s="150"/>
      <c r="U207" s="150"/>
      <c r="V207" s="150"/>
      <c r="W207" s="150"/>
      <c r="X207" s="150"/>
      <c r="Y207" s="150"/>
      <c r="Z207" s="150"/>
      <c r="AA207" s="150"/>
      <c r="AB207" s="150"/>
      <c r="AC207" s="150"/>
      <c r="AD207" s="150"/>
      <c r="AE207" s="150"/>
      <c r="AF207" s="150"/>
      <c r="AG207" s="150"/>
      <c r="AH207" s="150"/>
      <c r="AI207" s="150"/>
      <c r="AJ207" s="150"/>
      <c r="AK207" s="150"/>
      <c r="AL207" s="150"/>
      <c r="AM207" s="150"/>
      <c r="AN207" s="150"/>
      <c r="AO207" s="717"/>
      <c r="AP207" s="717"/>
      <c r="AQ207" s="150"/>
      <c r="AR207" s="150"/>
      <c r="AS207" s="150"/>
      <c r="AT207" s="150"/>
      <c r="AU207" s="150"/>
      <c r="AV207" s="156"/>
      <c r="AW207" s="150"/>
      <c r="AX207" s="150"/>
      <c r="AY207" s="150"/>
      <c r="AZ207" s="150"/>
      <c r="BA207" s="150"/>
      <c r="BB207" s="150"/>
      <c r="BC207" s="150"/>
      <c r="BD207" s="150"/>
      <c r="BE207" s="150"/>
      <c r="BF207" s="150"/>
      <c r="BG207" s="150"/>
      <c r="BH207" s="150"/>
      <c r="BI207" s="150"/>
      <c r="BJ207" s="150"/>
      <c r="BK207" s="150"/>
      <c r="BL207" s="150"/>
      <c r="BM207" s="150"/>
      <c r="BN207" s="150"/>
      <c r="BO207" s="150"/>
      <c r="BP207" s="150"/>
      <c r="BQ207" s="150"/>
      <c r="BR207" s="150"/>
      <c r="BS207" s="150"/>
      <c r="BT207" s="150"/>
      <c r="BU207" s="150"/>
      <c r="BV207" s="150"/>
      <c r="BW207" s="150"/>
      <c r="BX207" s="150"/>
      <c r="BY207" s="150"/>
      <c r="BZ207" s="150"/>
      <c r="CA207" s="150"/>
      <c r="CB207" s="150"/>
      <c r="CC207" s="150"/>
      <c r="CD207" s="150"/>
      <c r="CE207" s="150"/>
      <c r="CF207" s="150"/>
      <c r="CG207" s="150"/>
      <c r="CH207" s="150"/>
      <c r="CI207" s="150"/>
      <c r="CJ207" s="150"/>
      <c r="CK207" s="150"/>
      <c r="CL207" s="150"/>
      <c r="CM207" s="150"/>
      <c r="CN207" s="150"/>
      <c r="CO207" s="150"/>
      <c r="CP207" s="150"/>
      <c r="CQ207" s="150"/>
      <c r="CR207" s="150"/>
      <c r="CS207" s="150"/>
      <c r="CT207" s="150"/>
      <c r="CU207" s="150"/>
      <c r="CV207" s="150"/>
      <c r="CW207" s="150"/>
      <c r="CX207" s="150"/>
      <c r="CY207" s="150"/>
      <c r="CZ207" s="150"/>
      <c r="DA207" s="150"/>
      <c r="DB207" s="150"/>
      <c r="DC207" s="150"/>
    </row>
    <row r="208" spans="1:107" s="5" customFormat="1" ht="12.75" customHeight="1">
      <c r="A208" s="150"/>
      <c r="B208" s="150"/>
      <c r="C208" s="150"/>
      <c r="D208" s="150"/>
      <c r="E208" s="150"/>
      <c r="F208" s="150"/>
      <c r="G208" s="150"/>
      <c r="H208" s="150"/>
      <c r="I208" s="150"/>
      <c r="J208" s="150"/>
      <c r="K208" s="150"/>
      <c r="L208" s="150"/>
      <c r="M208" s="150"/>
      <c r="N208" s="150"/>
      <c r="O208" s="150"/>
      <c r="P208" s="150"/>
      <c r="Q208" s="150"/>
      <c r="R208" s="150"/>
      <c r="S208" s="150"/>
      <c r="T208" s="150"/>
      <c r="U208" s="150"/>
      <c r="V208" s="150"/>
      <c r="W208" s="150"/>
      <c r="X208" s="150"/>
      <c r="Y208" s="150"/>
      <c r="Z208" s="150"/>
      <c r="AA208" s="150"/>
      <c r="AB208" s="150"/>
      <c r="AC208" s="150"/>
      <c r="AD208" s="150"/>
      <c r="AE208" s="150"/>
      <c r="AF208" s="150"/>
      <c r="AG208" s="150"/>
      <c r="AH208" s="150"/>
      <c r="AI208" s="150"/>
      <c r="AJ208" s="150"/>
      <c r="AK208" s="150"/>
      <c r="AL208" s="150"/>
      <c r="AM208" s="150"/>
      <c r="AN208" s="150"/>
      <c r="AO208" s="717"/>
      <c r="AP208" s="717"/>
      <c r="AQ208" s="150"/>
      <c r="AR208" s="150"/>
      <c r="AS208" s="150"/>
      <c r="AT208" s="150"/>
      <c r="AU208" s="150"/>
      <c r="AV208" s="156"/>
      <c r="AW208" s="150"/>
      <c r="AX208" s="150"/>
      <c r="AY208" s="150"/>
      <c r="AZ208" s="150"/>
      <c r="BA208" s="150"/>
      <c r="BB208" s="150"/>
      <c r="BC208" s="150"/>
      <c r="BD208" s="150"/>
      <c r="BE208" s="150"/>
      <c r="BF208" s="150"/>
      <c r="BG208" s="150"/>
      <c r="BH208" s="150"/>
      <c r="BI208" s="150"/>
      <c r="BJ208" s="150"/>
      <c r="BK208" s="150"/>
      <c r="BL208" s="150"/>
      <c r="BM208" s="150"/>
      <c r="BN208" s="150"/>
      <c r="BO208" s="150"/>
      <c r="BP208" s="150"/>
      <c r="BQ208" s="150"/>
      <c r="BR208" s="150"/>
      <c r="BS208" s="150"/>
      <c r="BT208" s="150"/>
      <c r="BU208" s="150"/>
      <c r="BV208" s="150"/>
      <c r="BW208" s="150"/>
      <c r="BX208" s="150"/>
      <c r="BY208" s="150"/>
      <c r="BZ208" s="150"/>
      <c r="CA208" s="150"/>
      <c r="CB208" s="150"/>
      <c r="CC208" s="150"/>
      <c r="CD208" s="150"/>
      <c r="CE208" s="150"/>
      <c r="CF208" s="150"/>
      <c r="CG208" s="150"/>
      <c r="CH208" s="150"/>
      <c r="CI208" s="150"/>
      <c r="CJ208" s="150"/>
      <c r="CK208" s="150"/>
      <c r="CL208" s="150"/>
      <c r="CM208" s="150"/>
      <c r="CN208" s="150"/>
      <c r="CO208" s="150"/>
      <c r="CP208" s="150"/>
      <c r="CQ208" s="150"/>
      <c r="CR208" s="150"/>
      <c r="CS208" s="150"/>
      <c r="CT208" s="150"/>
      <c r="CU208" s="150"/>
      <c r="CV208" s="150"/>
      <c r="CW208" s="150"/>
      <c r="CX208" s="150"/>
      <c r="CY208" s="150"/>
      <c r="CZ208" s="150"/>
      <c r="DA208" s="150"/>
      <c r="DB208" s="150"/>
      <c r="DC208" s="150"/>
    </row>
    <row r="209" spans="1:107" s="5" customFormat="1" ht="12.75" customHeight="1">
      <c r="A209" s="150"/>
      <c r="B209" s="150"/>
      <c r="C209" s="150"/>
      <c r="D209" s="150"/>
      <c r="E209" s="150"/>
      <c r="F209" s="150"/>
      <c r="G209" s="150"/>
      <c r="H209" s="150"/>
      <c r="I209" s="150"/>
      <c r="J209" s="150"/>
      <c r="K209" s="150"/>
      <c r="L209" s="150"/>
      <c r="M209" s="150"/>
      <c r="N209" s="150"/>
      <c r="O209" s="150"/>
      <c r="P209" s="150"/>
      <c r="Q209" s="150"/>
      <c r="R209" s="150"/>
      <c r="S209" s="150"/>
      <c r="T209" s="150"/>
      <c r="U209" s="150"/>
      <c r="V209" s="150"/>
      <c r="W209" s="150"/>
      <c r="X209" s="150"/>
      <c r="Y209" s="150"/>
      <c r="Z209" s="150"/>
      <c r="AA209" s="150"/>
      <c r="AB209" s="150"/>
      <c r="AC209" s="150"/>
      <c r="AD209" s="150"/>
      <c r="AE209" s="150"/>
      <c r="AF209" s="150"/>
      <c r="AG209" s="150"/>
      <c r="AH209" s="150"/>
      <c r="AI209" s="150"/>
      <c r="AJ209" s="150"/>
      <c r="AK209" s="150"/>
      <c r="AL209" s="150"/>
      <c r="AM209" s="150"/>
      <c r="AN209" s="150"/>
      <c r="AO209" s="717"/>
      <c r="AP209" s="717"/>
      <c r="AQ209" s="150"/>
      <c r="AR209" s="150"/>
      <c r="AS209" s="150"/>
      <c r="AT209" s="150"/>
      <c r="AU209" s="150"/>
      <c r="AV209" s="156"/>
      <c r="AW209" s="150"/>
      <c r="AX209" s="150"/>
      <c r="AY209" s="150"/>
      <c r="AZ209" s="150"/>
      <c r="BA209" s="150"/>
      <c r="BB209" s="150"/>
      <c r="BC209" s="150"/>
      <c r="BD209" s="150"/>
      <c r="BE209" s="150"/>
      <c r="BF209" s="150"/>
      <c r="BG209" s="150"/>
      <c r="BH209" s="150"/>
      <c r="BI209" s="150"/>
      <c r="BJ209" s="150"/>
      <c r="BK209" s="150"/>
      <c r="BL209" s="150"/>
      <c r="BM209" s="150"/>
      <c r="BN209" s="150"/>
      <c r="BO209" s="150"/>
      <c r="BP209" s="150"/>
      <c r="BQ209" s="150"/>
      <c r="BR209" s="150"/>
      <c r="BS209" s="150"/>
      <c r="BT209" s="150"/>
      <c r="BU209" s="150"/>
      <c r="BV209" s="150"/>
      <c r="BW209" s="150"/>
      <c r="BX209" s="150"/>
      <c r="BY209" s="150"/>
      <c r="BZ209" s="150"/>
      <c r="CA209" s="150"/>
      <c r="CB209" s="150"/>
      <c r="CC209" s="150"/>
      <c r="CD209" s="150"/>
      <c r="CE209" s="150"/>
      <c r="CF209" s="150"/>
      <c r="CG209" s="150"/>
      <c r="CH209" s="150"/>
      <c r="CI209" s="150"/>
      <c r="CJ209" s="150"/>
      <c r="CK209" s="150"/>
      <c r="CL209" s="150"/>
      <c r="CM209" s="150"/>
      <c r="CN209" s="150"/>
      <c r="CO209" s="150"/>
      <c r="CP209" s="150"/>
      <c r="CQ209" s="150"/>
      <c r="CR209" s="150"/>
      <c r="CS209" s="150"/>
      <c r="CT209" s="150"/>
      <c r="CU209" s="150"/>
      <c r="CV209" s="150"/>
      <c r="CW209" s="150"/>
      <c r="CX209" s="150"/>
      <c r="CY209" s="150"/>
      <c r="CZ209" s="150"/>
      <c r="DA209" s="150"/>
      <c r="DB209" s="150"/>
      <c r="DC209" s="150"/>
    </row>
    <row r="210" spans="1:107" s="5" customFormat="1" ht="12.75" customHeight="1">
      <c r="A210" s="150"/>
      <c r="B210" s="150"/>
      <c r="C210" s="150"/>
      <c r="D210" s="150"/>
      <c r="E210" s="150"/>
      <c r="F210" s="150"/>
      <c r="G210" s="150"/>
      <c r="H210" s="150"/>
      <c r="I210" s="150"/>
      <c r="J210" s="150"/>
      <c r="K210" s="150"/>
      <c r="L210" s="150"/>
      <c r="M210" s="150"/>
      <c r="N210" s="150"/>
      <c r="O210" s="150"/>
      <c r="P210" s="150"/>
      <c r="Q210" s="150"/>
      <c r="R210" s="150"/>
      <c r="S210" s="150"/>
      <c r="T210" s="150"/>
      <c r="U210" s="150"/>
      <c r="V210" s="150"/>
      <c r="W210" s="150"/>
      <c r="X210" s="150"/>
      <c r="Y210" s="150"/>
      <c r="Z210" s="150"/>
      <c r="AA210" s="150"/>
      <c r="AB210" s="150"/>
      <c r="AC210" s="150"/>
      <c r="AD210" s="150"/>
      <c r="AE210" s="150"/>
      <c r="AF210" s="150"/>
      <c r="AG210" s="150"/>
      <c r="AH210" s="150"/>
      <c r="AI210" s="150"/>
      <c r="AJ210" s="150"/>
      <c r="AK210" s="150"/>
      <c r="AL210" s="150"/>
      <c r="AM210" s="150"/>
      <c r="AN210" s="150"/>
      <c r="AO210" s="717"/>
      <c r="AP210" s="717"/>
      <c r="AQ210" s="150"/>
      <c r="AR210" s="150"/>
      <c r="AS210" s="150"/>
      <c r="AT210" s="150"/>
      <c r="AU210" s="150"/>
      <c r="AV210" s="156"/>
      <c r="AW210" s="150"/>
      <c r="AX210" s="150"/>
      <c r="AY210" s="150"/>
      <c r="AZ210" s="150"/>
      <c r="BA210" s="150"/>
      <c r="BB210" s="150"/>
      <c r="BC210" s="150"/>
      <c r="BD210" s="150"/>
      <c r="BE210" s="150"/>
      <c r="BF210" s="150"/>
      <c r="BG210" s="150"/>
      <c r="BH210" s="150"/>
      <c r="BI210" s="150"/>
      <c r="BJ210" s="150"/>
      <c r="BK210" s="150"/>
      <c r="BL210" s="150"/>
      <c r="BM210" s="150"/>
      <c r="BN210" s="150"/>
      <c r="BO210" s="150"/>
      <c r="BP210" s="150"/>
      <c r="BQ210" s="150"/>
      <c r="BR210" s="150"/>
      <c r="BS210" s="150"/>
      <c r="BT210" s="150"/>
      <c r="BU210" s="150"/>
      <c r="BV210" s="150"/>
      <c r="BW210" s="150"/>
      <c r="BX210" s="150"/>
      <c r="BY210" s="150"/>
      <c r="BZ210" s="150"/>
      <c r="CA210" s="150"/>
      <c r="CB210" s="150"/>
      <c r="CC210" s="150"/>
      <c r="CD210" s="150"/>
      <c r="CE210" s="150"/>
      <c r="CF210" s="150"/>
      <c r="CG210" s="150"/>
      <c r="CH210" s="150"/>
      <c r="CI210" s="150"/>
      <c r="CJ210" s="150"/>
      <c r="CK210" s="150"/>
      <c r="CL210" s="150"/>
      <c r="CM210" s="150"/>
      <c r="CN210" s="150"/>
      <c r="CO210" s="150"/>
      <c r="CP210" s="150"/>
      <c r="CQ210" s="150"/>
      <c r="CR210" s="150"/>
      <c r="CS210" s="150"/>
      <c r="CT210" s="150"/>
      <c r="CU210" s="150"/>
      <c r="CV210" s="150"/>
      <c r="CW210" s="150"/>
      <c r="CX210" s="150"/>
      <c r="CY210" s="150"/>
      <c r="CZ210" s="150"/>
      <c r="DA210" s="150"/>
      <c r="DB210" s="150"/>
      <c r="DC210" s="150"/>
    </row>
    <row r="211" spans="1:107" s="5" customFormat="1" ht="12.75" customHeight="1">
      <c r="A211" s="150"/>
      <c r="B211" s="150"/>
      <c r="C211" s="150"/>
      <c r="D211" s="150"/>
      <c r="E211" s="150"/>
      <c r="F211" s="150"/>
      <c r="G211" s="150"/>
      <c r="H211" s="150"/>
      <c r="I211" s="150"/>
      <c r="J211" s="150"/>
      <c r="K211" s="150"/>
      <c r="L211" s="150"/>
      <c r="M211" s="150"/>
      <c r="N211" s="150"/>
      <c r="O211" s="150"/>
      <c r="P211" s="150"/>
      <c r="Q211" s="150"/>
      <c r="R211" s="150"/>
      <c r="S211" s="150"/>
      <c r="T211" s="150"/>
      <c r="U211" s="150"/>
      <c r="V211" s="150"/>
      <c r="W211" s="150"/>
      <c r="X211" s="150"/>
      <c r="Y211" s="150"/>
      <c r="Z211" s="150"/>
      <c r="AA211" s="150"/>
      <c r="AB211" s="150"/>
      <c r="AC211" s="150"/>
      <c r="AD211" s="150"/>
      <c r="AE211" s="150"/>
      <c r="AF211" s="150"/>
      <c r="AG211" s="150"/>
      <c r="AH211" s="150"/>
      <c r="AI211" s="150"/>
      <c r="AJ211" s="150"/>
      <c r="AK211" s="150"/>
      <c r="AL211" s="150"/>
      <c r="AM211" s="150"/>
      <c r="AN211" s="150"/>
      <c r="AO211" s="717"/>
      <c r="AP211" s="717"/>
      <c r="AQ211" s="150"/>
      <c r="AR211" s="150"/>
      <c r="AS211" s="150"/>
      <c r="AT211" s="150"/>
      <c r="AU211" s="150"/>
      <c r="AV211" s="156"/>
      <c r="AW211" s="150"/>
      <c r="AX211" s="150"/>
      <c r="AY211" s="150"/>
      <c r="AZ211" s="150"/>
      <c r="BA211" s="150"/>
      <c r="BB211" s="150"/>
      <c r="BC211" s="150"/>
      <c r="BD211" s="150"/>
      <c r="BE211" s="150"/>
      <c r="BF211" s="150"/>
      <c r="BG211" s="150"/>
      <c r="BH211" s="150"/>
      <c r="BI211" s="150"/>
      <c r="BJ211" s="150"/>
      <c r="BK211" s="150"/>
      <c r="BL211" s="150"/>
      <c r="BM211" s="150"/>
      <c r="BN211" s="150"/>
      <c r="BO211" s="150"/>
      <c r="BP211" s="150"/>
      <c r="BQ211" s="150"/>
      <c r="BR211" s="150"/>
      <c r="BS211" s="150"/>
      <c r="BT211" s="150"/>
      <c r="BU211" s="150"/>
      <c r="BV211" s="150"/>
      <c r="BW211" s="150"/>
      <c r="BX211" s="150"/>
      <c r="BY211" s="150"/>
      <c r="BZ211" s="150"/>
      <c r="CA211" s="150"/>
      <c r="CB211" s="150"/>
      <c r="CC211" s="150"/>
      <c r="CD211" s="150"/>
      <c r="CE211" s="150"/>
      <c r="CF211" s="150"/>
      <c r="CG211" s="150"/>
      <c r="CH211" s="150"/>
      <c r="CI211" s="150"/>
      <c r="CJ211" s="150"/>
      <c r="CK211" s="150"/>
      <c r="CL211" s="150"/>
      <c r="CM211" s="150"/>
      <c r="CN211" s="150"/>
      <c r="CO211" s="150"/>
      <c r="CP211" s="150"/>
      <c r="CQ211" s="150"/>
      <c r="CR211" s="150"/>
      <c r="CS211" s="150"/>
      <c r="CT211" s="150"/>
      <c r="CU211" s="150"/>
      <c r="CV211" s="150"/>
      <c r="CW211" s="150"/>
      <c r="CX211" s="150"/>
      <c r="CY211" s="150"/>
      <c r="CZ211" s="150"/>
      <c r="DA211" s="150"/>
      <c r="DB211" s="150"/>
      <c r="DC211" s="150"/>
    </row>
    <row r="212" spans="1:107" s="5" customFormat="1" ht="12.75" customHeight="1">
      <c r="A212" s="150"/>
      <c r="B212" s="150"/>
      <c r="C212" s="150"/>
      <c r="D212" s="150"/>
      <c r="E212" s="150"/>
      <c r="F212" s="150"/>
      <c r="G212" s="150"/>
      <c r="H212" s="150"/>
      <c r="I212" s="150"/>
      <c r="J212" s="150"/>
      <c r="K212" s="150"/>
      <c r="L212" s="150"/>
      <c r="M212" s="150"/>
      <c r="N212" s="150"/>
      <c r="O212" s="150"/>
      <c r="P212" s="150"/>
      <c r="Q212" s="150"/>
      <c r="R212" s="150"/>
      <c r="S212" s="150"/>
      <c r="T212" s="150"/>
      <c r="U212" s="150"/>
      <c r="V212" s="150"/>
      <c r="W212" s="150"/>
      <c r="X212" s="150"/>
      <c r="Y212" s="150"/>
      <c r="Z212" s="150"/>
      <c r="AA212" s="150"/>
      <c r="AB212" s="150"/>
      <c r="AC212" s="150"/>
      <c r="AD212" s="150"/>
      <c r="AE212" s="150"/>
      <c r="AF212" s="150"/>
      <c r="AG212" s="150"/>
      <c r="AH212" s="150"/>
      <c r="AI212" s="150"/>
      <c r="AJ212" s="150"/>
      <c r="AK212" s="150"/>
      <c r="AL212" s="150"/>
      <c r="AM212" s="150"/>
      <c r="AN212" s="150"/>
      <c r="AO212" s="717"/>
      <c r="AP212" s="717"/>
      <c r="AQ212" s="150"/>
      <c r="AR212" s="150"/>
      <c r="AS212" s="150"/>
      <c r="AT212" s="150"/>
      <c r="AU212" s="150"/>
      <c r="AV212" s="156"/>
      <c r="AW212" s="150"/>
      <c r="AX212" s="150"/>
      <c r="AY212" s="150"/>
      <c r="AZ212" s="150"/>
      <c r="BA212" s="150"/>
      <c r="BB212" s="150"/>
      <c r="BC212" s="150"/>
      <c r="BD212" s="150"/>
      <c r="BE212" s="150"/>
      <c r="BF212" s="150"/>
      <c r="BG212" s="150"/>
      <c r="BH212" s="150"/>
      <c r="BI212" s="150"/>
      <c r="BJ212" s="150"/>
      <c r="BK212" s="150"/>
      <c r="BL212" s="150"/>
      <c r="BM212" s="150"/>
      <c r="BN212" s="150"/>
      <c r="BO212" s="150"/>
      <c r="BP212" s="150"/>
      <c r="BQ212" s="150"/>
      <c r="BR212" s="150"/>
      <c r="BS212" s="150"/>
      <c r="BT212" s="150"/>
      <c r="BU212" s="150"/>
      <c r="BV212" s="150"/>
      <c r="BW212" s="150"/>
      <c r="BX212" s="150"/>
      <c r="BY212" s="150"/>
      <c r="BZ212" s="150"/>
      <c r="CA212" s="150"/>
      <c r="CB212" s="150"/>
      <c r="CC212" s="150"/>
      <c r="CD212" s="150"/>
      <c r="CE212" s="150"/>
      <c r="CF212" s="150"/>
      <c r="CG212" s="150"/>
      <c r="CH212" s="150"/>
      <c r="CI212" s="150"/>
      <c r="CJ212" s="150"/>
      <c r="CK212" s="150"/>
      <c r="CL212" s="150"/>
      <c r="CM212" s="150"/>
      <c r="CN212" s="150"/>
      <c r="CO212" s="150"/>
      <c r="CP212" s="150"/>
      <c r="CQ212" s="150"/>
      <c r="CR212" s="150"/>
      <c r="CS212" s="150"/>
      <c r="CT212" s="150"/>
      <c r="CU212" s="150"/>
      <c r="CV212" s="150"/>
      <c r="CW212" s="150"/>
      <c r="CX212" s="150"/>
      <c r="CY212" s="150"/>
      <c r="CZ212" s="150"/>
      <c r="DA212" s="150"/>
      <c r="DB212" s="150"/>
      <c r="DC212" s="150"/>
    </row>
    <row r="213" spans="1:107" s="5" customFormat="1" ht="12.75" customHeight="1">
      <c r="A213" s="150"/>
      <c r="B213" s="150"/>
      <c r="C213" s="150"/>
      <c r="D213" s="150"/>
      <c r="E213" s="150"/>
      <c r="F213" s="150"/>
      <c r="G213" s="150"/>
      <c r="H213" s="150"/>
      <c r="I213" s="150"/>
      <c r="J213" s="150"/>
      <c r="K213" s="150"/>
      <c r="L213" s="150"/>
      <c r="M213" s="150"/>
      <c r="N213" s="150"/>
      <c r="O213" s="150"/>
      <c r="P213" s="150"/>
      <c r="Q213" s="150"/>
      <c r="R213" s="150"/>
      <c r="S213" s="150"/>
      <c r="T213" s="150"/>
      <c r="U213" s="150"/>
      <c r="V213" s="150"/>
      <c r="W213" s="150"/>
      <c r="X213" s="150"/>
      <c r="Y213" s="150"/>
      <c r="Z213" s="150"/>
      <c r="AA213" s="150"/>
      <c r="AB213" s="150"/>
      <c r="AC213" s="150"/>
      <c r="AD213" s="150"/>
      <c r="AE213" s="150"/>
      <c r="AF213" s="150"/>
      <c r="AG213" s="150"/>
      <c r="AH213" s="150"/>
      <c r="AI213" s="150"/>
      <c r="AJ213" s="150"/>
      <c r="AK213" s="150"/>
      <c r="AL213" s="150"/>
      <c r="AM213" s="150"/>
      <c r="AN213" s="150"/>
      <c r="AO213" s="717"/>
      <c r="AP213" s="717"/>
      <c r="AQ213" s="150"/>
      <c r="AR213" s="150"/>
      <c r="AS213" s="150"/>
      <c r="AT213" s="150"/>
      <c r="AU213" s="150"/>
      <c r="AV213" s="156"/>
      <c r="AW213" s="150"/>
      <c r="AX213" s="150"/>
      <c r="AY213" s="150"/>
      <c r="AZ213" s="150"/>
      <c r="BA213" s="150"/>
      <c r="BB213" s="150"/>
      <c r="BC213" s="150"/>
      <c r="BD213" s="150"/>
      <c r="BE213" s="150"/>
      <c r="BF213" s="150"/>
      <c r="BG213" s="150"/>
      <c r="BH213" s="150"/>
      <c r="BI213" s="150"/>
      <c r="BJ213" s="150"/>
      <c r="BK213" s="150"/>
      <c r="BL213" s="150"/>
      <c r="BM213" s="150"/>
      <c r="BN213" s="150"/>
      <c r="BO213" s="150"/>
      <c r="BP213" s="150"/>
      <c r="BQ213" s="150"/>
      <c r="BR213" s="150"/>
      <c r="BS213" s="150"/>
      <c r="BT213" s="150"/>
      <c r="BU213" s="150"/>
      <c r="BV213" s="150"/>
      <c r="BW213" s="150"/>
      <c r="BX213" s="150"/>
      <c r="BY213" s="150"/>
      <c r="BZ213" s="150"/>
      <c r="CA213" s="150"/>
      <c r="CB213" s="150"/>
      <c r="CC213" s="150"/>
      <c r="CD213" s="150"/>
      <c r="CE213" s="150"/>
      <c r="CF213" s="150"/>
      <c r="CG213" s="150"/>
      <c r="CH213" s="150"/>
      <c r="CI213" s="150"/>
      <c r="CJ213" s="150"/>
      <c r="CK213" s="150"/>
      <c r="CL213" s="150"/>
      <c r="CM213" s="150"/>
      <c r="CN213" s="150"/>
      <c r="CO213" s="150"/>
      <c r="CP213" s="150"/>
      <c r="CQ213" s="150"/>
      <c r="CR213" s="150"/>
      <c r="CS213" s="150"/>
      <c r="CT213" s="150"/>
      <c r="CU213" s="150"/>
      <c r="CV213" s="150"/>
      <c r="CW213" s="150"/>
      <c r="CX213" s="150"/>
      <c r="CY213" s="150"/>
      <c r="CZ213" s="150"/>
      <c r="DA213" s="150"/>
      <c r="DB213" s="150"/>
      <c r="DC213" s="150"/>
    </row>
    <row r="214" spans="1:107" s="5" customFormat="1" ht="12.75" customHeight="1">
      <c r="A214" s="150"/>
      <c r="B214" s="150"/>
      <c r="C214" s="150"/>
      <c r="D214" s="150"/>
      <c r="E214" s="150"/>
      <c r="F214" s="150"/>
      <c r="G214" s="150"/>
      <c r="H214" s="150"/>
      <c r="I214" s="150"/>
      <c r="J214" s="150"/>
      <c r="K214" s="150"/>
      <c r="L214" s="150"/>
      <c r="M214" s="150"/>
      <c r="N214" s="150"/>
      <c r="O214" s="150"/>
      <c r="P214" s="150"/>
      <c r="Q214" s="150"/>
      <c r="R214" s="150"/>
      <c r="S214" s="150"/>
      <c r="T214" s="150"/>
      <c r="U214" s="150"/>
      <c r="V214" s="150"/>
      <c r="W214" s="150"/>
      <c r="X214" s="150"/>
      <c r="Y214" s="150"/>
      <c r="Z214" s="150"/>
      <c r="AA214" s="150"/>
      <c r="AB214" s="150"/>
      <c r="AC214" s="150"/>
      <c r="AD214" s="150"/>
      <c r="AE214" s="150"/>
      <c r="AF214" s="150"/>
      <c r="AG214" s="150"/>
      <c r="AH214" s="150"/>
      <c r="AI214" s="150"/>
      <c r="AJ214" s="150"/>
      <c r="AK214" s="150"/>
      <c r="AL214" s="150"/>
      <c r="AM214" s="150"/>
      <c r="AN214" s="150"/>
      <c r="AO214" s="717"/>
      <c r="AP214" s="717"/>
      <c r="AQ214" s="150"/>
      <c r="AR214" s="150"/>
      <c r="AS214" s="150"/>
      <c r="AT214" s="150"/>
      <c r="AU214" s="150"/>
      <c r="AV214" s="156"/>
      <c r="AW214" s="150"/>
      <c r="AX214" s="150"/>
      <c r="AY214" s="150"/>
      <c r="AZ214" s="150"/>
      <c r="BA214" s="150"/>
      <c r="BB214" s="150"/>
      <c r="BC214" s="150"/>
      <c r="BD214" s="150"/>
      <c r="BE214" s="150"/>
      <c r="BF214" s="150"/>
      <c r="BG214" s="150"/>
      <c r="BH214" s="150"/>
      <c r="BI214" s="150"/>
      <c r="BJ214" s="150"/>
      <c r="BK214" s="150"/>
      <c r="BL214" s="150"/>
      <c r="BM214" s="150"/>
      <c r="BN214" s="150"/>
      <c r="BO214" s="150"/>
      <c r="BP214" s="150"/>
      <c r="BQ214" s="150"/>
      <c r="BR214" s="150"/>
      <c r="BS214" s="150"/>
      <c r="BT214" s="150"/>
      <c r="BU214" s="150"/>
      <c r="BV214" s="150"/>
      <c r="BW214" s="150"/>
      <c r="BX214" s="150"/>
      <c r="BY214" s="150"/>
      <c r="BZ214" s="150"/>
      <c r="CA214" s="150"/>
      <c r="CB214" s="150"/>
      <c r="CC214" s="150"/>
      <c r="CD214" s="150"/>
      <c r="CE214" s="150"/>
      <c r="CF214" s="150"/>
      <c r="CG214" s="150"/>
      <c r="CH214" s="150"/>
      <c r="CI214" s="150"/>
      <c r="CJ214" s="150"/>
      <c r="CK214" s="150"/>
      <c r="CL214" s="150"/>
      <c r="CM214" s="150"/>
      <c r="CN214" s="150"/>
      <c r="CO214" s="150"/>
      <c r="CP214" s="150"/>
      <c r="CQ214" s="150"/>
      <c r="CR214" s="150"/>
      <c r="CS214" s="150"/>
      <c r="CT214" s="150"/>
      <c r="CU214" s="150"/>
      <c r="CV214" s="150"/>
      <c r="CW214" s="150"/>
      <c r="CX214" s="150"/>
      <c r="CY214" s="150"/>
      <c r="CZ214" s="150"/>
      <c r="DA214" s="150"/>
      <c r="DB214" s="150"/>
      <c r="DC214" s="150"/>
    </row>
    <row r="215" spans="1:107" s="5" customFormat="1" ht="12.75" customHeight="1">
      <c r="A215" s="150"/>
      <c r="B215" s="150"/>
      <c r="C215" s="150"/>
      <c r="D215" s="150"/>
      <c r="E215" s="150"/>
      <c r="F215" s="150"/>
      <c r="G215" s="150"/>
      <c r="H215" s="150"/>
      <c r="I215" s="150"/>
      <c r="J215" s="150"/>
      <c r="K215" s="150"/>
      <c r="L215" s="150"/>
      <c r="M215" s="150"/>
      <c r="N215" s="150"/>
      <c r="O215" s="150"/>
      <c r="P215" s="150"/>
      <c r="Q215" s="150"/>
      <c r="R215" s="150"/>
      <c r="S215" s="150"/>
      <c r="T215" s="150"/>
      <c r="U215" s="150"/>
      <c r="V215" s="150"/>
      <c r="W215" s="150"/>
      <c r="X215" s="150"/>
      <c r="Y215" s="150"/>
      <c r="Z215" s="150"/>
      <c r="AA215" s="150"/>
      <c r="AB215" s="150"/>
      <c r="AC215" s="150"/>
      <c r="AD215" s="150"/>
      <c r="AE215" s="150"/>
      <c r="AF215" s="150"/>
      <c r="AG215" s="150"/>
      <c r="AH215" s="150"/>
      <c r="AI215" s="150"/>
      <c r="AJ215" s="150"/>
      <c r="AK215" s="150"/>
      <c r="AL215" s="150"/>
      <c r="AM215" s="150"/>
      <c r="AN215" s="150"/>
      <c r="AO215" s="717"/>
      <c r="AP215" s="717"/>
      <c r="AQ215" s="150"/>
      <c r="AR215" s="150"/>
      <c r="AS215" s="150"/>
      <c r="AT215" s="150"/>
      <c r="AU215" s="150"/>
      <c r="AV215" s="156"/>
      <c r="AW215" s="150"/>
      <c r="AX215" s="150"/>
      <c r="AY215" s="150"/>
      <c r="AZ215" s="150"/>
      <c r="BA215" s="150"/>
      <c r="BB215" s="150"/>
      <c r="BC215" s="150"/>
      <c r="BD215" s="150"/>
      <c r="BE215" s="150"/>
      <c r="BF215" s="150"/>
      <c r="BG215" s="150"/>
      <c r="BH215" s="150"/>
      <c r="BI215" s="150"/>
      <c r="BJ215" s="150"/>
      <c r="BK215" s="150"/>
      <c r="BL215" s="150"/>
      <c r="BM215" s="150"/>
      <c r="BN215" s="150"/>
      <c r="BO215" s="150"/>
      <c r="BP215" s="150"/>
      <c r="BQ215" s="150"/>
      <c r="BR215" s="150"/>
      <c r="BS215" s="150"/>
      <c r="BT215" s="150"/>
      <c r="BU215" s="150"/>
      <c r="BV215" s="150"/>
      <c r="BW215" s="150"/>
      <c r="BX215" s="150"/>
      <c r="BY215" s="150"/>
      <c r="BZ215" s="150"/>
      <c r="CA215" s="150"/>
      <c r="CB215" s="150"/>
      <c r="CC215" s="150"/>
      <c r="CD215" s="150"/>
      <c r="CE215" s="150"/>
      <c r="CF215" s="150"/>
      <c r="CG215" s="150"/>
      <c r="CH215" s="150"/>
      <c r="CI215" s="150"/>
      <c r="CJ215" s="150"/>
      <c r="CK215" s="150"/>
      <c r="CL215" s="150"/>
      <c r="CM215" s="150"/>
      <c r="CN215" s="150"/>
      <c r="CO215" s="150"/>
      <c r="CP215" s="150"/>
      <c r="CQ215" s="150"/>
      <c r="CR215" s="150"/>
      <c r="CS215" s="150"/>
      <c r="CT215" s="150"/>
      <c r="CU215" s="150"/>
      <c r="CV215" s="150"/>
      <c r="CW215" s="150"/>
      <c r="CX215" s="150"/>
      <c r="CY215" s="150"/>
      <c r="CZ215" s="150"/>
      <c r="DA215" s="150"/>
      <c r="DB215" s="150"/>
      <c r="DC215" s="150"/>
    </row>
    <row r="216" spans="1:107" s="5" customFormat="1" ht="12.75" customHeight="1">
      <c r="A216" s="150"/>
      <c r="B216" s="150"/>
      <c r="C216" s="150"/>
      <c r="D216" s="150"/>
      <c r="E216" s="150"/>
      <c r="F216" s="150"/>
      <c r="G216" s="150"/>
      <c r="H216" s="150"/>
      <c r="I216" s="150"/>
      <c r="J216" s="150"/>
      <c r="K216" s="150"/>
      <c r="L216" s="150"/>
      <c r="M216" s="150"/>
      <c r="N216" s="150"/>
      <c r="O216" s="150"/>
      <c r="P216" s="150"/>
      <c r="Q216" s="150"/>
      <c r="R216" s="150"/>
      <c r="S216" s="150"/>
      <c r="T216" s="150"/>
      <c r="U216" s="150"/>
      <c r="V216" s="150"/>
      <c r="W216" s="150"/>
      <c r="X216" s="150"/>
      <c r="Y216" s="150"/>
      <c r="Z216" s="150"/>
      <c r="AA216" s="150"/>
      <c r="AB216" s="150"/>
      <c r="AC216" s="150"/>
      <c r="AD216" s="150"/>
      <c r="AE216" s="150"/>
      <c r="AF216" s="150"/>
      <c r="AG216" s="150"/>
      <c r="AH216" s="150"/>
      <c r="AI216" s="150"/>
      <c r="AJ216" s="150"/>
      <c r="AK216" s="150"/>
      <c r="AL216" s="150"/>
      <c r="AM216" s="150"/>
      <c r="AN216" s="150"/>
      <c r="AO216" s="717"/>
      <c r="AP216" s="717"/>
      <c r="AQ216" s="150"/>
      <c r="AR216" s="150"/>
      <c r="AS216" s="150"/>
      <c r="AT216" s="150"/>
      <c r="AU216" s="150"/>
      <c r="AV216" s="156"/>
      <c r="AW216" s="150"/>
      <c r="AX216" s="150"/>
      <c r="AY216" s="150"/>
      <c r="AZ216" s="150"/>
      <c r="BA216" s="150"/>
      <c r="BB216" s="150"/>
      <c r="BC216" s="150"/>
      <c r="BD216" s="150"/>
      <c r="BE216" s="150"/>
      <c r="BF216" s="150"/>
      <c r="BG216" s="150"/>
      <c r="BH216" s="150"/>
      <c r="BI216" s="150"/>
      <c r="BJ216" s="150"/>
      <c r="BK216" s="150"/>
      <c r="BL216" s="150"/>
      <c r="BM216" s="150"/>
      <c r="BN216" s="150"/>
      <c r="BO216" s="150"/>
      <c r="BP216" s="150"/>
      <c r="BQ216" s="150"/>
      <c r="BR216" s="150"/>
      <c r="BS216" s="150"/>
      <c r="BT216" s="150"/>
      <c r="BU216" s="150"/>
      <c r="BV216" s="150"/>
      <c r="BW216" s="150"/>
      <c r="BX216" s="150"/>
      <c r="BY216" s="150"/>
      <c r="BZ216" s="150"/>
      <c r="CA216" s="150"/>
      <c r="CB216" s="150"/>
      <c r="CC216" s="150"/>
      <c r="CD216" s="150"/>
      <c r="CE216" s="150"/>
      <c r="CF216" s="150"/>
      <c r="CG216" s="150"/>
      <c r="CH216" s="150"/>
      <c r="CI216" s="150"/>
      <c r="CJ216" s="150"/>
      <c r="CK216" s="150"/>
      <c r="CL216" s="150"/>
      <c r="CM216" s="150"/>
      <c r="CN216" s="150"/>
      <c r="CO216" s="150"/>
      <c r="CP216" s="150"/>
      <c r="CQ216" s="150"/>
      <c r="CR216" s="150"/>
      <c r="CS216" s="150"/>
      <c r="CT216" s="150"/>
      <c r="CU216" s="150"/>
      <c r="CV216" s="150"/>
      <c r="CW216" s="150"/>
      <c r="CX216" s="150"/>
      <c r="CY216" s="150"/>
      <c r="CZ216" s="150"/>
      <c r="DA216" s="150"/>
      <c r="DB216" s="150"/>
      <c r="DC216" s="150"/>
    </row>
    <row r="217" spans="1:107" s="5" customFormat="1" ht="12.75" customHeight="1">
      <c r="A217" s="150"/>
      <c r="B217" s="150"/>
      <c r="C217" s="150"/>
      <c r="D217" s="150"/>
      <c r="E217" s="150"/>
      <c r="F217" s="150"/>
      <c r="G217" s="150"/>
      <c r="H217" s="150"/>
      <c r="I217" s="150"/>
      <c r="J217" s="150"/>
      <c r="K217" s="150"/>
      <c r="L217" s="150"/>
      <c r="M217" s="150"/>
      <c r="N217" s="150"/>
      <c r="O217" s="150"/>
      <c r="P217" s="150"/>
      <c r="Q217" s="150"/>
      <c r="R217" s="150"/>
      <c r="S217" s="150"/>
      <c r="T217" s="150"/>
      <c r="U217" s="150"/>
      <c r="V217" s="150"/>
      <c r="W217" s="150"/>
      <c r="X217" s="150"/>
      <c r="Y217" s="150"/>
      <c r="Z217" s="150"/>
      <c r="AA217" s="150"/>
      <c r="AB217" s="150"/>
      <c r="AC217" s="150"/>
      <c r="AD217" s="150"/>
      <c r="AE217" s="150"/>
      <c r="AF217" s="150"/>
      <c r="AG217" s="150"/>
      <c r="AH217" s="150"/>
      <c r="AI217" s="150"/>
      <c r="AJ217" s="150"/>
      <c r="AK217" s="150"/>
      <c r="AL217" s="150"/>
      <c r="AM217" s="150"/>
      <c r="AN217" s="150"/>
      <c r="AO217" s="717"/>
      <c r="AP217" s="717"/>
      <c r="AQ217" s="150"/>
      <c r="AR217" s="150"/>
      <c r="AS217" s="150"/>
      <c r="AT217" s="150"/>
      <c r="AU217" s="150"/>
      <c r="AV217" s="156"/>
      <c r="AW217" s="150"/>
      <c r="AX217" s="150"/>
      <c r="AY217" s="150"/>
      <c r="AZ217" s="150"/>
      <c r="BA217" s="150"/>
      <c r="BB217" s="150"/>
      <c r="BC217" s="150"/>
      <c r="BD217" s="150"/>
      <c r="BE217" s="150"/>
      <c r="BF217" s="150"/>
      <c r="BG217" s="150"/>
      <c r="BH217" s="150"/>
      <c r="BI217" s="150"/>
      <c r="BJ217" s="150"/>
      <c r="BK217" s="150"/>
      <c r="BL217" s="150"/>
      <c r="BM217" s="150"/>
      <c r="BN217" s="150"/>
      <c r="BO217" s="150"/>
      <c r="BP217" s="150"/>
      <c r="BQ217" s="150"/>
      <c r="BR217" s="150"/>
      <c r="BS217" s="150"/>
      <c r="BT217" s="150"/>
      <c r="BU217" s="150"/>
      <c r="BV217" s="150"/>
      <c r="BW217" s="150"/>
      <c r="BX217" s="150"/>
      <c r="BY217" s="150"/>
      <c r="BZ217" s="150"/>
      <c r="CA217" s="150"/>
      <c r="CB217" s="150"/>
      <c r="CC217" s="150"/>
      <c r="CD217" s="150"/>
      <c r="CE217" s="150"/>
      <c r="CF217" s="150"/>
      <c r="CG217" s="150"/>
      <c r="CH217" s="150"/>
      <c r="CI217" s="150"/>
      <c r="CJ217" s="150"/>
      <c r="CK217" s="150"/>
      <c r="CL217" s="150"/>
      <c r="CM217" s="150"/>
      <c r="CN217" s="150"/>
      <c r="CO217" s="150"/>
      <c r="CP217" s="150"/>
      <c r="CQ217" s="150"/>
      <c r="CR217" s="150"/>
      <c r="CS217" s="150"/>
      <c r="CT217" s="150"/>
      <c r="CU217" s="150"/>
      <c r="CV217" s="150"/>
      <c r="CW217" s="150"/>
      <c r="CX217" s="150"/>
      <c r="CY217" s="150"/>
      <c r="CZ217" s="150"/>
      <c r="DA217" s="150"/>
      <c r="DB217" s="150"/>
      <c r="DC217" s="150"/>
    </row>
    <row r="218" spans="1:107" s="5" customFormat="1" ht="12.75" customHeight="1">
      <c r="A218" s="150"/>
      <c r="B218" s="150"/>
      <c r="C218" s="150"/>
      <c r="D218" s="150"/>
      <c r="E218" s="150"/>
      <c r="F218" s="150"/>
      <c r="G218" s="150"/>
      <c r="H218" s="150"/>
      <c r="I218" s="150"/>
      <c r="J218" s="150"/>
      <c r="K218" s="150"/>
      <c r="L218" s="150"/>
      <c r="M218" s="150"/>
      <c r="N218" s="150"/>
      <c r="O218" s="150"/>
      <c r="P218" s="150"/>
      <c r="Q218" s="150"/>
      <c r="R218" s="150"/>
      <c r="S218" s="150"/>
      <c r="T218" s="150"/>
      <c r="U218" s="150"/>
      <c r="V218" s="150"/>
      <c r="W218" s="150"/>
      <c r="X218" s="150"/>
      <c r="Y218" s="150"/>
      <c r="Z218" s="150"/>
      <c r="AA218" s="150"/>
      <c r="AB218" s="150"/>
      <c r="AC218" s="150"/>
      <c r="AD218" s="150"/>
      <c r="AE218" s="150"/>
      <c r="AF218" s="150"/>
      <c r="AG218" s="150"/>
      <c r="AH218" s="150"/>
      <c r="AI218" s="150"/>
      <c r="AJ218" s="150"/>
      <c r="AK218" s="150"/>
      <c r="AL218" s="150"/>
      <c r="AM218" s="150"/>
      <c r="AN218" s="150"/>
      <c r="AO218" s="717"/>
      <c r="AP218" s="717"/>
      <c r="AQ218" s="150"/>
      <c r="AR218" s="150"/>
      <c r="AS218" s="150"/>
      <c r="AT218" s="150"/>
      <c r="AU218" s="150"/>
      <c r="AV218" s="156"/>
      <c r="AW218" s="150"/>
      <c r="AX218" s="150"/>
      <c r="AY218" s="150"/>
      <c r="AZ218" s="150"/>
      <c r="BA218" s="150"/>
      <c r="BB218" s="150"/>
      <c r="BC218" s="150"/>
      <c r="BD218" s="150"/>
      <c r="BE218" s="150"/>
      <c r="BF218" s="150"/>
      <c r="BG218" s="150"/>
      <c r="BH218" s="150"/>
      <c r="BI218" s="150"/>
      <c r="BJ218" s="150"/>
      <c r="BK218" s="150"/>
      <c r="BL218" s="150"/>
      <c r="BM218" s="150"/>
      <c r="BN218" s="150"/>
      <c r="BO218" s="150"/>
      <c r="BP218" s="150"/>
      <c r="BQ218" s="150"/>
      <c r="BR218" s="150"/>
      <c r="BS218" s="150"/>
      <c r="BT218" s="150"/>
      <c r="BU218" s="150"/>
      <c r="BV218" s="150"/>
      <c r="BW218" s="150"/>
      <c r="BX218" s="150"/>
      <c r="BY218" s="150"/>
      <c r="BZ218" s="150"/>
      <c r="CA218" s="150"/>
      <c r="CB218" s="150"/>
      <c r="CC218" s="150"/>
      <c r="CD218" s="150"/>
      <c r="CE218" s="150"/>
      <c r="CF218" s="150"/>
      <c r="CG218" s="150"/>
      <c r="CH218" s="150"/>
      <c r="CI218" s="150"/>
      <c r="CJ218" s="150"/>
      <c r="CK218" s="150"/>
      <c r="CL218" s="150"/>
      <c r="CM218" s="150"/>
      <c r="CN218" s="150"/>
      <c r="CO218" s="150"/>
      <c r="CP218" s="150"/>
      <c r="CQ218" s="150"/>
      <c r="CR218" s="150"/>
      <c r="CS218" s="150"/>
      <c r="CT218" s="150"/>
      <c r="CU218" s="150"/>
      <c r="CV218" s="150"/>
      <c r="CW218" s="150"/>
      <c r="CX218" s="150"/>
      <c r="CY218" s="150"/>
      <c r="CZ218" s="150"/>
      <c r="DA218" s="150"/>
      <c r="DB218" s="150"/>
      <c r="DC218" s="150"/>
    </row>
    <row r="219" spans="1:107" s="5" customFormat="1" ht="12.75" customHeight="1">
      <c r="A219" s="150"/>
      <c r="B219" s="150"/>
      <c r="C219" s="150"/>
      <c r="D219" s="150"/>
      <c r="E219" s="150"/>
      <c r="F219" s="150"/>
      <c r="G219" s="150"/>
      <c r="H219" s="150"/>
      <c r="I219" s="150"/>
      <c r="J219" s="150"/>
      <c r="K219" s="150"/>
      <c r="L219" s="150"/>
      <c r="M219" s="150"/>
      <c r="N219" s="150"/>
      <c r="O219" s="150"/>
      <c r="P219" s="150"/>
      <c r="Q219" s="150"/>
      <c r="R219" s="150"/>
      <c r="S219" s="150"/>
      <c r="T219" s="150"/>
      <c r="U219" s="150"/>
      <c r="V219" s="150"/>
      <c r="W219" s="150"/>
      <c r="X219" s="150"/>
      <c r="Y219" s="150"/>
      <c r="Z219" s="150"/>
      <c r="AA219" s="150"/>
      <c r="AB219" s="150"/>
      <c r="AC219" s="150"/>
      <c r="AD219" s="150"/>
      <c r="AE219" s="150"/>
      <c r="AF219" s="150"/>
      <c r="AG219" s="150"/>
      <c r="AH219" s="150"/>
      <c r="AI219" s="150"/>
      <c r="AJ219" s="150"/>
      <c r="AK219" s="150"/>
      <c r="AL219" s="150"/>
      <c r="AM219" s="150"/>
      <c r="AN219" s="150"/>
      <c r="AO219" s="717"/>
      <c r="AP219" s="717"/>
      <c r="AQ219" s="150"/>
      <c r="AR219" s="150"/>
      <c r="AS219" s="150"/>
      <c r="AT219" s="150"/>
      <c r="AU219" s="150"/>
      <c r="AV219" s="156"/>
      <c r="AW219" s="150"/>
      <c r="AX219" s="150"/>
      <c r="AY219" s="150"/>
      <c r="AZ219" s="150"/>
      <c r="BA219" s="150"/>
      <c r="BB219" s="150"/>
      <c r="BC219" s="150"/>
      <c r="BD219" s="150"/>
      <c r="BE219" s="150"/>
      <c r="BF219" s="150"/>
      <c r="BG219" s="150"/>
      <c r="BH219" s="150"/>
      <c r="BI219" s="150"/>
      <c r="BJ219" s="150"/>
      <c r="BK219" s="150"/>
      <c r="BL219" s="150"/>
      <c r="BM219" s="150"/>
      <c r="BN219" s="150"/>
      <c r="BO219" s="150"/>
      <c r="BP219" s="150"/>
      <c r="BQ219" s="150"/>
      <c r="BR219" s="150"/>
      <c r="BS219" s="150"/>
      <c r="BT219" s="150"/>
      <c r="BU219" s="150"/>
      <c r="BV219" s="150"/>
      <c r="BW219" s="150"/>
      <c r="BX219" s="150"/>
      <c r="BY219" s="150"/>
      <c r="BZ219" s="150"/>
      <c r="CA219" s="150"/>
      <c r="CB219" s="150"/>
      <c r="CC219" s="150"/>
      <c r="CD219" s="150"/>
      <c r="CE219" s="150"/>
      <c r="CF219" s="150"/>
      <c r="CG219" s="150"/>
      <c r="CH219" s="150"/>
      <c r="CI219" s="150"/>
      <c r="CJ219" s="150"/>
      <c r="CK219" s="150"/>
      <c r="CL219" s="150"/>
      <c r="CM219" s="150"/>
      <c r="CN219" s="150"/>
      <c r="CO219" s="150"/>
      <c r="CP219" s="150"/>
      <c r="CQ219" s="150"/>
      <c r="CR219" s="150"/>
      <c r="CS219" s="150"/>
      <c r="CT219" s="150"/>
      <c r="CU219" s="150"/>
      <c r="CV219" s="150"/>
      <c r="CW219" s="150"/>
      <c r="CX219" s="150"/>
      <c r="CY219" s="150"/>
      <c r="CZ219" s="150"/>
      <c r="DA219" s="150"/>
      <c r="DB219" s="150"/>
      <c r="DC219" s="150"/>
    </row>
    <row r="220" spans="1:107" s="5" customFormat="1" ht="12.75" customHeight="1">
      <c r="A220" s="150"/>
      <c r="B220" s="150"/>
      <c r="C220" s="150"/>
      <c r="D220" s="150"/>
      <c r="E220" s="150"/>
      <c r="F220" s="150"/>
      <c r="G220" s="150"/>
      <c r="H220" s="150"/>
      <c r="I220" s="150"/>
      <c r="J220" s="150"/>
      <c r="K220" s="150"/>
      <c r="L220" s="150"/>
      <c r="M220" s="150"/>
      <c r="N220" s="150"/>
      <c r="O220" s="150"/>
      <c r="P220" s="150"/>
      <c r="Q220" s="150"/>
      <c r="R220" s="150"/>
      <c r="S220" s="150"/>
      <c r="T220" s="150"/>
      <c r="U220" s="150"/>
      <c r="V220" s="150"/>
      <c r="W220" s="150"/>
      <c r="X220" s="150"/>
      <c r="Y220" s="150"/>
      <c r="Z220" s="150"/>
      <c r="AA220" s="150"/>
      <c r="AB220" s="150"/>
      <c r="AC220" s="150"/>
      <c r="AD220" s="150"/>
      <c r="AE220" s="150"/>
      <c r="AF220" s="150"/>
      <c r="AG220" s="150"/>
      <c r="AH220" s="150"/>
      <c r="AI220" s="150"/>
      <c r="AJ220" s="150"/>
      <c r="AK220" s="150"/>
      <c r="AL220" s="150"/>
      <c r="AM220" s="150"/>
      <c r="AN220" s="150"/>
      <c r="AO220" s="717"/>
      <c r="AP220" s="717"/>
      <c r="AQ220" s="150"/>
      <c r="AR220" s="150"/>
      <c r="AS220" s="150"/>
      <c r="AT220" s="150"/>
      <c r="AU220" s="150"/>
      <c r="AV220" s="156"/>
      <c r="AW220" s="150"/>
      <c r="AX220" s="150"/>
      <c r="AY220" s="150"/>
      <c r="AZ220" s="150"/>
      <c r="BA220" s="150"/>
      <c r="BB220" s="150"/>
      <c r="BC220" s="150"/>
      <c r="BD220" s="150"/>
      <c r="BE220" s="150"/>
      <c r="BF220" s="150"/>
      <c r="BG220" s="150"/>
      <c r="BH220" s="150"/>
      <c r="BI220" s="150"/>
      <c r="BJ220" s="150"/>
      <c r="BK220" s="150"/>
      <c r="BL220" s="150"/>
      <c r="BM220" s="150"/>
      <c r="BN220" s="150"/>
      <c r="BO220" s="150"/>
      <c r="BP220" s="150"/>
      <c r="BQ220" s="150"/>
      <c r="BR220" s="150"/>
      <c r="BS220" s="150"/>
      <c r="BT220" s="150"/>
      <c r="BU220" s="150"/>
      <c r="BV220" s="150"/>
      <c r="BW220" s="150"/>
      <c r="BX220" s="150"/>
      <c r="BY220" s="150"/>
      <c r="BZ220" s="150"/>
      <c r="CA220" s="150"/>
      <c r="CB220" s="150"/>
      <c r="CC220" s="150"/>
      <c r="CD220" s="150"/>
      <c r="CE220" s="150"/>
      <c r="CF220" s="150"/>
      <c r="CG220" s="150"/>
      <c r="CH220" s="150"/>
      <c r="CI220" s="150"/>
      <c r="CJ220" s="150"/>
      <c r="CK220" s="150"/>
      <c r="CL220" s="150"/>
      <c r="CM220" s="150"/>
      <c r="CN220" s="150"/>
      <c r="CO220" s="150"/>
      <c r="CP220" s="150"/>
      <c r="CQ220" s="150"/>
      <c r="CR220" s="150"/>
      <c r="CS220" s="150"/>
      <c r="CT220" s="150"/>
      <c r="CU220" s="150"/>
      <c r="CV220" s="150"/>
      <c r="CW220" s="150"/>
      <c r="CX220" s="150"/>
      <c r="CY220" s="150"/>
      <c r="CZ220" s="150"/>
      <c r="DA220" s="150"/>
      <c r="DB220" s="150"/>
      <c r="DC220" s="150"/>
    </row>
    <row r="221" spans="1:107" s="5" customFormat="1" ht="12.75" customHeight="1">
      <c r="A221" s="150"/>
      <c r="B221" s="150"/>
      <c r="C221" s="150"/>
      <c r="D221" s="150"/>
      <c r="E221" s="150"/>
      <c r="F221" s="150"/>
      <c r="G221" s="150"/>
      <c r="H221" s="150"/>
      <c r="I221" s="150"/>
      <c r="J221" s="150"/>
      <c r="K221" s="150"/>
      <c r="L221" s="150"/>
      <c r="M221" s="150"/>
      <c r="N221" s="150"/>
      <c r="O221" s="150"/>
      <c r="P221" s="150"/>
      <c r="Q221" s="150"/>
      <c r="R221" s="150"/>
      <c r="S221" s="150"/>
      <c r="T221" s="150"/>
      <c r="U221" s="150"/>
      <c r="V221" s="150"/>
      <c r="W221" s="150"/>
      <c r="X221" s="150"/>
      <c r="Y221" s="150"/>
      <c r="Z221" s="150"/>
      <c r="AA221" s="150"/>
      <c r="AB221" s="150"/>
      <c r="AC221" s="150"/>
      <c r="AD221" s="150"/>
      <c r="AE221" s="150"/>
      <c r="AF221" s="150"/>
      <c r="AG221" s="150"/>
      <c r="AH221" s="150"/>
      <c r="AI221" s="150"/>
      <c r="AJ221" s="150"/>
      <c r="AK221" s="150"/>
      <c r="AL221" s="150"/>
      <c r="AM221" s="150"/>
      <c r="AN221" s="150"/>
      <c r="AO221" s="717"/>
      <c r="AP221" s="717"/>
      <c r="AQ221" s="150"/>
      <c r="AR221" s="150"/>
      <c r="AS221" s="150"/>
      <c r="AT221" s="150"/>
      <c r="AU221" s="150"/>
      <c r="AV221" s="156"/>
      <c r="AW221" s="150"/>
      <c r="AX221" s="150"/>
      <c r="AY221" s="150"/>
      <c r="AZ221" s="150"/>
      <c r="BA221" s="150"/>
      <c r="BB221" s="150"/>
      <c r="BC221" s="150"/>
      <c r="BD221" s="150"/>
      <c r="BE221" s="150"/>
      <c r="BF221" s="150"/>
      <c r="BG221" s="150"/>
      <c r="BH221" s="150"/>
      <c r="BI221" s="150"/>
      <c r="BJ221" s="150"/>
      <c r="BK221" s="150"/>
      <c r="BL221" s="150"/>
      <c r="BM221" s="150"/>
      <c r="BN221" s="150"/>
      <c r="BO221" s="150"/>
      <c r="BP221" s="150"/>
      <c r="BQ221" s="150"/>
      <c r="BR221" s="150"/>
      <c r="BS221" s="150"/>
      <c r="BT221" s="150"/>
      <c r="BU221" s="150"/>
      <c r="BV221" s="150"/>
      <c r="BW221" s="150"/>
      <c r="BX221" s="150"/>
      <c r="BY221" s="150"/>
      <c r="BZ221" s="150"/>
      <c r="CA221" s="150"/>
      <c r="CB221" s="150"/>
      <c r="CC221" s="150"/>
      <c r="CD221" s="150"/>
      <c r="CE221" s="150"/>
      <c r="CF221" s="150"/>
      <c r="CG221" s="150"/>
      <c r="CH221" s="150"/>
      <c r="CI221" s="150"/>
      <c r="CJ221" s="150"/>
      <c r="CK221" s="150"/>
      <c r="CL221" s="150"/>
      <c r="CM221" s="150"/>
      <c r="CN221" s="150"/>
      <c r="CO221" s="150"/>
      <c r="CP221" s="150"/>
      <c r="CQ221" s="150"/>
      <c r="CR221" s="150"/>
      <c r="CS221" s="150"/>
      <c r="CT221" s="150"/>
      <c r="CU221" s="150"/>
      <c r="CV221" s="150"/>
      <c r="CW221" s="150"/>
      <c r="CX221" s="150"/>
      <c r="CY221" s="150"/>
      <c r="CZ221" s="150"/>
      <c r="DA221" s="150"/>
      <c r="DB221" s="150"/>
      <c r="DC221" s="150"/>
    </row>
    <row r="222" spans="1:107" s="5" customFormat="1" ht="12.75" customHeight="1">
      <c r="A222" s="150"/>
      <c r="B222" s="150"/>
      <c r="C222" s="150"/>
      <c r="D222" s="150"/>
      <c r="E222" s="150"/>
      <c r="F222" s="150"/>
      <c r="G222" s="150"/>
      <c r="H222" s="150"/>
      <c r="I222" s="150"/>
      <c r="J222" s="150"/>
      <c r="K222" s="150"/>
      <c r="L222" s="150"/>
      <c r="M222" s="150"/>
      <c r="N222" s="150"/>
      <c r="O222" s="150"/>
      <c r="P222" s="150"/>
      <c r="Q222" s="150"/>
      <c r="R222" s="150"/>
      <c r="S222" s="150"/>
      <c r="T222" s="150"/>
      <c r="U222" s="150"/>
      <c r="V222" s="150"/>
      <c r="W222" s="150"/>
      <c r="X222" s="150"/>
      <c r="Y222" s="150"/>
      <c r="Z222" s="150"/>
      <c r="AA222" s="150"/>
      <c r="AB222" s="150"/>
      <c r="AC222" s="150"/>
      <c r="AD222" s="150"/>
      <c r="AE222" s="150"/>
      <c r="AF222" s="150"/>
      <c r="AG222" s="150"/>
      <c r="AH222" s="150"/>
      <c r="AI222" s="150"/>
      <c r="AJ222" s="150"/>
      <c r="AK222" s="150"/>
      <c r="AL222" s="150"/>
      <c r="AM222" s="150"/>
      <c r="AN222" s="150"/>
      <c r="AO222" s="717"/>
      <c r="AP222" s="717"/>
      <c r="AQ222" s="150"/>
      <c r="AR222" s="150"/>
      <c r="AS222" s="150"/>
      <c r="AT222" s="150"/>
      <c r="AU222" s="150"/>
      <c r="AV222" s="156"/>
      <c r="AW222" s="150"/>
      <c r="AX222" s="150"/>
      <c r="AY222" s="150"/>
      <c r="AZ222" s="150"/>
      <c r="BA222" s="150"/>
      <c r="BB222" s="150"/>
      <c r="BC222" s="150"/>
      <c r="BD222" s="150"/>
      <c r="BE222" s="150"/>
      <c r="BF222" s="150"/>
      <c r="BG222" s="150"/>
      <c r="BH222" s="150"/>
      <c r="BI222" s="150"/>
      <c r="BJ222" s="150"/>
      <c r="BK222" s="150"/>
      <c r="BL222" s="150"/>
      <c r="BM222" s="150"/>
      <c r="BN222" s="150"/>
      <c r="BO222" s="150"/>
      <c r="BP222" s="150"/>
      <c r="BQ222" s="150"/>
      <c r="BR222" s="150"/>
      <c r="BS222" s="150"/>
      <c r="BT222" s="150"/>
      <c r="BU222" s="150"/>
      <c r="BV222" s="150"/>
      <c r="BW222" s="150"/>
      <c r="BX222" s="150"/>
      <c r="BY222" s="150"/>
      <c r="BZ222" s="150"/>
      <c r="CA222" s="150"/>
      <c r="CB222" s="150"/>
      <c r="CC222" s="150"/>
      <c r="CD222" s="150"/>
      <c r="CE222" s="150"/>
      <c r="CF222" s="150"/>
      <c r="CG222" s="150"/>
      <c r="CH222" s="150"/>
      <c r="CI222" s="150"/>
      <c r="CJ222" s="150"/>
      <c r="CK222" s="150"/>
      <c r="CL222" s="150"/>
      <c r="CM222" s="150"/>
      <c r="CN222" s="150"/>
      <c r="CO222" s="150"/>
      <c r="CP222" s="150"/>
      <c r="CQ222" s="150"/>
      <c r="CR222" s="150"/>
      <c r="CS222" s="150"/>
      <c r="CT222" s="150"/>
      <c r="CU222" s="150"/>
      <c r="CV222" s="150"/>
      <c r="CW222" s="150"/>
      <c r="CX222" s="150"/>
      <c r="CY222" s="150"/>
      <c r="CZ222" s="150"/>
      <c r="DA222" s="150"/>
      <c r="DB222" s="150"/>
      <c r="DC222" s="150"/>
    </row>
    <row r="223" spans="1:107" s="5" customFormat="1" ht="12.75" customHeight="1">
      <c r="A223" s="150"/>
      <c r="B223" s="150"/>
      <c r="C223" s="150"/>
      <c r="D223" s="150"/>
      <c r="E223" s="150"/>
      <c r="F223" s="150"/>
      <c r="G223" s="150"/>
      <c r="H223" s="150"/>
      <c r="I223" s="150"/>
      <c r="J223" s="150"/>
      <c r="K223" s="150"/>
      <c r="L223" s="150"/>
      <c r="M223" s="150"/>
      <c r="N223" s="150"/>
      <c r="O223" s="150"/>
      <c r="P223" s="150"/>
      <c r="Q223" s="150"/>
      <c r="R223" s="150"/>
      <c r="S223" s="150"/>
      <c r="T223" s="150"/>
      <c r="U223" s="150"/>
      <c r="V223" s="150"/>
      <c r="W223" s="150"/>
      <c r="X223" s="150"/>
      <c r="Y223" s="150"/>
      <c r="Z223" s="150"/>
      <c r="AA223" s="150"/>
      <c r="AB223" s="150"/>
      <c r="AC223" s="150"/>
      <c r="AD223" s="150"/>
      <c r="AE223" s="150"/>
      <c r="AF223" s="150"/>
      <c r="AG223" s="150"/>
      <c r="AH223" s="150"/>
      <c r="AI223" s="150"/>
      <c r="AJ223" s="150"/>
      <c r="AK223" s="150"/>
      <c r="AL223" s="150"/>
      <c r="AM223" s="150"/>
      <c r="AN223" s="150"/>
      <c r="AO223" s="717"/>
      <c r="AP223" s="717"/>
      <c r="AQ223" s="150"/>
      <c r="AR223" s="150"/>
      <c r="AS223" s="150"/>
      <c r="AT223" s="150"/>
      <c r="AU223" s="150"/>
      <c r="AV223" s="156"/>
      <c r="AW223" s="150"/>
      <c r="AX223" s="150"/>
      <c r="AY223" s="150"/>
      <c r="AZ223" s="150"/>
      <c r="BA223" s="150"/>
      <c r="BB223" s="150"/>
      <c r="BC223" s="150"/>
      <c r="BD223" s="150"/>
      <c r="BE223" s="150"/>
      <c r="BF223" s="150"/>
      <c r="BG223" s="150"/>
      <c r="BH223" s="150"/>
      <c r="BI223" s="150"/>
      <c r="BJ223" s="150"/>
      <c r="BK223" s="150"/>
      <c r="BL223" s="150"/>
      <c r="BM223" s="150"/>
      <c r="BN223" s="150"/>
      <c r="BO223" s="150"/>
      <c r="BP223" s="150"/>
      <c r="BQ223" s="150"/>
      <c r="BR223" s="150"/>
      <c r="BS223" s="150"/>
      <c r="BT223" s="150"/>
      <c r="BU223" s="150"/>
      <c r="BV223" s="150"/>
      <c r="BW223" s="150"/>
      <c r="BX223" s="150"/>
      <c r="BY223" s="150"/>
      <c r="BZ223" s="150"/>
      <c r="CA223" s="150"/>
      <c r="CB223" s="150"/>
      <c r="CC223" s="150"/>
      <c r="CD223" s="150"/>
      <c r="CE223" s="150"/>
      <c r="CF223" s="150"/>
      <c r="CG223" s="150"/>
      <c r="CH223" s="150"/>
      <c r="CI223" s="150"/>
      <c r="CJ223" s="150"/>
      <c r="CK223" s="150"/>
      <c r="CL223" s="150"/>
      <c r="CM223" s="150"/>
      <c r="CN223" s="150"/>
      <c r="CO223" s="150"/>
      <c r="CP223" s="150"/>
      <c r="CQ223" s="150"/>
      <c r="CR223" s="150"/>
      <c r="CS223" s="150"/>
      <c r="CT223" s="150"/>
      <c r="CU223" s="150"/>
      <c r="CV223" s="150"/>
      <c r="CW223" s="150"/>
      <c r="CX223" s="150"/>
      <c r="CY223" s="150"/>
      <c r="CZ223" s="150"/>
      <c r="DA223" s="150"/>
      <c r="DB223" s="150"/>
      <c r="DC223" s="150"/>
    </row>
    <row r="224" spans="1:107" s="5" customFormat="1" ht="12.75" customHeight="1">
      <c r="A224" s="150"/>
      <c r="B224" s="150"/>
      <c r="C224" s="150"/>
      <c r="D224" s="150"/>
      <c r="E224" s="150"/>
      <c r="F224" s="150"/>
      <c r="G224" s="150"/>
      <c r="H224" s="150"/>
      <c r="I224" s="150"/>
      <c r="J224" s="150"/>
      <c r="K224" s="150"/>
      <c r="L224" s="150"/>
      <c r="M224" s="150"/>
      <c r="N224" s="150"/>
      <c r="O224" s="150"/>
      <c r="P224" s="150"/>
      <c r="Q224" s="150"/>
      <c r="R224" s="150"/>
      <c r="S224" s="150"/>
      <c r="T224" s="150"/>
      <c r="U224" s="150"/>
      <c r="V224" s="150"/>
      <c r="W224" s="150"/>
      <c r="X224" s="150"/>
      <c r="Y224" s="150"/>
      <c r="Z224" s="150"/>
      <c r="AA224" s="150"/>
      <c r="AB224" s="150"/>
      <c r="AC224" s="150"/>
      <c r="AD224" s="150"/>
      <c r="AE224" s="150"/>
      <c r="AF224" s="150"/>
      <c r="AG224" s="150"/>
      <c r="AH224" s="150"/>
      <c r="AI224" s="150"/>
      <c r="AJ224" s="150"/>
      <c r="AK224" s="150"/>
      <c r="AL224" s="150"/>
      <c r="AM224" s="150"/>
      <c r="AN224" s="150"/>
      <c r="AO224" s="717"/>
      <c r="AP224" s="717"/>
      <c r="AQ224" s="150"/>
      <c r="AR224" s="150"/>
      <c r="AS224" s="150"/>
      <c r="AT224" s="150"/>
      <c r="AU224" s="150"/>
      <c r="AV224" s="156"/>
      <c r="AW224" s="150"/>
      <c r="AX224" s="150"/>
      <c r="AY224" s="150"/>
      <c r="AZ224" s="150"/>
      <c r="BA224" s="150"/>
      <c r="BB224" s="150"/>
      <c r="BC224" s="150"/>
      <c r="BD224" s="150"/>
      <c r="BE224" s="150"/>
      <c r="BF224" s="150"/>
      <c r="BG224" s="150"/>
      <c r="BH224" s="150"/>
      <c r="BI224" s="150"/>
      <c r="BJ224" s="150"/>
      <c r="BK224" s="150"/>
      <c r="BL224" s="150"/>
      <c r="BM224" s="150"/>
      <c r="BN224" s="150"/>
      <c r="BO224" s="150"/>
      <c r="BP224" s="150"/>
      <c r="BQ224" s="150"/>
      <c r="BR224" s="150"/>
      <c r="BS224" s="150"/>
      <c r="BT224" s="150"/>
      <c r="BU224" s="150"/>
      <c r="BV224" s="150"/>
      <c r="BW224" s="150"/>
      <c r="BX224" s="150"/>
      <c r="BY224" s="150"/>
      <c r="BZ224" s="150"/>
      <c r="CA224" s="150"/>
      <c r="CB224" s="150"/>
      <c r="CC224" s="150"/>
      <c r="CD224" s="150"/>
      <c r="CE224" s="150"/>
      <c r="CF224" s="150"/>
      <c r="CG224" s="150"/>
      <c r="CH224" s="150"/>
      <c r="CI224" s="150"/>
      <c r="CJ224" s="150"/>
      <c r="CK224" s="150"/>
      <c r="CL224" s="150"/>
      <c r="CM224" s="150"/>
      <c r="CN224" s="150"/>
      <c r="CO224" s="150"/>
      <c r="CP224" s="150"/>
      <c r="CQ224" s="150"/>
      <c r="CR224" s="150"/>
      <c r="CS224" s="150"/>
      <c r="CT224" s="150"/>
      <c r="CU224" s="150"/>
      <c r="CV224" s="150"/>
      <c r="CW224" s="150"/>
      <c r="CX224" s="150"/>
      <c r="CY224" s="150"/>
      <c r="CZ224" s="150"/>
      <c r="DA224" s="150"/>
      <c r="DB224" s="150"/>
      <c r="DC224" s="150"/>
    </row>
    <row r="225" spans="1:107" s="5" customFormat="1" ht="12.75" customHeight="1">
      <c r="A225" s="150"/>
      <c r="B225" s="150"/>
      <c r="C225" s="150"/>
      <c r="D225" s="150"/>
      <c r="E225" s="150"/>
      <c r="F225" s="150"/>
      <c r="G225" s="150"/>
      <c r="H225" s="150"/>
      <c r="I225" s="150"/>
      <c r="J225" s="150"/>
      <c r="K225" s="150"/>
      <c r="L225" s="150"/>
      <c r="M225" s="150"/>
      <c r="N225" s="150"/>
      <c r="O225" s="150"/>
      <c r="P225" s="150"/>
      <c r="Q225" s="150"/>
      <c r="R225" s="150"/>
      <c r="S225" s="150"/>
      <c r="T225" s="150"/>
      <c r="U225" s="150"/>
      <c r="V225" s="150"/>
      <c r="W225" s="150"/>
      <c r="X225" s="150"/>
      <c r="Y225" s="150"/>
      <c r="Z225" s="150"/>
      <c r="AA225" s="150"/>
      <c r="AB225" s="150"/>
      <c r="AC225" s="150"/>
      <c r="AD225" s="150"/>
      <c r="AE225" s="150"/>
      <c r="AF225" s="150"/>
      <c r="AG225" s="150"/>
      <c r="AH225" s="150"/>
      <c r="AI225" s="150"/>
      <c r="AJ225" s="150"/>
      <c r="AK225" s="150"/>
      <c r="AL225" s="150"/>
      <c r="AM225" s="150"/>
      <c r="AN225" s="150"/>
      <c r="AO225" s="717"/>
      <c r="AP225" s="717"/>
      <c r="AQ225" s="150"/>
      <c r="AR225" s="150"/>
      <c r="AS225" s="150"/>
      <c r="AT225" s="150"/>
      <c r="AU225" s="150"/>
      <c r="AV225" s="156"/>
      <c r="AW225" s="150"/>
      <c r="AX225" s="150"/>
      <c r="AY225" s="150"/>
      <c r="AZ225" s="150"/>
      <c r="BA225" s="150"/>
      <c r="BB225" s="150"/>
      <c r="BC225" s="150"/>
      <c r="BD225" s="150"/>
      <c r="BE225" s="150"/>
      <c r="BF225" s="150"/>
      <c r="BG225" s="150"/>
      <c r="BH225" s="150"/>
      <c r="BI225" s="150"/>
      <c r="BJ225" s="150"/>
      <c r="BK225" s="150"/>
      <c r="BL225" s="150"/>
      <c r="BM225" s="150"/>
      <c r="BN225" s="150"/>
      <c r="BO225" s="150"/>
      <c r="BP225" s="150"/>
      <c r="BQ225" s="150"/>
      <c r="BR225" s="150"/>
      <c r="BS225" s="150"/>
      <c r="BT225" s="150"/>
      <c r="BU225" s="150"/>
      <c r="BV225" s="150"/>
      <c r="BW225" s="150"/>
      <c r="BX225" s="150"/>
      <c r="BY225" s="150"/>
      <c r="BZ225" s="150"/>
      <c r="CA225" s="150"/>
      <c r="CB225" s="150"/>
      <c r="CC225" s="150"/>
      <c r="CD225" s="150"/>
      <c r="CE225" s="150"/>
      <c r="CF225" s="150"/>
      <c r="CG225" s="150"/>
      <c r="CH225" s="150"/>
      <c r="CI225" s="150"/>
      <c r="CJ225" s="150"/>
      <c r="CK225" s="150"/>
      <c r="CL225" s="150"/>
      <c r="CM225" s="150"/>
      <c r="CN225" s="150"/>
      <c r="CO225" s="150"/>
      <c r="CP225" s="150"/>
      <c r="CQ225" s="150"/>
      <c r="CR225" s="150"/>
      <c r="CS225" s="150"/>
      <c r="CT225" s="150"/>
      <c r="CU225" s="150"/>
      <c r="CV225" s="150"/>
      <c r="CW225" s="150"/>
      <c r="CX225" s="150"/>
      <c r="CY225" s="150"/>
      <c r="CZ225" s="150"/>
      <c r="DA225" s="150"/>
      <c r="DB225" s="150"/>
      <c r="DC225" s="150"/>
    </row>
    <row r="226" spans="1:107" s="5" customFormat="1" ht="12.75" customHeight="1">
      <c r="A226" s="150"/>
      <c r="B226" s="150"/>
      <c r="C226" s="150"/>
      <c r="D226" s="150"/>
      <c r="E226" s="150"/>
      <c r="F226" s="150"/>
      <c r="G226" s="150"/>
      <c r="H226" s="150"/>
      <c r="I226" s="150"/>
      <c r="J226" s="150"/>
      <c r="K226" s="150"/>
      <c r="L226" s="150"/>
      <c r="M226" s="150"/>
      <c r="N226" s="150"/>
      <c r="O226" s="150"/>
      <c r="P226" s="150"/>
      <c r="Q226" s="150"/>
      <c r="R226" s="150"/>
      <c r="S226" s="150"/>
      <c r="T226" s="150"/>
      <c r="U226" s="150"/>
      <c r="V226" s="150"/>
      <c r="W226" s="150"/>
      <c r="X226" s="150"/>
      <c r="Y226" s="150"/>
      <c r="Z226" s="150"/>
      <c r="AA226" s="150"/>
      <c r="AB226" s="150"/>
      <c r="AC226" s="150"/>
      <c r="AD226" s="150"/>
      <c r="AE226" s="150"/>
      <c r="AF226" s="150"/>
      <c r="AG226" s="150"/>
      <c r="AH226" s="150"/>
      <c r="AI226" s="150"/>
      <c r="AJ226" s="150"/>
      <c r="AK226" s="150"/>
      <c r="AL226" s="150"/>
      <c r="AM226" s="150"/>
      <c r="AN226" s="150"/>
      <c r="AO226" s="717"/>
      <c r="AP226" s="717"/>
      <c r="AQ226" s="150"/>
      <c r="AR226" s="150"/>
      <c r="AS226" s="150"/>
      <c r="AT226" s="150"/>
      <c r="AU226" s="150"/>
      <c r="AV226" s="156"/>
      <c r="AW226" s="150"/>
      <c r="AX226" s="150"/>
      <c r="AY226" s="150"/>
      <c r="AZ226" s="150"/>
      <c r="BA226" s="150"/>
      <c r="BB226" s="150"/>
      <c r="BC226" s="150"/>
      <c r="BD226" s="150"/>
      <c r="BE226" s="150"/>
      <c r="BF226" s="150"/>
      <c r="BG226" s="150"/>
      <c r="BH226" s="150"/>
      <c r="BI226" s="150"/>
      <c r="BJ226" s="150"/>
      <c r="BK226" s="150"/>
      <c r="BL226" s="150"/>
      <c r="BM226" s="150"/>
      <c r="BN226" s="150"/>
      <c r="BO226" s="150"/>
      <c r="BP226" s="150"/>
      <c r="BQ226" s="150"/>
      <c r="BR226" s="150"/>
      <c r="BS226" s="150"/>
      <c r="BT226" s="150"/>
      <c r="BU226" s="150"/>
      <c r="BV226" s="150"/>
      <c r="BW226" s="150"/>
      <c r="BX226" s="150"/>
      <c r="BY226" s="150"/>
      <c r="BZ226" s="150"/>
      <c r="CA226" s="150"/>
      <c r="CB226" s="150"/>
      <c r="CC226" s="150"/>
      <c r="CD226" s="150"/>
      <c r="CE226" s="150"/>
      <c r="CF226" s="150"/>
      <c r="CG226" s="150"/>
      <c r="CH226" s="150"/>
      <c r="CI226" s="150"/>
      <c r="CJ226" s="150"/>
      <c r="CK226" s="150"/>
      <c r="CL226" s="150"/>
      <c r="CM226" s="150"/>
      <c r="CN226" s="150"/>
      <c r="CO226" s="150"/>
      <c r="CP226" s="150"/>
      <c r="CQ226" s="150"/>
      <c r="CR226" s="150"/>
      <c r="CS226" s="150"/>
      <c r="CT226" s="150"/>
      <c r="CU226" s="150"/>
      <c r="CV226" s="150"/>
      <c r="CW226" s="150"/>
      <c r="CX226" s="150"/>
      <c r="CY226" s="150"/>
      <c r="CZ226" s="150"/>
      <c r="DA226" s="150"/>
      <c r="DB226" s="150"/>
      <c r="DC226" s="150"/>
    </row>
    <row r="227" spans="1:107" s="5" customFormat="1" ht="12.75" customHeight="1">
      <c r="A227" s="150"/>
      <c r="B227" s="150"/>
      <c r="C227" s="150"/>
      <c r="D227" s="150"/>
      <c r="E227" s="150"/>
      <c r="F227" s="150"/>
      <c r="G227" s="150"/>
      <c r="H227" s="150"/>
      <c r="I227" s="150"/>
      <c r="J227" s="150"/>
      <c r="K227" s="150"/>
      <c r="L227" s="150"/>
      <c r="M227" s="150"/>
      <c r="N227" s="150"/>
      <c r="O227" s="150"/>
      <c r="P227" s="150"/>
      <c r="Q227" s="150"/>
      <c r="R227" s="150"/>
      <c r="S227" s="150"/>
      <c r="T227" s="150"/>
      <c r="U227" s="150"/>
      <c r="V227" s="150"/>
      <c r="W227" s="150"/>
      <c r="X227" s="150"/>
      <c r="Y227" s="150"/>
      <c r="Z227" s="150"/>
      <c r="AA227" s="150"/>
      <c r="AB227" s="150"/>
      <c r="AC227" s="150"/>
      <c r="AD227" s="150"/>
      <c r="AE227" s="150"/>
      <c r="AF227" s="150"/>
      <c r="AG227" s="150"/>
      <c r="AH227" s="150"/>
      <c r="AI227" s="150"/>
      <c r="AJ227" s="150"/>
      <c r="AK227" s="150"/>
      <c r="AL227" s="150"/>
      <c r="AM227" s="150"/>
      <c r="AN227" s="150"/>
      <c r="AO227" s="717"/>
      <c r="AP227" s="717"/>
      <c r="AQ227" s="150"/>
      <c r="AR227" s="150"/>
      <c r="AS227" s="150"/>
      <c r="AT227" s="150"/>
      <c r="AU227" s="150"/>
      <c r="AV227" s="156"/>
      <c r="AW227" s="150"/>
      <c r="AX227" s="150"/>
      <c r="AY227" s="150"/>
      <c r="AZ227" s="150"/>
      <c r="BA227" s="150"/>
      <c r="BB227" s="150"/>
      <c r="BC227" s="150"/>
      <c r="BD227" s="150"/>
      <c r="BE227" s="150"/>
      <c r="BF227" s="150"/>
      <c r="BG227" s="150"/>
      <c r="BH227" s="150"/>
      <c r="BI227" s="150"/>
      <c r="BJ227" s="150"/>
      <c r="BK227" s="150"/>
      <c r="BL227" s="150"/>
      <c r="BM227" s="150"/>
      <c r="BN227" s="150"/>
      <c r="BO227" s="150"/>
      <c r="BP227" s="150"/>
      <c r="BQ227" s="150"/>
      <c r="BR227" s="150"/>
      <c r="BS227" s="150"/>
      <c r="BT227" s="150"/>
      <c r="BU227" s="150"/>
      <c r="BV227" s="150"/>
      <c r="BW227" s="150"/>
      <c r="BX227" s="150"/>
      <c r="BY227" s="150"/>
      <c r="BZ227" s="150"/>
      <c r="CA227" s="150"/>
      <c r="CB227" s="150"/>
      <c r="CC227" s="150"/>
      <c r="CD227" s="150"/>
      <c r="CE227" s="150"/>
      <c r="CF227" s="150"/>
      <c r="CG227" s="150"/>
      <c r="CH227" s="150"/>
      <c r="CI227" s="150"/>
      <c r="CJ227" s="150"/>
      <c r="CK227" s="150"/>
      <c r="CL227" s="150"/>
      <c r="CM227" s="150"/>
      <c r="CN227" s="150"/>
      <c r="CO227" s="150"/>
      <c r="CP227" s="150"/>
      <c r="CQ227" s="150"/>
      <c r="CR227" s="150"/>
      <c r="CS227" s="150"/>
      <c r="CT227" s="150"/>
      <c r="CU227" s="150"/>
      <c r="CV227" s="150"/>
      <c r="CW227" s="150"/>
      <c r="CX227" s="150"/>
      <c r="CY227" s="150"/>
      <c r="CZ227" s="150"/>
      <c r="DA227" s="150"/>
      <c r="DB227" s="150"/>
      <c r="DC227" s="150"/>
    </row>
    <row r="228" spans="1:107" s="5" customFormat="1" ht="12.75" customHeight="1">
      <c r="A228" s="150"/>
      <c r="B228" s="150"/>
      <c r="C228" s="150"/>
      <c r="D228" s="150"/>
      <c r="E228" s="150"/>
      <c r="F228" s="150"/>
      <c r="G228" s="150"/>
      <c r="H228" s="150"/>
      <c r="I228" s="150"/>
      <c r="J228" s="150"/>
      <c r="K228" s="150"/>
      <c r="L228" s="150"/>
      <c r="M228" s="150"/>
      <c r="N228" s="150"/>
      <c r="O228" s="150"/>
      <c r="P228" s="150"/>
      <c r="Q228" s="150"/>
      <c r="R228" s="150"/>
      <c r="S228" s="150"/>
      <c r="T228" s="150"/>
      <c r="U228" s="150"/>
      <c r="V228" s="150"/>
      <c r="W228" s="150"/>
      <c r="X228" s="150"/>
      <c r="Y228" s="150"/>
      <c r="Z228" s="150"/>
      <c r="AA228" s="150"/>
      <c r="AB228" s="150"/>
      <c r="AC228" s="150"/>
      <c r="AD228" s="150"/>
      <c r="AE228" s="150"/>
      <c r="AF228" s="150"/>
      <c r="AG228" s="150"/>
      <c r="AH228" s="150"/>
      <c r="AI228" s="150"/>
      <c r="AJ228" s="150"/>
      <c r="AK228" s="150"/>
      <c r="AL228" s="150"/>
      <c r="AM228" s="150"/>
      <c r="AN228" s="150"/>
      <c r="AO228" s="717"/>
      <c r="AP228" s="717"/>
      <c r="AQ228" s="150"/>
      <c r="AR228" s="150"/>
      <c r="AS228" s="150"/>
      <c r="AT228" s="150"/>
      <c r="AU228" s="150"/>
      <c r="AV228" s="156"/>
      <c r="AW228" s="150"/>
      <c r="AX228" s="150"/>
      <c r="AY228" s="150"/>
      <c r="AZ228" s="150"/>
      <c r="BA228" s="150"/>
      <c r="BB228" s="150"/>
      <c r="BC228" s="150"/>
      <c r="BD228" s="150"/>
      <c r="BE228" s="150"/>
      <c r="BF228" s="150"/>
      <c r="BG228" s="150"/>
      <c r="BH228" s="150"/>
      <c r="BI228" s="150"/>
      <c r="BJ228" s="150"/>
      <c r="BK228" s="150"/>
      <c r="BL228" s="150"/>
      <c r="BM228" s="150"/>
      <c r="BN228" s="150"/>
      <c r="BO228" s="150"/>
      <c r="BP228" s="150"/>
      <c r="BQ228" s="150"/>
      <c r="BR228" s="150"/>
      <c r="BS228" s="150"/>
      <c r="BT228" s="150"/>
      <c r="BU228" s="150"/>
      <c r="BV228" s="150"/>
      <c r="BW228" s="150"/>
      <c r="BX228" s="150"/>
      <c r="BY228" s="150"/>
      <c r="BZ228" s="150"/>
      <c r="CA228" s="150"/>
      <c r="CB228" s="150"/>
      <c r="CC228" s="150"/>
      <c r="CD228" s="150"/>
      <c r="CE228" s="150"/>
      <c r="CF228" s="150"/>
      <c r="CG228" s="150"/>
      <c r="CH228" s="150"/>
      <c r="CI228" s="150"/>
      <c r="CJ228" s="150"/>
      <c r="CK228" s="150"/>
      <c r="CL228" s="150"/>
      <c r="CM228" s="150"/>
      <c r="CN228" s="150"/>
      <c r="CO228" s="150"/>
      <c r="CP228" s="150"/>
      <c r="CQ228" s="150"/>
      <c r="CR228" s="150"/>
      <c r="CS228" s="150"/>
      <c r="CT228" s="150"/>
      <c r="CU228" s="150"/>
      <c r="CV228" s="150"/>
      <c r="CW228" s="150"/>
      <c r="CX228" s="150"/>
      <c r="CY228" s="150"/>
      <c r="CZ228" s="150"/>
      <c r="DA228" s="150"/>
      <c r="DB228" s="150"/>
      <c r="DC228" s="150"/>
    </row>
    <row r="229" spans="1:107" s="5" customFormat="1" ht="12.75" customHeight="1">
      <c r="A229" s="150"/>
      <c r="B229" s="150"/>
      <c r="C229" s="150"/>
      <c r="D229" s="150"/>
      <c r="E229" s="150"/>
      <c r="F229" s="150"/>
      <c r="G229" s="150"/>
      <c r="H229" s="150"/>
      <c r="I229" s="150"/>
      <c r="J229" s="150"/>
      <c r="K229" s="150"/>
      <c r="L229" s="150"/>
      <c r="M229" s="150"/>
      <c r="N229" s="150"/>
      <c r="O229" s="150"/>
      <c r="P229" s="150"/>
      <c r="Q229" s="150"/>
      <c r="R229" s="150"/>
      <c r="S229" s="150"/>
      <c r="T229" s="150"/>
      <c r="U229" s="150"/>
      <c r="V229" s="150"/>
      <c r="W229" s="150"/>
      <c r="X229" s="150"/>
      <c r="Y229" s="150"/>
      <c r="Z229" s="150"/>
      <c r="AA229" s="150"/>
      <c r="AB229" s="150"/>
      <c r="AC229" s="150"/>
      <c r="AD229" s="150"/>
      <c r="AE229" s="150"/>
      <c r="AF229" s="150"/>
      <c r="AG229" s="150"/>
      <c r="AH229" s="150"/>
      <c r="AI229" s="150"/>
      <c r="AJ229" s="150"/>
      <c r="AK229" s="150"/>
      <c r="AL229" s="150"/>
      <c r="AM229" s="150"/>
      <c r="AN229" s="150"/>
      <c r="AO229" s="717"/>
      <c r="AP229" s="717"/>
      <c r="AQ229" s="150"/>
      <c r="AR229" s="150"/>
      <c r="AS229" s="150"/>
      <c r="AT229" s="150"/>
      <c r="AU229" s="150"/>
      <c r="AV229" s="156"/>
      <c r="AW229" s="150"/>
      <c r="AX229" s="150"/>
      <c r="AY229" s="150"/>
      <c r="AZ229" s="150"/>
      <c r="BA229" s="150"/>
      <c r="BB229" s="150"/>
      <c r="BC229" s="150"/>
      <c r="BD229" s="150"/>
      <c r="BE229" s="150"/>
      <c r="BF229" s="150"/>
      <c r="BG229" s="150"/>
      <c r="BH229" s="150"/>
      <c r="BI229" s="150"/>
      <c r="BJ229" s="150"/>
      <c r="BK229" s="150"/>
      <c r="BL229" s="150"/>
      <c r="BM229" s="150"/>
      <c r="BN229" s="150"/>
      <c r="BO229" s="150"/>
      <c r="BP229" s="150"/>
      <c r="BQ229" s="150"/>
      <c r="BR229" s="150"/>
      <c r="BS229" s="150"/>
      <c r="BT229" s="150"/>
      <c r="BU229" s="150"/>
      <c r="BV229" s="150"/>
      <c r="BW229" s="150"/>
      <c r="BX229" s="150"/>
      <c r="BY229" s="150"/>
      <c r="BZ229" s="150"/>
      <c r="CA229" s="150"/>
      <c r="CB229" s="150"/>
      <c r="CC229" s="150"/>
      <c r="CD229" s="150"/>
      <c r="CE229" s="150"/>
      <c r="CF229" s="150"/>
      <c r="CG229" s="150"/>
      <c r="CH229" s="150"/>
      <c r="CI229" s="150"/>
      <c r="CJ229" s="150"/>
      <c r="CK229" s="150"/>
      <c r="CL229" s="150"/>
      <c r="CM229" s="150"/>
      <c r="CN229" s="150"/>
      <c r="CO229" s="150"/>
      <c r="CP229" s="150"/>
      <c r="CQ229" s="150"/>
      <c r="CR229" s="150"/>
      <c r="CS229" s="150"/>
      <c r="CT229" s="150"/>
      <c r="CU229" s="150"/>
      <c r="CV229" s="150"/>
      <c r="CW229" s="150"/>
      <c r="CX229" s="150"/>
      <c r="CY229" s="150"/>
      <c r="CZ229" s="150"/>
      <c r="DA229" s="150"/>
      <c r="DB229" s="150"/>
      <c r="DC229" s="150"/>
    </row>
    <row r="230" spans="1:107" s="5" customFormat="1" ht="12.75" customHeight="1">
      <c r="A230" s="150"/>
      <c r="B230" s="150"/>
      <c r="C230" s="150"/>
      <c r="D230" s="150"/>
      <c r="E230" s="150"/>
      <c r="F230" s="150"/>
      <c r="G230" s="150"/>
      <c r="H230" s="150"/>
      <c r="I230" s="150"/>
      <c r="J230" s="150"/>
      <c r="K230" s="150"/>
      <c r="L230" s="150"/>
      <c r="M230" s="150"/>
      <c r="N230" s="150"/>
      <c r="O230" s="150"/>
      <c r="P230" s="150"/>
      <c r="Q230" s="150"/>
      <c r="R230" s="150"/>
      <c r="S230" s="150"/>
      <c r="T230" s="150"/>
      <c r="U230" s="150"/>
      <c r="V230" s="150"/>
      <c r="W230" s="150"/>
      <c r="X230" s="150"/>
      <c r="Y230" s="150"/>
      <c r="Z230" s="150"/>
      <c r="AA230" s="150"/>
      <c r="AB230" s="150"/>
      <c r="AC230" s="150"/>
      <c r="AD230" s="150"/>
      <c r="AE230" s="150"/>
      <c r="AF230" s="150"/>
      <c r="AG230" s="150"/>
      <c r="AH230" s="150"/>
      <c r="AI230" s="150"/>
      <c r="AJ230" s="150"/>
      <c r="AK230" s="150"/>
      <c r="AL230" s="150"/>
      <c r="AM230" s="150"/>
      <c r="AN230" s="150"/>
      <c r="AO230" s="717"/>
      <c r="AP230" s="717"/>
      <c r="AQ230" s="150"/>
      <c r="AR230" s="150"/>
      <c r="AS230" s="150"/>
      <c r="AT230" s="150"/>
      <c r="AU230" s="150"/>
      <c r="AV230" s="156"/>
      <c r="AW230" s="150"/>
      <c r="AX230" s="150"/>
      <c r="AY230" s="150"/>
      <c r="AZ230" s="150"/>
      <c r="BA230" s="150"/>
      <c r="BB230" s="150"/>
      <c r="BC230" s="150"/>
      <c r="BD230" s="150"/>
      <c r="BE230" s="150"/>
      <c r="BF230" s="150"/>
      <c r="BG230" s="150"/>
      <c r="BH230" s="150"/>
      <c r="BI230" s="150"/>
      <c r="BJ230" s="150"/>
      <c r="BK230" s="150"/>
      <c r="BL230" s="150"/>
      <c r="BM230" s="150"/>
      <c r="BN230" s="150"/>
      <c r="BO230" s="150"/>
      <c r="BP230" s="150"/>
      <c r="BQ230" s="150"/>
      <c r="BR230" s="150"/>
      <c r="BS230" s="150"/>
      <c r="BT230" s="150"/>
      <c r="BU230" s="150"/>
      <c r="BV230" s="150"/>
      <c r="BW230" s="150"/>
      <c r="BX230" s="150"/>
      <c r="BY230" s="150"/>
      <c r="BZ230" s="150"/>
      <c r="CA230" s="150"/>
      <c r="CB230" s="150"/>
      <c r="CC230" s="150"/>
      <c r="CD230" s="150"/>
      <c r="CE230" s="150"/>
      <c r="CF230" s="150"/>
      <c r="CG230" s="150"/>
      <c r="CH230" s="150"/>
      <c r="CI230" s="150"/>
      <c r="CJ230" s="150"/>
      <c r="CK230" s="150"/>
      <c r="CL230" s="150"/>
      <c r="CM230" s="150"/>
      <c r="CN230" s="150"/>
      <c r="CO230" s="150"/>
      <c r="CP230" s="150"/>
      <c r="CQ230" s="150"/>
      <c r="CR230" s="150"/>
      <c r="CS230" s="150"/>
      <c r="CT230" s="150"/>
      <c r="CU230" s="150"/>
      <c r="CV230" s="150"/>
      <c r="CW230" s="150"/>
      <c r="CX230" s="150"/>
      <c r="CY230" s="150"/>
      <c r="CZ230" s="150"/>
      <c r="DA230" s="150"/>
      <c r="DB230" s="150"/>
      <c r="DC230" s="150"/>
    </row>
    <row r="231" spans="1:107" s="5" customFormat="1" ht="12.75" customHeight="1">
      <c r="A231" s="150"/>
      <c r="B231" s="150"/>
      <c r="C231" s="150"/>
      <c r="D231" s="150"/>
      <c r="E231" s="150"/>
      <c r="F231" s="150"/>
      <c r="G231" s="150"/>
      <c r="H231" s="150"/>
      <c r="I231" s="150"/>
      <c r="J231" s="150"/>
      <c r="K231" s="150"/>
      <c r="L231" s="150"/>
      <c r="M231" s="150"/>
      <c r="N231" s="150"/>
      <c r="O231" s="150"/>
      <c r="P231" s="150"/>
      <c r="Q231" s="150"/>
      <c r="R231" s="150"/>
      <c r="S231" s="150"/>
      <c r="T231" s="150"/>
      <c r="U231" s="150"/>
      <c r="V231" s="150"/>
      <c r="W231" s="150"/>
      <c r="X231" s="150"/>
      <c r="Y231" s="150"/>
      <c r="Z231" s="150"/>
      <c r="AA231" s="150"/>
      <c r="AB231" s="150"/>
      <c r="AC231" s="150"/>
      <c r="AD231" s="150"/>
      <c r="AE231" s="150"/>
      <c r="AF231" s="150"/>
      <c r="AG231" s="150"/>
      <c r="AH231" s="150"/>
      <c r="AI231" s="150"/>
      <c r="AJ231" s="150"/>
      <c r="AK231" s="150"/>
      <c r="AL231" s="150"/>
      <c r="AM231" s="150"/>
      <c r="AN231" s="150"/>
      <c r="AO231" s="717"/>
      <c r="AP231" s="717"/>
      <c r="AQ231" s="150"/>
      <c r="AR231" s="150"/>
      <c r="AS231" s="150"/>
      <c r="AT231" s="150"/>
      <c r="AU231" s="150"/>
      <c r="AV231" s="156"/>
      <c r="AW231" s="150"/>
      <c r="AX231" s="150"/>
      <c r="AY231" s="150"/>
      <c r="AZ231" s="150"/>
      <c r="BA231" s="150"/>
      <c r="BB231" s="150"/>
      <c r="BC231" s="150"/>
      <c r="BD231" s="150"/>
      <c r="BE231" s="150"/>
      <c r="BF231" s="150"/>
      <c r="BG231" s="150"/>
      <c r="BH231" s="150"/>
      <c r="BI231" s="150"/>
      <c r="BJ231" s="150"/>
      <c r="BK231" s="150"/>
      <c r="BL231" s="150"/>
      <c r="BM231" s="150"/>
      <c r="BN231" s="150"/>
      <c r="BO231" s="150"/>
      <c r="BP231" s="150"/>
      <c r="BQ231" s="150"/>
      <c r="BR231" s="150"/>
      <c r="BS231" s="150"/>
      <c r="BT231" s="150"/>
      <c r="BU231" s="150"/>
      <c r="BV231" s="150"/>
      <c r="BW231" s="150"/>
      <c r="BX231" s="150"/>
      <c r="BY231" s="150"/>
      <c r="BZ231" s="150"/>
      <c r="CA231" s="150"/>
      <c r="CB231" s="150"/>
      <c r="CC231" s="150"/>
      <c r="CD231" s="150"/>
      <c r="CE231" s="150"/>
      <c r="CF231" s="150"/>
      <c r="CG231" s="150"/>
      <c r="CH231" s="150"/>
      <c r="CI231" s="150"/>
      <c r="CJ231" s="150"/>
      <c r="CK231" s="150"/>
      <c r="CL231" s="150"/>
      <c r="CM231" s="150"/>
      <c r="CN231" s="150"/>
      <c r="CO231" s="150"/>
      <c r="CP231" s="150"/>
      <c r="CQ231" s="150"/>
      <c r="CR231" s="150"/>
      <c r="CS231" s="150"/>
      <c r="CT231" s="150"/>
      <c r="CU231" s="150"/>
      <c r="CV231" s="150"/>
      <c r="CW231" s="150"/>
      <c r="CX231" s="150"/>
      <c r="CY231" s="150"/>
      <c r="CZ231" s="150"/>
      <c r="DA231" s="150"/>
      <c r="DB231" s="150"/>
      <c r="DC231" s="150"/>
    </row>
    <row r="232" spans="1:107" s="5" customFormat="1" ht="12.75" customHeight="1">
      <c r="A232" s="150"/>
      <c r="B232" s="150"/>
      <c r="C232" s="150"/>
      <c r="D232" s="150"/>
      <c r="E232" s="150"/>
      <c r="F232" s="150"/>
      <c r="G232" s="150"/>
      <c r="H232" s="150"/>
      <c r="I232" s="150"/>
      <c r="J232" s="150"/>
      <c r="K232" s="150"/>
      <c r="L232" s="150"/>
      <c r="M232" s="150"/>
      <c r="N232" s="150"/>
      <c r="O232" s="150"/>
      <c r="P232" s="150"/>
      <c r="Q232" s="150"/>
      <c r="R232" s="150"/>
      <c r="S232" s="150"/>
      <c r="T232" s="150"/>
      <c r="U232" s="150"/>
      <c r="V232" s="150"/>
      <c r="W232" s="150"/>
      <c r="X232" s="150"/>
      <c r="Y232" s="150"/>
      <c r="Z232" s="150"/>
      <c r="AA232" s="150"/>
      <c r="AB232" s="150"/>
      <c r="AC232" s="150"/>
      <c r="AD232" s="150"/>
      <c r="AE232" s="150"/>
      <c r="AF232" s="150"/>
      <c r="AG232" s="150"/>
      <c r="AH232" s="150"/>
      <c r="AI232" s="150"/>
      <c r="AJ232" s="150"/>
      <c r="AK232" s="150"/>
      <c r="AL232" s="150"/>
      <c r="AM232" s="150"/>
      <c r="AN232" s="150"/>
      <c r="AO232" s="717"/>
      <c r="AP232" s="717"/>
      <c r="AQ232" s="150"/>
      <c r="AR232" s="150"/>
      <c r="AS232" s="150"/>
      <c r="AT232" s="150"/>
      <c r="AU232" s="150"/>
      <c r="AV232" s="156"/>
      <c r="AW232" s="150"/>
      <c r="AX232" s="150"/>
      <c r="AY232" s="150"/>
      <c r="AZ232" s="150"/>
      <c r="BA232" s="150"/>
      <c r="BB232" s="150"/>
      <c r="BC232" s="150"/>
      <c r="BD232" s="150"/>
      <c r="BE232" s="150"/>
      <c r="BF232" s="150"/>
      <c r="BG232" s="150"/>
      <c r="BH232" s="150"/>
      <c r="BI232" s="150"/>
      <c r="BJ232" s="150"/>
      <c r="BK232" s="150"/>
      <c r="BL232" s="150"/>
      <c r="BM232" s="150"/>
      <c r="BN232" s="150"/>
      <c r="BO232" s="150"/>
      <c r="BP232" s="150"/>
      <c r="BQ232" s="150"/>
      <c r="BR232" s="150"/>
      <c r="BS232" s="150"/>
      <c r="BT232" s="150"/>
      <c r="BU232" s="150"/>
      <c r="BV232" s="150"/>
      <c r="BW232" s="150"/>
      <c r="BX232" s="150"/>
      <c r="BY232" s="150"/>
      <c r="BZ232" s="150"/>
      <c r="CA232" s="150"/>
      <c r="CB232" s="150"/>
      <c r="CC232" s="150"/>
      <c r="CD232" s="150"/>
      <c r="CE232" s="150"/>
      <c r="CF232" s="150"/>
      <c r="CG232" s="150"/>
      <c r="CH232" s="150"/>
      <c r="CI232" s="150"/>
      <c r="CJ232" s="150"/>
      <c r="CK232" s="150"/>
      <c r="CL232" s="150"/>
      <c r="CM232" s="150"/>
      <c r="CN232" s="150"/>
      <c r="CO232" s="150"/>
      <c r="CP232" s="150"/>
      <c r="CQ232" s="150"/>
      <c r="CR232" s="150"/>
      <c r="CS232" s="150"/>
      <c r="CT232" s="150"/>
      <c r="CU232" s="150"/>
      <c r="CV232" s="150"/>
      <c r="CW232" s="150"/>
      <c r="CX232" s="150"/>
      <c r="CY232" s="150"/>
      <c r="CZ232" s="150"/>
      <c r="DA232" s="150"/>
      <c r="DB232" s="150"/>
      <c r="DC232" s="150"/>
    </row>
    <row r="233" spans="1:107" s="5" customFormat="1" ht="12.75" customHeight="1">
      <c r="A233" s="150"/>
      <c r="B233" s="150"/>
      <c r="C233" s="150"/>
      <c r="D233" s="150"/>
      <c r="E233" s="150"/>
      <c r="F233" s="150"/>
      <c r="G233" s="150"/>
      <c r="H233" s="150"/>
      <c r="I233" s="150"/>
      <c r="J233" s="150"/>
      <c r="K233" s="150"/>
      <c r="L233" s="150"/>
      <c r="M233" s="150"/>
      <c r="N233" s="150"/>
      <c r="O233" s="150"/>
      <c r="P233" s="150"/>
      <c r="Q233" s="150"/>
      <c r="R233" s="150"/>
      <c r="S233" s="150"/>
      <c r="T233" s="150"/>
      <c r="U233" s="150"/>
      <c r="V233" s="150"/>
      <c r="W233" s="150"/>
      <c r="X233" s="150"/>
      <c r="Y233" s="150"/>
      <c r="Z233" s="150"/>
      <c r="AA233" s="150"/>
      <c r="AB233" s="150"/>
      <c r="AC233" s="150"/>
      <c r="AD233" s="150"/>
      <c r="AE233" s="150"/>
      <c r="AF233" s="150"/>
      <c r="AG233" s="150"/>
      <c r="AH233" s="150"/>
      <c r="AI233" s="150"/>
      <c r="AJ233" s="150"/>
      <c r="AK233" s="150"/>
      <c r="AL233" s="150"/>
      <c r="AM233" s="150"/>
      <c r="AN233" s="150"/>
      <c r="AO233" s="717"/>
      <c r="AP233" s="717"/>
      <c r="AQ233" s="150"/>
      <c r="AR233" s="150"/>
      <c r="AS233" s="150"/>
      <c r="AT233" s="150"/>
      <c r="AU233" s="150"/>
      <c r="AV233" s="156"/>
      <c r="AW233" s="150"/>
      <c r="AX233" s="150"/>
      <c r="AY233" s="150"/>
      <c r="AZ233" s="150"/>
      <c r="BA233" s="150"/>
      <c r="BB233" s="150"/>
      <c r="BC233" s="150"/>
      <c r="BD233" s="150"/>
      <c r="BE233" s="150"/>
      <c r="BF233" s="150"/>
      <c r="BG233" s="150"/>
      <c r="BH233" s="150"/>
      <c r="BI233" s="150"/>
      <c r="BJ233" s="150"/>
      <c r="BK233" s="150"/>
      <c r="BL233" s="150"/>
      <c r="BM233" s="150"/>
      <c r="BN233" s="150"/>
      <c r="BO233" s="150"/>
      <c r="BP233" s="150"/>
      <c r="BQ233" s="150"/>
      <c r="BR233" s="150"/>
      <c r="BS233" s="150"/>
      <c r="BT233" s="150"/>
      <c r="BU233" s="150"/>
      <c r="BV233" s="150"/>
      <c r="BW233" s="150"/>
      <c r="BX233" s="150"/>
      <c r="BY233" s="150"/>
      <c r="BZ233" s="150"/>
      <c r="CA233" s="150"/>
      <c r="CB233" s="150"/>
      <c r="CC233" s="150"/>
      <c r="CD233" s="150"/>
      <c r="CE233" s="150"/>
      <c r="CF233" s="150"/>
      <c r="CG233" s="150"/>
      <c r="CH233" s="150"/>
      <c r="CI233" s="150"/>
      <c r="CJ233" s="150"/>
      <c r="CK233" s="150"/>
      <c r="CL233" s="150"/>
      <c r="CM233" s="150"/>
      <c r="CN233" s="150"/>
      <c r="CO233" s="150"/>
      <c r="CP233" s="150"/>
      <c r="CQ233" s="150"/>
      <c r="CR233" s="150"/>
      <c r="CS233" s="150"/>
      <c r="CT233" s="150"/>
      <c r="CU233" s="150"/>
      <c r="CV233" s="150"/>
      <c r="CW233" s="150"/>
      <c r="CX233" s="150"/>
      <c r="CY233" s="150"/>
      <c r="CZ233" s="150"/>
      <c r="DA233" s="150"/>
      <c r="DB233" s="150"/>
      <c r="DC233" s="150"/>
    </row>
    <row r="234" spans="1:107" s="5" customFormat="1" ht="12.75" customHeight="1">
      <c r="A234" s="150"/>
      <c r="B234" s="150"/>
      <c r="C234" s="150"/>
      <c r="D234" s="150"/>
      <c r="E234" s="150"/>
      <c r="F234" s="150"/>
      <c r="G234" s="150"/>
      <c r="H234" s="150"/>
      <c r="I234" s="150"/>
      <c r="J234" s="150"/>
      <c r="K234" s="150"/>
      <c r="L234" s="150"/>
      <c r="M234" s="150"/>
      <c r="N234" s="150"/>
      <c r="O234" s="150"/>
      <c r="P234" s="150"/>
      <c r="Q234" s="150"/>
      <c r="R234" s="150"/>
      <c r="S234" s="150"/>
      <c r="T234" s="150"/>
      <c r="U234" s="150"/>
      <c r="V234" s="150"/>
      <c r="W234" s="150"/>
      <c r="X234" s="150"/>
      <c r="Y234" s="150"/>
      <c r="Z234" s="150"/>
      <c r="AA234" s="150"/>
      <c r="AB234" s="150"/>
      <c r="AC234" s="150"/>
      <c r="AD234" s="150"/>
      <c r="AE234" s="150"/>
      <c r="AF234" s="150"/>
      <c r="AG234" s="150"/>
      <c r="AH234" s="150"/>
      <c r="AI234" s="150"/>
      <c r="AJ234" s="150"/>
      <c r="AK234" s="150"/>
      <c r="AL234" s="150"/>
      <c r="AM234" s="150"/>
      <c r="AN234" s="150"/>
      <c r="AO234" s="717"/>
      <c r="AP234" s="717"/>
      <c r="AQ234" s="150"/>
      <c r="AR234" s="150"/>
      <c r="AS234" s="150"/>
      <c r="AT234" s="150"/>
      <c r="AU234" s="150"/>
      <c r="AV234" s="156"/>
      <c r="AW234" s="150"/>
      <c r="AX234" s="150"/>
      <c r="AY234" s="150"/>
      <c r="AZ234" s="150"/>
      <c r="BA234" s="150"/>
      <c r="BB234" s="150"/>
      <c r="BC234" s="150"/>
      <c r="BD234" s="150"/>
      <c r="BE234" s="150"/>
      <c r="BF234" s="150"/>
      <c r="BG234" s="150"/>
      <c r="BH234" s="150"/>
      <c r="BI234" s="150"/>
      <c r="BJ234" s="150"/>
      <c r="BK234" s="150"/>
      <c r="BL234" s="150"/>
      <c r="BM234" s="150"/>
      <c r="BN234" s="150"/>
      <c r="BO234" s="150"/>
      <c r="BP234" s="150"/>
      <c r="BQ234" s="150"/>
      <c r="BR234" s="150"/>
      <c r="BS234" s="150"/>
      <c r="BT234" s="150"/>
      <c r="BU234" s="150"/>
      <c r="BV234" s="150"/>
      <c r="BW234" s="150"/>
      <c r="BX234" s="150"/>
      <c r="BY234" s="150"/>
      <c r="BZ234" s="150"/>
      <c r="CA234" s="150"/>
      <c r="CB234" s="150"/>
      <c r="CC234" s="150"/>
      <c r="CD234" s="150"/>
      <c r="CE234" s="150"/>
      <c r="CF234" s="150"/>
      <c r="CG234" s="150"/>
      <c r="CH234" s="150"/>
      <c r="CI234" s="150"/>
      <c r="CJ234" s="150"/>
      <c r="CK234" s="150"/>
      <c r="CL234" s="150"/>
      <c r="CM234" s="150"/>
      <c r="CN234" s="150"/>
      <c r="CO234" s="150"/>
      <c r="CP234" s="150"/>
      <c r="CQ234" s="150"/>
      <c r="CR234" s="150"/>
      <c r="CS234" s="150"/>
      <c r="CT234" s="150"/>
      <c r="CU234" s="150"/>
      <c r="CV234" s="150"/>
      <c r="CW234" s="150"/>
      <c r="CX234" s="150"/>
      <c r="CY234" s="150"/>
      <c r="CZ234" s="150"/>
      <c r="DA234" s="150"/>
      <c r="DB234" s="150"/>
      <c r="DC234" s="150"/>
    </row>
    <row r="235" spans="1:107" s="5" customFormat="1" ht="12.75" customHeight="1">
      <c r="A235" s="150"/>
      <c r="B235" s="150"/>
      <c r="C235" s="150"/>
      <c r="D235" s="150"/>
      <c r="E235" s="150"/>
      <c r="F235" s="150"/>
      <c r="G235" s="150"/>
      <c r="H235" s="150"/>
      <c r="I235" s="150"/>
      <c r="J235" s="150"/>
      <c r="K235" s="150"/>
      <c r="L235" s="150"/>
      <c r="M235" s="150"/>
      <c r="N235" s="150"/>
      <c r="O235" s="150"/>
      <c r="P235" s="150"/>
      <c r="Q235" s="150"/>
      <c r="R235" s="150"/>
      <c r="S235" s="150"/>
      <c r="T235" s="150"/>
      <c r="U235" s="150"/>
      <c r="V235" s="150"/>
      <c r="W235" s="150"/>
      <c r="X235" s="150"/>
      <c r="Y235" s="150"/>
      <c r="Z235" s="150"/>
      <c r="AA235" s="150"/>
      <c r="AB235" s="150"/>
      <c r="AC235" s="150"/>
      <c r="AD235" s="150"/>
      <c r="AE235" s="150"/>
      <c r="AF235" s="150"/>
      <c r="AG235" s="150"/>
      <c r="AH235" s="150"/>
      <c r="AI235" s="150"/>
      <c r="AJ235" s="150"/>
      <c r="AK235" s="150"/>
      <c r="AL235" s="150"/>
      <c r="AM235" s="150"/>
      <c r="AN235" s="150"/>
      <c r="AO235" s="717"/>
      <c r="AP235" s="717"/>
      <c r="AQ235" s="150"/>
      <c r="AR235" s="150"/>
      <c r="AS235" s="150"/>
      <c r="AT235" s="150"/>
      <c r="AU235" s="150"/>
      <c r="AV235" s="156"/>
      <c r="AW235" s="150"/>
      <c r="AX235" s="150"/>
      <c r="AY235" s="150"/>
      <c r="AZ235" s="150"/>
      <c r="BA235" s="150"/>
      <c r="BB235" s="150"/>
      <c r="BC235" s="150"/>
      <c r="BD235" s="150"/>
      <c r="BE235" s="150"/>
      <c r="BF235" s="150"/>
      <c r="BG235" s="150"/>
      <c r="BH235" s="150"/>
      <c r="BI235" s="150"/>
      <c r="BJ235" s="150"/>
      <c r="BK235" s="150"/>
      <c r="BL235" s="150"/>
      <c r="BM235" s="150"/>
      <c r="BN235" s="150"/>
      <c r="BO235" s="150"/>
      <c r="BP235" s="150"/>
      <c r="BQ235" s="150"/>
      <c r="BR235" s="150"/>
      <c r="BS235" s="150"/>
      <c r="BT235" s="150"/>
      <c r="BU235" s="150"/>
      <c r="BV235" s="150"/>
      <c r="BW235" s="150"/>
      <c r="BX235" s="150"/>
      <c r="BY235" s="150"/>
      <c r="BZ235" s="150"/>
      <c r="CA235" s="150"/>
      <c r="CB235" s="150"/>
      <c r="CC235" s="150"/>
      <c r="CD235" s="150"/>
      <c r="CE235" s="150"/>
      <c r="CF235" s="150"/>
      <c r="CG235" s="150"/>
      <c r="CH235" s="150"/>
      <c r="CI235" s="150"/>
      <c r="CJ235" s="150"/>
      <c r="CK235" s="150"/>
      <c r="CL235" s="150"/>
      <c r="CM235" s="150"/>
      <c r="CN235" s="150"/>
      <c r="CO235" s="150"/>
      <c r="CP235" s="150"/>
      <c r="CQ235" s="150"/>
      <c r="CR235" s="150"/>
      <c r="CS235" s="150"/>
      <c r="CT235" s="150"/>
      <c r="CU235" s="150"/>
      <c r="CV235" s="150"/>
      <c r="CW235" s="150"/>
      <c r="CX235" s="150"/>
      <c r="CY235" s="150"/>
      <c r="CZ235" s="150"/>
      <c r="DA235" s="150"/>
      <c r="DB235" s="150"/>
      <c r="DC235" s="150"/>
    </row>
    <row r="236" spans="1:107" s="5" customFormat="1" ht="12.75" customHeight="1">
      <c r="A236" s="150"/>
      <c r="B236" s="150"/>
      <c r="C236" s="150"/>
      <c r="D236" s="150"/>
      <c r="E236" s="150"/>
      <c r="F236" s="150"/>
      <c r="G236" s="150"/>
      <c r="H236" s="150"/>
      <c r="I236" s="150"/>
      <c r="J236" s="150"/>
      <c r="K236" s="150"/>
      <c r="L236" s="150"/>
      <c r="M236" s="150"/>
      <c r="N236" s="150"/>
      <c r="O236" s="150"/>
      <c r="P236" s="150"/>
      <c r="Q236" s="150"/>
      <c r="R236" s="150"/>
      <c r="S236" s="150"/>
      <c r="T236" s="150"/>
      <c r="U236" s="150"/>
      <c r="V236" s="150"/>
      <c r="W236" s="150"/>
      <c r="X236" s="150"/>
      <c r="Y236" s="150"/>
      <c r="Z236" s="150"/>
      <c r="AA236" s="150"/>
      <c r="AB236" s="150"/>
      <c r="AC236" s="150"/>
      <c r="AD236" s="150"/>
      <c r="AE236" s="150"/>
      <c r="AF236" s="150"/>
      <c r="AG236" s="150"/>
      <c r="AH236" s="150"/>
      <c r="AI236" s="150"/>
      <c r="AJ236" s="150"/>
      <c r="AK236" s="150"/>
      <c r="AL236" s="150"/>
      <c r="AM236" s="150"/>
      <c r="AN236" s="150"/>
      <c r="AO236" s="717"/>
      <c r="AP236" s="717"/>
      <c r="AQ236" s="150"/>
      <c r="AR236" s="150"/>
      <c r="AS236" s="150"/>
      <c r="AT236" s="150"/>
      <c r="AU236" s="150"/>
      <c r="AV236" s="156"/>
      <c r="AW236" s="150"/>
      <c r="AX236" s="150"/>
      <c r="AY236" s="150"/>
      <c r="AZ236" s="150"/>
      <c r="BA236" s="150"/>
      <c r="BB236" s="150"/>
      <c r="BC236" s="150"/>
      <c r="BD236" s="150"/>
      <c r="BE236" s="150"/>
      <c r="BF236" s="150"/>
      <c r="BG236" s="150"/>
      <c r="BH236" s="150"/>
      <c r="BI236" s="150"/>
      <c r="BJ236" s="150"/>
      <c r="BK236" s="150"/>
      <c r="BL236" s="150"/>
      <c r="BM236" s="150"/>
      <c r="BN236" s="150"/>
      <c r="BO236" s="150"/>
      <c r="BP236" s="150"/>
      <c r="BQ236" s="150"/>
      <c r="BR236" s="150"/>
      <c r="BS236" s="150"/>
      <c r="BT236" s="150"/>
      <c r="BU236" s="150"/>
      <c r="BV236" s="150"/>
      <c r="BW236" s="150"/>
      <c r="BX236" s="150"/>
      <c r="BY236" s="150"/>
      <c r="BZ236" s="150"/>
      <c r="CA236" s="150"/>
      <c r="CB236" s="150"/>
      <c r="CC236" s="150"/>
      <c r="CD236" s="150"/>
      <c r="CE236" s="150"/>
      <c r="CF236" s="150"/>
      <c r="CG236" s="150"/>
      <c r="CH236" s="150"/>
      <c r="CI236" s="150"/>
      <c r="CJ236" s="150"/>
      <c r="CK236" s="150"/>
      <c r="CL236" s="150"/>
      <c r="CM236" s="150"/>
      <c r="CN236" s="150"/>
      <c r="CO236" s="150"/>
      <c r="CP236" s="150"/>
      <c r="CQ236" s="150"/>
      <c r="CR236" s="150"/>
      <c r="CS236" s="150"/>
      <c r="CT236" s="150"/>
      <c r="CU236" s="150"/>
      <c r="CV236" s="150"/>
      <c r="CW236" s="150"/>
      <c r="CX236" s="150"/>
      <c r="CY236" s="150"/>
      <c r="CZ236" s="150"/>
      <c r="DA236" s="150"/>
      <c r="DB236" s="150"/>
      <c r="DC236" s="150"/>
    </row>
    <row r="237" spans="1:107" s="5" customFormat="1" ht="12.75" customHeight="1">
      <c r="A237" s="150"/>
      <c r="B237" s="150"/>
      <c r="C237" s="150"/>
      <c r="D237" s="150"/>
      <c r="E237" s="150"/>
      <c r="F237" s="150"/>
      <c r="G237" s="150"/>
      <c r="H237" s="150"/>
      <c r="I237" s="150"/>
      <c r="J237" s="150"/>
      <c r="K237" s="150"/>
      <c r="L237" s="150"/>
      <c r="M237" s="150"/>
      <c r="N237" s="150"/>
      <c r="O237" s="150"/>
      <c r="P237" s="150"/>
      <c r="Q237" s="150"/>
      <c r="R237" s="150"/>
      <c r="S237" s="150"/>
      <c r="T237" s="150"/>
      <c r="U237" s="150"/>
      <c r="V237" s="150"/>
      <c r="W237" s="150"/>
      <c r="X237" s="150"/>
      <c r="Y237" s="150"/>
      <c r="Z237" s="150"/>
      <c r="AA237" s="150"/>
      <c r="AB237" s="150"/>
      <c r="AC237" s="150"/>
      <c r="AD237" s="150"/>
      <c r="AE237" s="150"/>
      <c r="AF237" s="150"/>
      <c r="AG237" s="150"/>
      <c r="AH237" s="150"/>
      <c r="AI237" s="150"/>
      <c r="AJ237" s="150"/>
      <c r="AK237" s="150"/>
      <c r="AL237" s="150"/>
      <c r="AM237" s="150"/>
      <c r="AN237" s="150"/>
      <c r="AO237" s="717"/>
      <c r="AP237" s="717"/>
      <c r="AQ237" s="150"/>
      <c r="AR237" s="150"/>
      <c r="AS237" s="150"/>
      <c r="AT237" s="150"/>
      <c r="AU237" s="150"/>
      <c r="AV237" s="156"/>
      <c r="AW237" s="150"/>
      <c r="AX237" s="150"/>
      <c r="AY237" s="150"/>
      <c r="AZ237" s="150"/>
      <c r="BA237" s="150"/>
      <c r="BB237" s="150"/>
      <c r="BC237" s="150"/>
      <c r="BD237" s="150"/>
      <c r="BE237" s="150"/>
      <c r="BF237" s="150"/>
      <c r="BG237" s="150"/>
      <c r="BH237" s="150"/>
      <c r="BI237" s="150"/>
      <c r="BJ237" s="150"/>
      <c r="BK237" s="150"/>
      <c r="BL237" s="150"/>
      <c r="BM237" s="150"/>
      <c r="BN237" s="150"/>
      <c r="BO237" s="150"/>
      <c r="BP237" s="150"/>
      <c r="BQ237" s="150"/>
      <c r="BR237" s="150"/>
      <c r="BS237" s="150"/>
      <c r="BT237" s="150"/>
      <c r="BU237" s="150"/>
      <c r="BV237" s="150"/>
      <c r="BW237" s="150"/>
      <c r="BX237" s="150"/>
      <c r="BY237" s="150"/>
      <c r="BZ237" s="150"/>
      <c r="CA237" s="150"/>
      <c r="CB237" s="150"/>
      <c r="CC237" s="150"/>
      <c r="CD237" s="150"/>
      <c r="CE237" s="150"/>
      <c r="CF237" s="150"/>
      <c r="CG237" s="150"/>
      <c r="CH237" s="150"/>
      <c r="CI237" s="150"/>
      <c r="CJ237" s="150"/>
      <c r="CK237" s="150"/>
      <c r="CL237" s="150"/>
      <c r="CM237" s="150"/>
      <c r="CN237" s="150"/>
      <c r="CO237" s="150"/>
      <c r="CP237" s="150"/>
      <c r="CQ237" s="150"/>
      <c r="CR237" s="150"/>
      <c r="CS237" s="150"/>
      <c r="CT237" s="150"/>
      <c r="CU237" s="150"/>
      <c r="CV237" s="150"/>
      <c r="CW237" s="150"/>
      <c r="CX237" s="150"/>
      <c r="CY237" s="150"/>
      <c r="CZ237" s="150"/>
      <c r="DA237" s="150"/>
      <c r="DB237" s="150"/>
      <c r="DC237" s="150"/>
    </row>
    <row r="238" spans="1:107" s="5" customFormat="1" ht="12.75" customHeight="1">
      <c r="A238" s="150"/>
      <c r="B238" s="150"/>
      <c r="C238" s="150"/>
      <c r="D238" s="150"/>
      <c r="E238" s="150"/>
      <c r="F238" s="150"/>
      <c r="G238" s="150"/>
      <c r="H238" s="150"/>
      <c r="I238" s="150"/>
      <c r="J238" s="150"/>
      <c r="K238" s="150"/>
      <c r="L238" s="150"/>
      <c r="M238" s="150"/>
      <c r="N238" s="150"/>
      <c r="O238" s="150"/>
      <c r="P238" s="150"/>
      <c r="Q238" s="150"/>
      <c r="R238" s="150"/>
      <c r="S238" s="150"/>
      <c r="T238" s="150"/>
      <c r="U238" s="150"/>
      <c r="V238" s="150"/>
      <c r="W238" s="150"/>
      <c r="X238" s="150"/>
      <c r="Y238" s="150"/>
      <c r="Z238" s="150"/>
      <c r="AA238" s="150"/>
      <c r="AB238" s="150"/>
      <c r="AC238" s="150"/>
      <c r="AD238" s="150"/>
      <c r="AE238" s="150"/>
      <c r="AF238" s="150"/>
      <c r="AG238" s="150"/>
      <c r="AH238" s="150"/>
      <c r="AI238" s="150"/>
      <c r="AJ238" s="150"/>
      <c r="AK238" s="150"/>
      <c r="AL238" s="150"/>
      <c r="AM238" s="150"/>
      <c r="AN238" s="150"/>
      <c r="AO238" s="717"/>
      <c r="AP238" s="717"/>
      <c r="AQ238" s="150"/>
      <c r="AR238" s="150"/>
      <c r="AS238" s="150"/>
      <c r="AT238" s="150"/>
      <c r="AU238" s="150"/>
      <c r="AV238" s="156"/>
      <c r="AW238" s="150"/>
      <c r="AX238" s="150"/>
      <c r="AY238" s="150"/>
      <c r="AZ238" s="150"/>
      <c r="BA238" s="150"/>
      <c r="BB238" s="150"/>
      <c r="BC238" s="150"/>
      <c r="BD238" s="150"/>
      <c r="BE238" s="150"/>
      <c r="BF238" s="150"/>
      <c r="BG238" s="150"/>
      <c r="BH238" s="150"/>
      <c r="BI238" s="150"/>
      <c r="BJ238" s="150"/>
      <c r="BK238" s="150"/>
      <c r="BL238" s="150"/>
      <c r="BM238" s="150"/>
      <c r="BN238" s="150"/>
      <c r="BO238" s="150"/>
      <c r="BP238" s="150"/>
      <c r="BQ238" s="150"/>
      <c r="BR238" s="150"/>
      <c r="BS238" s="150"/>
      <c r="BT238" s="150"/>
      <c r="BU238" s="150"/>
      <c r="BV238" s="150"/>
      <c r="BW238" s="150"/>
      <c r="BX238" s="150"/>
      <c r="BY238" s="150"/>
      <c r="BZ238" s="150"/>
      <c r="CA238" s="150"/>
      <c r="CB238" s="150"/>
      <c r="CC238" s="150"/>
      <c r="CD238" s="150"/>
      <c r="CE238" s="150"/>
      <c r="CF238" s="150"/>
      <c r="CG238" s="150"/>
      <c r="CH238" s="150"/>
      <c r="CI238" s="150"/>
      <c r="CJ238" s="150"/>
      <c r="CK238" s="150"/>
      <c r="CL238" s="150"/>
      <c r="CM238" s="150"/>
      <c r="CN238" s="150"/>
      <c r="CO238" s="150"/>
      <c r="CP238" s="150"/>
      <c r="CQ238" s="150"/>
      <c r="CR238" s="150"/>
      <c r="CS238" s="150"/>
      <c r="CT238" s="150"/>
      <c r="CU238" s="150"/>
      <c r="CV238" s="150"/>
      <c r="CW238" s="150"/>
      <c r="CX238" s="150"/>
      <c r="CY238" s="150"/>
      <c r="CZ238" s="150"/>
      <c r="DA238" s="150"/>
      <c r="DB238" s="150"/>
      <c r="DC238" s="150"/>
    </row>
    <row r="239" spans="1:107" s="5" customFormat="1" ht="12.75" customHeight="1">
      <c r="A239" s="150"/>
      <c r="B239" s="150"/>
      <c r="C239" s="150"/>
      <c r="D239" s="150"/>
      <c r="E239" s="150"/>
      <c r="F239" s="150"/>
      <c r="G239" s="150"/>
      <c r="H239" s="150"/>
      <c r="I239" s="150"/>
      <c r="J239" s="150"/>
      <c r="K239" s="150"/>
      <c r="L239" s="150"/>
      <c r="M239" s="150"/>
      <c r="N239" s="150"/>
      <c r="O239" s="150"/>
      <c r="P239" s="150"/>
      <c r="Q239" s="150"/>
      <c r="R239" s="150"/>
      <c r="S239" s="150"/>
      <c r="T239" s="150"/>
      <c r="U239" s="150"/>
      <c r="V239" s="150"/>
      <c r="W239" s="150"/>
      <c r="X239" s="150"/>
      <c r="Y239" s="150"/>
      <c r="Z239" s="150"/>
      <c r="AA239" s="150"/>
      <c r="AB239" s="150"/>
      <c r="AC239" s="150"/>
      <c r="AD239" s="150"/>
      <c r="AE239" s="150"/>
      <c r="AF239" s="150"/>
      <c r="AG239" s="150"/>
      <c r="AH239" s="150"/>
      <c r="AI239" s="150"/>
      <c r="AJ239" s="150"/>
      <c r="AK239" s="150"/>
      <c r="AL239" s="150"/>
      <c r="AM239" s="150"/>
      <c r="AN239" s="150"/>
      <c r="AO239" s="717"/>
      <c r="AP239" s="717"/>
      <c r="AQ239" s="150"/>
      <c r="AR239" s="150"/>
      <c r="AS239" s="150"/>
      <c r="AT239" s="150"/>
      <c r="AU239" s="150"/>
      <c r="AV239" s="156"/>
      <c r="AW239" s="150"/>
      <c r="AX239" s="150"/>
      <c r="AY239" s="150"/>
      <c r="AZ239" s="150"/>
      <c r="BA239" s="150"/>
      <c r="BB239" s="150"/>
      <c r="BC239" s="150"/>
      <c r="BD239" s="150"/>
      <c r="BE239" s="150"/>
      <c r="BF239" s="150"/>
      <c r="BG239" s="150"/>
      <c r="BH239" s="150"/>
      <c r="BI239" s="150"/>
      <c r="BJ239" s="150"/>
      <c r="BK239" s="150"/>
      <c r="BL239" s="150"/>
      <c r="BM239" s="150"/>
      <c r="BN239" s="150"/>
      <c r="BO239" s="150"/>
      <c r="BP239" s="150"/>
      <c r="BQ239" s="150"/>
      <c r="BR239" s="150"/>
      <c r="BS239" s="150"/>
      <c r="BT239" s="150"/>
      <c r="BU239" s="150"/>
      <c r="BV239" s="150"/>
      <c r="BW239" s="150"/>
      <c r="BX239" s="150"/>
      <c r="BY239" s="150"/>
      <c r="BZ239" s="150"/>
      <c r="CA239" s="150"/>
      <c r="CB239" s="150"/>
      <c r="CC239" s="150"/>
      <c r="CD239" s="150"/>
      <c r="CE239" s="150"/>
      <c r="CF239" s="150"/>
      <c r="CG239" s="150"/>
      <c r="CH239" s="150"/>
      <c r="CI239" s="150"/>
      <c r="CJ239" s="150"/>
      <c r="CK239" s="150"/>
      <c r="CL239" s="150"/>
      <c r="CM239" s="150"/>
      <c r="CN239" s="150"/>
      <c r="CO239" s="150"/>
      <c r="CP239" s="150"/>
      <c r="CQ239" s="150"/>
      <c r="CR239" s="150"/>
      <c r="CS239" s="150"/>
      <c r="CT239" s="150"/>
      <c r="CU239" s="150"/>
      <c r="CV239" s="150"/>
      <c r="CW239" s="150"/>
      <c r="CX239" s="150"/>
      <c r="CY239" s="150"/>
      <c r="CZ239" s="150"/>
      <c r="DA239" s="150"/>
      <c r="DB239" s="150"/>
      <c r="DC239" s="150"/>
    </row>
    <row r="240" spans="1:107" s="5" customFormat="1" ht="12.75" customHeight="1">
      <c r="A240" s="150"/>
      <c r="B240" s="150"/>
      <c r="C240" s="150"/>
      <c r="D240" s="150"/>
      <c r="E240" s="150"/>
      <c r="F240" s="150"/>
      <c r="G240" s="150"/>
      <c r="H240" s="150"/>
      <c r="I240" s="150"/>
      <c r="J240" s="150"/>
      <c r="K240" s="150"/>
      <c r="L240" s="150"/>
      <c r="M240" s="150"/>
      <c r="N240" s="150"/>
      <c r="O240" s="150"/>
      <c r="P240" s="150"/>
      <c r="Q240" s="150"/>
      <c r="R240" s="150"/>
      <c r="S240" s="150"/>
      <c r="T240" s="150"/>
      <c r="U240" s="150"/>
      <c r="V240" s="150"/>
      <c r="W240" s="150"/>
      <c r="X240" s="150"/>
      <c r="Y240" s="150"/>
      <c r="Z240" s="150"/>
      <c r="AA240" s="150"/>
      <c r="AB240" s="150"/>
      <c r="AC240" s="150"/>
      <c r="AD240" s="150"/>
      <c r="AE240" s="150"/>
      <c r="AF240" s="150"/>
      <c r="AG240" s="150"/>
      <c r="AH240" s="150"/>
      <c r="AI240" s="150"/>
      <c r="AJ240" s="150"/>
      <c r="AK240" s="150"/>
      <c r="AL240" s="150"/>
      <c r="AM240" s="150"/>
      <c r="AN240" s="150"/>
      <c r="AO240" s="717"/>
      <c r="AP240" s="717"/>
      <c r="AQ240" s="150"/>
      <c r="AR240" s="150"/>
      <c r="AS240" s="150"/>
      <c r="AT240" s="150"/>
      <c r="AU240" s="150"/>
      <c r="AV240" s="156"/>
      <c r="AW240" s="150"/>
      <c r="AX240" s="150"/>
      <c r="AY240" s="150"/>
      <c r="AZ240" s="150"/>
      <c r="BA240" s="150"/>
      <c r="BB240" s="150"/>
      <c r="BC240" s="150"/>
      <c r="BD240" s="150"/>
      <c r="BE240" s="150"/>
      <c r="BF240" s="150"/>
      <c r="BG240" s="150"/>
      <c r="BH240" s="150"/>
      <c r="BI240" s="150"/>
      <c r="BJ240" s="150"/>
      <c r="BK240" s="150"/>
      <c r="BL240" s="150"/>
      <c r="BM240" s="150"/>
      <c r="BN240" s="150"/>
      <c r="BO240" s="150"/>
      <c r="BP240" s="150"/>
      <c r="BQ240" s="150"/>
      <c r="BR240" s="150"/>
      <c r="BS240" s="150"/>
      <c r="BT240" s="150"/>
      <c r="BU240" s="150"/>
      <c r="BV240" s="150"/>
      <c r="BW240" s="150"/>
      <c r="BX240" s="150"/>
      <c r="BY240" s="150"/>
      <c r="BZ240" s="150"/>
      <c r="CA240" s="150"/>
      <c r="CB240" s="150"/>
      <c r="CC240" s="150"/>
      <c r="CD240" s="150"/>
      <c r="CE240" s="150"/>
      <c r="CF240" s="150"/>
      <c r="CG240" s="150"/>
      <c r="CH240" s="150"/>
      <c r="CI240" s="150"/>
      <c r="CJ240" s="150"/>
      <c r="CK240" s="150"/>
      <c r="CL240" s="150"/>
      <c r="CM240" s="150"/>
      <c r="CN240" s="150"/>
      <c r="CO240" s="150"/>
      <c r="CP240" s="150"/>
      <c r="CQ240" s="150"/>
      <c r="CR240" s="150"/>
      <c r="CS240" s="150"/>
      <c r="CT240" s="150"/>
      <c r="CU240" s="150"/>
      <c r="CV240" s="150"/>
      <c r="CW240" s="150"/>
      <c r="CX240" s="150"/>
      <c r="CY240" s="150"/>
      <c r="CZ240" s="150"/>
      <c r="DA240" s="150"/>
      <c r="DB240" s="150"/>
      <c r="DC240" s="150"/>
    </row>
    <row r="241" spans="1:107" s="5" customFormat="1" ht="12.75" customHeight="1">
      <c r="A241" s="150"/>
      <c r="B241" s="150"/>
      <c r="C241" s="150"/>
      <c r="D241" s="150"/>
      <c r="E241" s="150"/>
      <c r="F241" s="150"/>
      <c r="G241" s="150"/>
      <c r="H241" s="150"/>
      <c r="I241" s="150"/>
      <c r="J241" s="150"/>
      <c r="K241" s="150"/>
      <c r="L241" s="150"/>
      <c r="M241" s="150"/>
      <c r="N241" s="150"/>
      <c r="O241" s="150"/>
      <c r="P241" s="150"/>
      <c r="Q241" s="150"/>
      <c r="R241" s="150"/>
      <c r="S241" s="150"/>
      <c r="T241" s="150"/>
      <c r="U241" s="150"/>
      <c r="V241" s="150"/>
      <c r="W241" s="150"/>
      <c r="X241" s="150"/>
      <c r="Y241" s="150"/>
      <c r="Z241" s="150"/>
      <c r="AA241" s="150"/>
      <c r="AB241" s="150"/>
      <c r="AC241" s="150"/>
      <c r="AD241" s="150"/>
      <c r="AE241" s="150"/>
      <c r="AF241" s="150"/>
      <c r="AG241" s="150"/>
      <c r="AH241" s="150"/>
      <c r="AI241" s="150"/>
      <c r="AJ241" s="150"/>
      <c r="AK241" s="150"/>
      <c r="AL241" s="150"/>
      <c r="AM241" s="150"/>
      <c r="AN241" s="150"/>
      <c r="AO241" s="717"/>
      <c r="AP241" s="717"/>
      <c r="AQ241" s="150"/>
      <c r="AR241" s="150"/>
      <c r="AS241" s="150"/>
      <c r="AT241" s="150"/>
      <c r="AU241" s="150"/>
      <c r="AV241" s="156"/>
      <c r="AW241" s="150"/>
      <c r="AX241" s="150"/>
      <c r="AY241" s="150"/>
      <c r="AZ241" s="150"/>
      <c r="BA241" s="150"/>
      <c r="BB241" s="150"/>
      <c r="BC241" s="150"/>
      <c r="BD241" s="150"/>
      <c r="BE241" s="150"/>
      <c r="BF241" s="150"/>
      <c r="BG241" s="150"/>
      <c r="BH241" s="150"/>
      <c r="BI241" s="150"/>
      <c r="BJ241" s="150"/>
      <c r="BK241" s="150"/>
      <c r="BL241" s="150"/>
      <c r="BM241" s="150"/>
      <c r="BN241" s="150"/>
      <c r="BO241" s="150"/>
      <c r="BP241" s="150"/>
      <c r="BQ241" s="150"/>
      <c r="BR241" s="150"/>
      <c r="BS241" s="150"/>
      <c r="BT241" s="150"/>
      <c r="BU241" s="150"/>
      <c r="BV241" s="150"/>
      <c r="BW241" s="150"/>
      <c r="BX241" s="150"/>
      <c r="BY241" s="150"/>
      <c r="BZ241" s="150"/>
      <c r="CA241" s="150"/>
      <c r="CB241" s="150"/>
      <c r="CC241" s="150"/>
      <c r="CD241" s="150"/>
      <c r="CE241" s="150"/>
      <c r="CF241" s="150"/>
      <c r="CG241" s="150"/>
      <c r="CH241" s="150"/>
      <c r="CI241" s="150"/>
      <c r="CJ241" s="150"/>
      <c r="CK241" s="150"/>
      <c r="CL241" s="150"/>
      <c r="CM241" s="150"/>
      <c r="CN241" s="150"/>
      <c r="CO241" s="150"/>
      <c r="CP241" s="150"/>
      <c r="CQ241" s="150"/>
      <c r="CR241" s="150"/>
      <c r="CS241" s="150"/>
      <c r="CT241" s="150"/>
      <c r="CU241" s="150"/>
      <c r="CV241" s="150"/>
      <c r="CW241" s="150"/>
      <c r="CX241" s="150"/>
      <c r="CY241" s="150"/>
      <c r="CZ241" s="150"/>
      <c r="DA241" s="150"/>
      <c r="DB241" s="150"/>
      <c r="DC241" s="150"/>
    </row>
    <row r="242" spans="1:107" s="5" customFormat="1" ht="12.75" customHeight="1">
      <c r="A242" s="150"/>
      <c r="B242" s="150"/>
      <c r="C242" s="150"/>
      <c r="D242" s="150"/>
      <c r="E242" s="150"/>
      <c r="F242" s="150"/>
      <c r="G242" s="150"/>
      <c r="H242" s="150"/>
      <c r="I242" s="150"/>
      <c r="J242" s="150"/>
      <c r="K242" s="150"/>
      <c r="L242" s="150"/>
      <c r="M242" s="150"/>
      <c r="N242" s="150"/>
      <c r="O242" s="150"/>
      <c r="P242" s="150"/>
      <c r="Q242" s="150"/>
      <c r="R242" s="150"/>
      <c r="S242" s="150"/>
      <c r="T242" s="150"/>
      <c r="U242" s="150"/>
      <c r="V242" s="150"/>
      <c r="W242" s="150"/>
      <c r="X242" s="150"/>
      <c r="Y242" s="150"/>
      <c r="Z242" s="150"/>
      <c r="AA242" s="150"/>
      <c r="AB242" s="150"/>
      <c r="AC242" s="150"/>
      <c r="AD242" s="150"/>
      <c r="AE242" s="150"/>
      <c r="AF242" s="150"/>
      <c r="AG242" s="150"/>
      <c r="AH242" s="150"/>
      <c r="AI242" s="150"/>
      <c r="AJ242" s="150"/>
      <c r="AK242" s="150"/>
      <c r="AL242" s="150"/>
      <c r="AM242" s="150"/>
      <c r="AN242" s="150"/>
      <c r="AO242" s="717"/>
      <c r="AP242" s="717"/>
      <c r="AQ242" s="150"/>
      <c r="AR242" s="150"/>
      <c r="AS242" s="150"/>
      <c r="AT242" s="150"/>
      <c r="AU242" s="150"/>
      <c r="AV242" s="156"/>
      <c r="AW242" s="150"/>
      <c r="AX242" s="150"/>
      <c r="AY242" s="150"/>
      <c r="AZ242" s="150"/>
      <c r="BA242" s="150"/>
      <c r="BB242" s="150"/>
      <c r="BC242" s="150"/>
      <c r="BD242" s="150"/>
      <c r="BE242" s="150"/>
      <c r="BF242" s="150"/>
      <c r="BG242" s="150"/>
      <c r="BH242" s="150"/>
      <c r="BI242" s="150"/>
      <c r="BJ242" s="150"/>
      <c r="BK242" s="150"/>
      <c r="BL242" s="150"/>
      <c r="BM242" s="150"/>
      <c r="BN242" s="150"/>
      <c r="BO242" s="150"/>
      <c r="BP242" s="150"/>
      <c r="BQ242" s="150"/>
      <c r="BR242" s="150"/>
      <c r="BS242" s="150"/>
      <c r="BT242" s="150"/>
      <c r="BU242" s="150"/>
      <c r="BV242" s="150"/>
      <c r="BW242" s="150"/>
      <c r="BX242" s="150"/>
      <c r="BY242" s="150"/>
      <c r="BZ242" s="150"/>
      <c r="CA242" s="150"/>
      <c r="CB242" s="150"/>
      <c r="CC242" s="150"/>
      <c r="CD242" s="150"/>
      <c r="CE242" s="150"/>
      <c r="CF242" s="150"/>
      <c r="CG242" s="150"/>
      <c r="CH242" s="150"/>
      <c r="CI242" s="150"/>
      <c r="CJ242" s="150"/>
      <c r="CK242" s="150"/>
      <c r="CL242" s="150"/>
      <c r="CM242" s="150"/>
      <c r="CN242" s="150"/>
      <c r="CO242" s="150"/>
      <c r="CP242" s="150"/>
      <c r="CQ242" s="150"/>
      <c r="CR242" s="150"/>
      <c r="CS242" s="150"/>
      <c r="CT242" s="150"/>
      <c r="CU242" s="150"/>
      <c r="CV242" s="150"/>
      <c r="CW242" s="150"/>
      <c r="CX242" s="150"/>
      <c r="CY242" s="150"/>
      <c r="CZ242" s="150"/>
      <c r="DA242" s="150"/>
      <c r="DB242" s="150"/>
      <c r="DC242" s="150"/>
    </row>
    <row r="243" spans="1:107" s="5" customFormat="1" ht="12.75" customHeight="1">
      <c r="A243" s="150"/>
      <c r="B243" s="150"/>
      <c r="C243" s="150"/>
      <c r="D243" s="150"/>
      <c r="E243" s="150"/>
      <c r="F243" s="150"/>
      <c r="G243" s="150"/>
      <c r="H243" s="150"/>
      <c r="I243" s="150"/>
      <c r="J243" s="150"/>
      <c r="K243" s="150"/>
      <c r="L243" s="150"/>
      <c r="M243" s="150"/>
      <c r="N243" s="150"/>
      <c r="O243" s="150"/>
      <c r="P243" s="150"/>
      <c r="Q243" s="150"/>
      <c r="R243" s="150"/>
      <c r="S243" s="150"/>
      <c r="T243" s="150"/>
      <c r="U243" s="150"/>
      <c r="V243" s="150"/>
      <c r="W243" s="150"/>
      <c r="X243" s="150"/>
      <c r="Y243" s="150"/>
      <c r="Z243" s="150"/>
      <c r="AA243" s="150"/>
      <c r="AB243" s="150"/>
      <c r="AC243" s="150"/>
      <c r="AD243" s="150"/>
      <c r="AE243" s="150"/>
      <c r="AF243" s="150"/>
      <c r="AG243" s="150"/>
      <c r="AH243" s="150"/>
      <c r="AI243" s="150"/>
      <c r="AJ243" s="150"/>
      <c r="AK243" s="150"/>
      <c r="AL243" s="150"/>
      <c r="AM243" s="150"/>
      <c r="AN243" s="150"/>
      <c r="AO243" s="717"/>
      <c r="AP243" s="717"/>
      <c r="AQ243" s="150"/>
      <c r="AR243" s="150"/>
      <c r="AS243" s="150"/>
      <c r="AT243" s="150"/>
      <c r="AU243" s="150"/>
      <c r="AV243" s="156"/>
      <c r="AW243" s="150"/>
      <c r="AX243" s="150"/>
      <c r="AY243" s="150"/>
      <c r="AZ243" s="150"/>
      <c r="BA243" s="150"/>
      <c r="BB243" s="150"/>
      <c r="BC243" s="150"/>
      <c r="BD243" s="150"/>
      <c r="BE243" s="150"/>
      <c r="BF243" s="150"/>
      <c r="BG243" s="150"/>
      <c r="BH243" s="150"/>
      <c r="BI243" s="150"/>
      <c r="BJ243" s="150"/>
      <c r="BK243" s="150"/>
      <c r="BL243" s="150"/>
      <c r="BM243" s="150"/>
      <c r="BN243" s="150"/>
      <c r="BO243" s="150"/>
      <c r="BP243" s="150"/>
      <c r="BQ243" s="150"/>
      <c r="BR243" s="150"/>
      <c r="BS243" s="150"/>
      <c r="BT243" s="150"/>
      <c r="BU243" s="150"/>
      <c r="BV243" s="150"/>
      <c r="BW243" s="150"/>
      <c r="BX243" s="150"/>
      <c r="BY243" s="150"/>
      <c r="BZ243" s="150"/>
      <c r="CA243" s="150"/>
      <c r="CB243" s="150"/>
      <c r="CC243" s="150"/>
      <c r="CD243" s="150"/>
      <c r="CE243" s="150"/>
      <c r="CF243" s="150"/>
      <c r="CG243" s="150"/>
      <c r="CH243" s="150"/>
      <c r="CI243" s="150"/>
      <c r="CJ243" s="150"/>
      <c r="CK243" s="150"/>
      <c r="CL243" s="150"/>
      <c r="CM243" s="150"/>
      <c r="CN243" s="150"/>
      <c r="CO243" s="150"/>
      <c r="CP243" s="150"/>
      <c r="CQ243" s="150"/>
      <c r="CR243" s="150"/>
      <c r="CS243" s="150"/>
      <c r="CT243" s="150"/>
      <c r="CU243" s="150"/>
      <c r="CV243" s="150"/>
      <c r="CW243" s="150"/>
      <c r="CX243" s="150"/>
      <c r="CY243" s="150"/>
      <c r="CZ243" s="150"/>
      <c r="DA243" s="150"/>
      <c r="DB243" s="150"/>
      <c r="DC243" s="150"/>
    </row>
    <row r="244" spans="1:107" s="5" customFormat="1" ht="12.75" customHeight="1">
      <c r="A244" s="150"/>
      <c r="B244" s="150"/>
      <c r="C244" s="150"/>
      <c r="D244" s="150"/>
      <c r="E244" s="150"/>
      <c r="F244" s="150"/>
      <c r="G244" s="150"/>
      <c r="H244" s="150"/>
      <c r="I244" s="150"/>
      <c r="J244" s="150"/>
      <c r="K244" s="150"/>
      <c r="L244" s="150"/>
      <c r="M244" s="150"/>
      <c r="N244" s="150"/>
      <c r="O244" s="150"/>
      <c r="P244" s="150"/>
      <c r="Q244" s="150"/>
      <c r="R244" s="150"/>
      <c r="S244" s="150"/>
      <c r="T244" s="150"/>
      <c r="U244" s="150"/>
      <c r="V244" s="150"/>
      <c r="W244" s="150"/>
      <c r="X244" s="150"/>
      <c r="Y244" s="150"/>
      <c r="Z244" s="150"/>
      <c r="AA244" s="150"/>
      <c r="AB244" s="150"/>
      <c r="AC244" s="150"/>
      <c r="AD244" s="150"/>
      <c r="AE244" s="150"/>
      <c r="AF244" s="150"/>
      <c r="AG244" s="150"/>
      <c r="AH244" s="150"/>
      <c r="AI244" s="150"/>
      <c r="AJ244" s="150"/>
      <c r="AK244" s="150"/>
      <c r="AL244" s="150"/>
      <c r="AM244" s="150"/>
      <c r="AN244" s="150"/>
      <c r="AO244" s="717"/>
      <c r="AP244" s="717"/>
      <c r="AQ244" s="150"/>
      <c r="AR244" s="150"/>
      <c r="AS244" s="150"/>
      <c r="AT244" s="150"/>
      <c r="AU244" s="150"/>
      <c r="AV244" s="156"/>
      <c r="AW244" s="150"/>
      <c r="AX244" s="150"/>
      <c r="AY244" s="150"/>
      <c r="AZ244" s="150"/>
      <c r="BA244" s="150"/>
      <c r="BB244" s="150"/>
      <c r="BC244" s="150"/>
      <c r="BD244" s="150"/>
      <c r="BE244" s="150"/>
      <c r="BF244" s="150"/>
      <c r="BG244" s="150"/>
      <c r="BH244" s="150"/>
      <c r="BI244" s="150"/>
      <c r="BJ244" s="150"/>
      <c r="BK244" s="150"/>
      <c r="BL244" s="150"/>
      <c r="BM244" s="150"/>
      <c r="BN244" s="150"/>
      <c r="BO244" s="150"/>
      <c r="BP244" s="150"/>
      <c r="BQ244" s="150"/>
      <c r="BR244" s="150"/>
      <c r="BS244" s="150"/>
      <c r="BT244" s="150"/>
      <c r="BU244" s="150"/>
      <c r="BV244" s="150"/>
      <c r="BW244" s="150"/>
      <c r="BX244" s="150"/>
      <c r="BY244" s="150"/>
      <c r="BZ244" s="150"/>
      <c r="CA244" s="150"/>
      <c r="CB244" s="150"/>
      <c r="CC244" s="150"/>
      <c r="CD244" s="150"/>
      <c r="CE244" s="150"/>
      <c r="CF244" s="150"/>
      <c r="CG244" s="150"/>
      <c r="CH244" s="150"/>
      <c r="CI244" s="150"/>
      <c r="CJ244" s="150"/>
      <c r="CK244" s="150"/>
      <c r="CL244" s="150"/>
      <c r="CM244" s="150"/>
      <c r="CN244" s="150"/>
      <c r="CO244" s="150"/>
      <c r="CP244" s="150"/>
      <c r="CQ244" s="150"/>
      <c r="CR244" s="150"/>
      <c r="CS244" s="150"/>
      <c r="CT244" s="150"/>
      <c r="CU244" s="150"/>
      <c r="CV244" s="150"/>
      <c r="CW244" s="150"/>
      <c r="CX244" s="150"/>
      <c r="CY244" s="150"/>
      <c r="CZ244" s="150"/>
      <c r="DA244" s="150"/>
      <c r="DB244" s="150"/>
      <c r="DC244" s="150"/>
    </row>
    <row r="245" spans="1:107" s="5" customFormat="1" ht="12.75" customHeight="1">
      <c r="A245" s="150"/>
      <c r="B245" s="150"/>
      <c r="C245" s="150"/>
      <c r="D245" s="150"/>
      <c r="E245" s="150"/>
      <c r="F245" s="150"/>
      <c r="G245" s="150"/>
      <c r="H245" s="150"/>
      <c r="I245" s="150"/>
      <c r="J245" s="150"/>
      <c r="K245" s="150"/>
      <c r="L245" s="150"/>
      <c r="M245" s="150"/>
      <c r="N245" s="150"/>
      <c r="O245" s="150"/>
      <c r="P245" s="150"/>
      <c r="Q245" s="150"/>
      <c r="R245" s="150"/>
      <c r="S245" s="150"/>
      <c r="T245" s="150"/>
      <c r="U245" s="150"/>
      <c r="V245" s="150"/>
      <c r="W245" s="150"/>
      <c r="X245" s="150"/>
      <c r="Y245" s="150"/>
      <c r="Z245" s="150"/>
      <c r="AA245" s="150"/>
      <c r="AB245" s="150"/>
      <c r="AC245" s="150"/>
      <c r="AD245" s="150"/>
      <c r="AE245" s="150"/>
      <c r="AF245" s="150"/>
      <c r="AG245" s="150"/>
      <c r="AH245" s="150"/>
      <c r="AI245" s="150"/>
      <c r="AJ245" s="150"/>
      <c r="AK245" s="150"/>
      <c r="AL245" s="150"/>
      <c r="AM245" s="150"/>
      <c r="AN245" s="150"/>
      <c r="AO245" s="717"/>
      <c r="AP245" s="717"/>
      <c r="AQ245" s="150"/>
      <c r="AR245" s="150"/>
      <c r="AS245" s="150"/>
      <c r="AT245" s="150"/>
      <c r="AU245" s="150"/>
      <c r="AV245" s="156"/>
      <c r="AW245" s="150"/>
      <c r="AX245" s="150"/>
      <c r="AY245" s="150"/>
      <c r="AZ245" s="150"/>
      <c r="BA245" s="150"/>
      <c r="BB245" s="150"/>
      <c r="BC245" s="150"/>
      <c r="BD245" s="150"/>
      <c r="BE245" s="150"/>
      <c r="BF245" s="150"/>
      <c r="BG245" s="150"/>
      <c r="BH245" s="150"/>
      <c r="BI245" s="150"/>
      <c r="BJ245" s="150"/>
      <c r="BK245" s="150"/>
      <c r="BL245" s="150"/>
      <c r="BM245" s="150"/>
      <c r="BN245" s="150"/>
      <c r="BO245" s="150"/>
      <c r="BP245" s="150"/>
      <c r="BQ245" s="150"/>
      <c r="BR245" s="150"/>
      <c r="BS245" s="150"/>
      <c r="BT245" s="150"/>
      <c r="BU245" s="150"/>
      <c r="BV245" s="150"/>
      <c r="BW245" s="150"/>
      <c r="BX245" s="150"/>
      <c r="BY245" s="150"/>
      <c r="BZ245" s="150"/>
      <c r="CA245" s="150"/>
      <c r="CB245" s="150"/>
      <c r="CC245" s="150"/>
      <c r="CD245" s="150"/>
      <c r="CE245" s="150"/>
      <c r="CF245" s="150"/>
      <c r="CG245" s="150"/>
      <c r="CH245" s="150"/>
      <c r="CI245" s="150"/>
      <c r="CJ245" s="150"/>
      <c r="CK245" s="150"/>
      <c r="CL245" s="150"/>
      <c r="CM245" s="150"/>
      <c r="CN245" s="150"/>
      <c r="CO245" s="150"/>
      <c r="CP245" s="150"/>
      <c r="CQ245" s="150"/>
      <c r="CR245" s="150"/>
      <c r="CS245" s="150"/>
      <c r="CT245" s="150"/>
      <c r="CU245" s="150"/>
      <c r="CV245" s="150"/>
      <c r="CW245" s="150"/>
      <c r="CX245" s="150"/>
      <c r="CY245" s="150"/>
      <c r="CZ245" s="150"/>
      <c r="DA245" s="150"/>
      <c r="DB245" s="150"/>
      <c r="DC245" s="150"/>
    </row>
    <row r="246" spans="1:107" s="5" customFormat="1" ht="12.75" customHeight="1">
      <c r="A246" s="150"/>
      <c r="B246" s="150"/>
      <c r="C246" s="150"/>
      <c r="D246" s="150"/>
      <c r="E246" s="150"/>
      <c r="F246" s="150"/>
      <c r="G246" s="150"/>
      <c r="H246" s="150"/>
      <c r="I246" s="150"/>
      <c r="J246" s="150"/>
      <c r="K246" s="150"/>
      <c r="L246" s="150"/>
      <c r="M246" s="150"/>
      <c r="N246" s="150"/>
      <c r="O246" s="150"/>
      <c r="P246" s="150"/>
      <c r="Q246" s="150"/>
      <c r="R246" s="150"/>
      <c r="S246" s="150"/>
      <c r="T246" s="150"/>
      <c r="U246" s="150"/>
      <c r="V246" s="150"/>
      <c r="W246" s="150"/>
      <c r="X246" s="150"/>
      <c r="Y246" s="150"/>
      <c r="Z246" s="150"/>
      <c r="AA246" s="150"/>
      <c r="AB246" s="150"/>
      <c r="AC246" s="150"/>
      <c r="AD246" s="150"/>
      <c r="AE246" s="150"/>
      <c r="AF246" s="150"/>
      <c r="AG246" s="150"/>
      <c r="AH246" s="150"/>
      <c r="AI246" s="150"/>
      <c r="AJ246" s="150"/>
      <c r="AK246" s="150"/>
      <c r="AL246" s="150"/>
      <c r="AM246" s="150"/>
      <c r="AN246" s="150"/>
      <c r="AO246" s="717"/>
      <c r="AP246" s="717"/>
      <c r="AQ246" s="150"/>
      <c r="AR246" s="150"/>
      <c r="AS246" s="150"/>
      <c r="AT246" s="150"/>
      <c r="AU246" s="150"/>
      <c r="AV246" s="156"/>
      <c r="AW246" s="150"/>
      <c r="AX246" s="150"/>
      <c r="AY246" s="150"/>
      <c r="AZ246" s="150"/>
      <c r="BA246" s="150"/>
      <c r="BB246" s="150"/>
      <c r="BC246" s="150"/>
      <c r="BD246" s="150"/>
      <c r="BE246" s="150"/>
      <c r="BF246" s="150"/>
      <c r="BG246" s="150"/>
      <c r="BH246" s="150"/>
      <c r="BI246" s="150"/>
      <c r="BJ246" s="150"/>
      <c r="BK246" s="150"/>
      <c r="BL246" s="150"/>
      <c r="BM246" s="150"/>
      <c r="BN246" s="150"/>
      <c r="BO246" s="150"/>
      <c r="BP246" s="150"/>
      <c r="BQ246" s="150"/>
      <c r="BR246" s="150"/>
      <c r="BS246" s="150"/>
      <c r="BT246" s="150"/>
      <c r="BU246" s="150"/>
      <c r="BV246" s="150"/>
      <c r="BW246" s="150"/>
      <c r="BX246" s="150"/>
      <c r="BY246" s="150"/>
      <c r="BZ246" s="150"/>
      <c r="CA246" s="150"/>
      <c r="CB246" s="150"/>
      <c r="CC246" s="150"/>
      <c r="CD246" s="150"/>
      <c r="CE246" s="150"/>
      <c r="CF246" s="150"/>
      <c r="CG246" s="150"/>
      <c r="CH246" s="150"/>
      <c r="CI246" s="150"/>
      <c r="CJ246" s="150"/>
      <c r="CK246" s="150"/>
      <c r="CL246" s="150"/>
      <c r="CM246" s="150"/>
      <c r="CN246" s="150"/>
      <c r="CO246" s="150"/>
      <c r="CP246" s="150"/>
      <c r="CQ246" s="150"/>
      <c r="CR246" s="150"/>
      <c r="CS246" s="150"/>
      <c r="CT246" s="150"/>
      <c r="CU246" s="150"/>
      <c r="CV246" s="150"/>
      <c r="CW246" s="150"/>
      <c r="CX246" s="150"/>
      <c r="CY246" s="150"/>
      <c r="CZ246" s="150"/>
      <c r="DA246" s="150"/>
      <c r="DB246" s="150"/>
      <c r="DC246" s="150"/>
    </row>
    <row r="247" spans="1:107" s="5" customFormat="1" ht="12.75" customHeight="1">
      <c r="A247" s="150"/>
      <c r="B247" s="150"/>
      <c r="C247" s="150"/>
      <c r="D247" s="150"/>
      <c r="E247" s="150"/>
      <c r="F247" s="150"/>
      <c r="G247" s="150"/>
      <c r="H247" s="150"/>
      <c r="I247" s="150"/>
      <c r="J247" s="150"/>
      <c r="K247" s="150"/>
      <c r="L247" s="150"/>
      <c r="M247" s="150"/>
      <c r="N247" s="150"/>
      <c r="O247" s="150"/>
      <c r="P247" s="150"/>
      <c r="Q247" s="150"/>
      <c r="R247" s="150"/>
      <c r="S247" s="150"/>
      <c r="T247" s="150"/>
      <c r="U247" s="150"/>
      <c r="V247" s="150"/>
      <c r="W247" s="150"/>
      <c r="X247" s="150"/>
      <c r="Y247" s="150"/>
      <c r="Z247" s="150"/>
      <c r="AA247" s="150"/>
      <c r="AB247" s="150"/>
      <c r="AC247" s="150"/>
      <c r="AD247" s="150"/>
      <c r="AE247" s="150"/>
      <c r="AF247" s="150"/>
      <c r="AG247" s="150"/>
      <c r="AH247" s="150"/>
      <c r="AI247" s="150"/>
      <c r="AJ247" s="150"/>
      <c r="AK247" s="150"/>
      <c r="AL247" s="150"/>
      <c r="AM247" s="150"/>
      <c r="AN247" s="150"/>
      <c r="AO247" s="717"/>
      <c r="AP247" s="717"/>
      <c r="AQ247" s="150"/>
      <c r="AR247" s="150"/>
      <c r="AS247" s="150"/>
      <c r="AT247" s="150"/>
      <c r="AU247" s="150"/>
      <c r="AV247" s="156"/>
      <c r="AW247" s="150"/>
      <c r="AX247" s="150"/>
      <c r="AY247" s="150"/>
      <c r="AZ247" s="150"/>
      <c r="BA247" s="150"/>
      <c r="BB247" s="150"/>
      <c r="BC247" s="150"/>
      <c r="BD247" s="150"/>
      <c r="BE247" s="150"/>
      <c r="BF247" s="150"/>
      <c r="BG247" s="150"/>
      <c r="BH247" s="150"/>
      <c r="BI247" s="150"/>
      <c r="BJ247" s="150"/>
      <c r="BK247" s="150"/>
      <c r="BL247" s="150"/>
      <c r="BM247" s="150"/>
      <c r="BN247" s="150"/>
      <c r="BO247" s="150"/>
      <c r="BP247" s="150"/>
      <c r="BQ247" s="150"/>
      <c r="BR247" s="150"/>
      <c r="BS247" s="150"/>
      <c r="BT247" s="150"/>
      <c r="BU247" s="150"/>
      <c r="BV247" s="150"/>
      <c r="BW247" s="150"/>
      <c r="BX247" s="150"/>
      <c r="BY247" s="150"/>
      <c r="BZ247" s="150"/>
      <c r="CA247" s="150"/>
      <c r="CB247" s="150"/>
      <c r="CC247" s="150"/>
      <c r="CD247" s="150"/>
      <c r="CE247" s="150"/>
      <c r="CF247" s="150"/>
      <c r="CG247" s="150"/>
      <c r="CH247" s="150"/>
      <c r="CI247" s="150"/>
      <c r="CJ247" s="150"/>
      <c r="CK247" s="150"/>
      <c r="CL247" s="150"/>
      <c r="CM247" s="150"/>
      <c r="CN247" s="150"/>
      <c r="CO247" s="150"/>
      <c r="CP247" s="150"/>
      <c r="CQ247" s="150"/>
      <c r="CR247" s="150"/>
      <c r="CS247" s="150"/>
      <c r="CT247" s="150"/>
      <c r="CU247" s="150"/>
      <c r="CV247" s="150"/>
      <c r="CW247" s="150"/>
      <c r="CX247" s="150"/>
      <c r="CY247" s="150"/>
      <c r="CZ247" s="150"/>
      <c r="DA247" s="150"/>
      <c r="DB247" s="150"/>
      <c r="DC247" s="150"/>
    </row>
    <row r="248" spans="1:107" s="5" customFormat="1" ht="12.75" customHeight="1">
      <c r="A248" s="150"/>
      <c r="B248" s="150"/>
      <c r="C248" s="150"/>
      <c r="D248" s="150"/>
      <c r="E248" s="150"/>
      <c r="F248" s="150"/>
      <c r="G248" s="150"/>
      <c r="H248" s="150"/>
      <c r="I248" s="150"/>
      <c r="J248" s="150"/>
      <c r="K248" s="150"/>
      <c r="L248" s="150"/>
      <c r="M248" s="150"/>
      <c r="N248" s="150"/>
      <c r="O248" s="150"/>
      <c r="P248" s="150"/>
      <c r="Q248" s="150"/>
      <c r="R248" s="150"/>
      <c r="S248" s="150"/>
      <c r="T248" s="150"/>
      <c r="U248" s="150"/>
      <c r="V248" s="150"/>
      <c r="W248" s="150"/>
      <c r="X248" s="150"/>
      <c r="Y248" s="150"/>
      <c r="Z248" s="150"/>
      <c r="AA248" s="150"/>
      <c r="AB248" s="150"/>
      <c r="AC248" s="150"/>
      <c r="AD248" s="150"/>
      <c r="AE248" s="150"/>
      <c r="AF248" s="150"/>
      <c r="AG248" s="150"/>
      <c r="AH248" s="150"/>
      <c r="AI248" s="150"/>
      <c r="AJ248" s="150"/>
      <c r="AK248" s="150"/>
      <c r="AL248" s="150"/>
      <c r="AM248" s="150"/>
      <c r="AN248" s="150"/>
      <c r="AO248" s="717"/>
      <c r="AP248" s="717"/>
      <c r="AQ248" s="150"/>
      <c r="AR248" s="150"/>
      <c r="AS248" s="150"/>
      <c r="AT248" s="150"/>
      <c r="AU248" s="150"/>
      <c r="AV248" s="156"/>
      <c r="AW248" s="150"/>
      <c r="AX248" s="150"/>
      <c r="AY248" s="150"/>
      <c r="AZ248" s="150"/>
      <c r="BA248" s="150"/>
      <c r="BB248" s="150"/>
      <c r="BC248" s="150"/>
      <c r="BD248" s="150"/>
      <c r="BE248" s="150"/>
      <c r="BF248" s="150"/>
      <c r="BG248" s="150"/>
      <c r="BH248" s="150"/>
      <c r="BI248" s="150"/>
      <c r="BJ248" s="150"/>
      <c r="BK248" s="150"/>
      <c r="BL248" s="150"/>
      <c r="BM248" s="150"/>
      <c r="BN248" s="150"/>
      <c r="BO248" s="150"/>
      <c r="BP248" s="150"/>
      <c r="BQ248" s="150"/>
      <c r="BR248" s="150"/>
      <c r="BS248" s="150"/>
      <c r="BT248" s="150"/>
      <c r="BU248" s="150"/>
      <c r="BV248" s="150"/>
      <c r="BW248" s="150"/>
      <c r="BX248" s="150"/>
      <c r="BY248" s="150"/>
      <c r="BZ248" s="150"/>
      <c r="CA248" s="150"/>
      <c r="CB248" s="150"/>
      <c r="CC248" s="150"/>
      <c r="CD248" s="150"/>
      <c r="CE248" s="150"/>
      <c r="CF248" s="150"/>
      <c r="CG248" s="150"/>
      <c r="CH248" s="150"/>
      <c r="CI248" s="150"/>
      <c r="CJ248" s="150"/>
      <c r="CK248" s="150"/>
      <c r="CL248" s="150"/>
      <c r="CM248" s="150"/>
      <c r="CN248" s="150"/>
      <c r="CO248" s="150"/>
      <c r="CP248" s="150"/>
      <c r="CQ248" s="150"/>
      <c r="CR248" s="150"/>
      <c r="CS248" s="150"/>
      <c r="CT248" s="150"/>
      <c r="CU248" s="150"/>
      <c r="CV248" s="150"/>
      <c r="CW248" s="150"/>
      <c r="CX248" s="150"/>
      <c r="CY248" s="150"/>
      <c r="CZ248" s="150"/>
      <c r="DA248" s="150"/>
      <c r="DB248" s="150"/>
      <c r="DC248" s="150"/>
    </row>
    <row r="249" spans="1:107" s="5" customFormat="1" ht="12.75" customHeight="1">
      <c r="A249" s="150"/>
      <c r="B249" s="150"/>
      <c r="C249" s="150"/>
      <c r="D249" s="150"/>
      <c r="E249" s="150"/>
      <c r="F249" s="150"/>
      <c r="G249" s="150"/>
      <c r="H249" s="150"/>
      <c r="I249" s="150"/>
      <c r="J249" s="150"/>
      <c r="K249" s="150"/>
      <c r="L249" s="150"/>
      <c r="M249" s="150"/>
      <c r="N249" s="150"/>
      <c r="O249" s="150"/>
      <c r="P249" s="150"/>
      <c r="Q249" s="150"/>
      <c r="R249" s="150"/>
      <c r="S249" s="150"/>
      <c r="T249" s="150"/>
      <c r="U249" s="150"/>
      <c r="V249" s="150"/>
      <c r="W249" s="150"/>
      <c r="X249" s="150"/>
      <c r="Y249" s="150"/>
      <c r="Z249" s="150"/>
      <c r="AA249" s="150"/>
      <c r="AB249" s="150"/>
      <c r="AC249" s="150"/>
      <c r="AD249" s="150"/>
      <c r="AE249" s="150"/>
      <c r="AF249" s="150"/>
      <c r="AG249" s="150"/>
      <c r="AH249" s="150"/>
      <c r="AI249" s="150"/>
      <c r="AJ249" s="150"/>
      <c r="AK249" s="150"/>
      <c r="AL249" s="150"/>
      <c r="AM249" s="150"/>
      <c r="AN249" s="150"/>
      <c r="AO249" s="717"/>
      <c r="AP249" s="717"/>
      <c r="AQ249" s="150"/>
      <c r="AR249" s="150"/>
      <c r="AS249" s="150"/>
      <c r="AT249" s="150"/>
      <c r="AU249" s="150"/>
      <c r="AV249" s="156"/>
      <c r="AW249" s="150"/>
      <c r="AX249" s="150"/>
      <c r="AY249" s="150"/>
      <c r="AZ249" s="150"/>
      <c r="BA249" s="150"/>
      <c r="BB249" s="150"/>
      <c r="BC249" s="150"/>
      <c r="BD249" s="150"/>
      <c r="BE249" s="150"/>
      <c r="BF249" s="150"/>
      <c r="BG249" s="150"/>
      <c r="BH249" s="150"/>
      <c r="BI249" s="150"/>
      <c r="BJ249" s="150"/>
      <c r="BK249" s="150"/>
      <c r="BL249" s="150"/>
      <c r="BM249" s="150"/>
      <c r="BN249" s="150"/>
      <c r="BO249" s="150"/>
      <c r="BP249" s="150"/>
      <c r="BQ249" s="150"/>
      <c r="BR249" s="150"/>
      <c r="BS249" s="150"/>
      <c r="BT249" s="150"/>
      <c r="BU249" s="150"/>
      <c r="BV249" s="150"/>
      <c r="BW249" s="150"/>
      <c r="BX249" s="150"/>
      <c r="BY249" s="150"/>
      <c r="BZ249" s="150"/>
      <c r="CA249" s="150"/>
      <c r="CB249" s="150"/>
      <c r="CC249" s="150"/>
      <c r="CD249" s="150"/>
      <c r="CE249" s="150"/>
      <c r="CF249" s="150"/>
      <c r="CG249" s="150"/>
      <c r="CH249" s="150"/>
      <c r="CI249" s="150"/>
      <c r="CJ249" s="150"/>
      <c r="CK249" s="150"/>
      <c r="CL249" s="150"/>
      <c r="CM249" s="150"/>
      <c r="CN249" s="150"/>
      <c r="CO249" s="150"/>
      <c r="CP249" s="150"/>
      <c r="CQ249" s="150"/>
      <c r="CR249" s="150"/>
      <c r="CS249" s="150"/>
      <c r="CT249" s="150"/>
      <c r="CU249" s="150"/>
      <c r="CV249" s="150"/>
      <c r="CW249" s="150"/>
      <c r="CX249" s="150"/>
      <c r="CY249" s="150"/>
      <c r="CZ249" s="150"/>
      <c r="DA249" s="150"/>
      <c r="DB249" s="150"/>
      <c r="DC249" s="150"/>
    </row>
    <row r="250" spans="1:107" s="5" customFormat="1" ht="12.75" customHeight="1">
      <c r="A250" s="150"/>
      <c r="B250" s="150"/>
      <c r="C250" s="150"/>
      <c r="D250" s="150"/>
      <c r="E250" s="150"/>
      <c r="F250" s="150"/>
      <c r="G250" s="150"/>
      <c r="H250" s="150"/>
      <c r="I250" s="150"/>
      <c r="J250" s="150"/>
      <c r="K250" s="150"/>
      <c r="L250" s="150"/>
      <c r="M250" s="150"/>
      <c r="N250" s="150"/>
      <c r="O250" s="150"/>
      <c r="P250" s="150"/>
      <c r="Q250" s="150"/>
      <c r="R250" s="150"/>
      <c r="S250" s="150"/>
      <c r="T250" s="150"/>
      <c r="U250" s="150"/>
      <c r="V250" s="150"/>
      <c r="W250" s="150"/>
      <c r="X250" s="150"/>
      <c r="Y250" s="150"/>
      <c r="Z250" s="150"/>
      <c r="AA250" s="150"/>
      <c r="AB250" s="150"/>
      <c r="AC250" s="150"/>
      <c r="AD250" s="150"/>
      <c r="AE250" s="150"/>
      <c r="AF250" s="150"/>
      <c r="AG250" s="150"/>
      <c r="AH250" s="150"/>
      <c r="AI250" s="150"/>
      <c r="AJ250" s="150"/>
      <c r="AK250" s="150"/>
      <c r="AL250" s="150"/>
      <c r="AM250" s="150"/>
      <c r="AN250" s="150"/>
      <c r="AO250" s="717"/>
      <c r="AP250" s="717"/>
      <c r="AQ250" s="150"/>
      <c r="AR250" s="150"/>
      <c r="AS250" s="150"/>
      <c r="AT250" s="150"/>
      <c r="AU250" s="150"/>
      <c r="AV250" s="156"/>
      <c r="AW250" s="150"/>
      <c r="AX250" s="150"/>
      <c r="AY250" s="150"/>
      <c r="AZ250" s="150"/>
      <c r="BA250" s="150"/>
      <c r="BB250" s="150"/>
      <c r="BC250" s="150"/>
      <c r="BD250" s="150"/>
      <c r="BE250" s="150"/>
      <c r="BF250" s="150"/>
      <c r="BG250" s="150"/>
      <c r="BH250" s="150"/>
      <c r="BI250" s="150"/>
      <c r="BJ250" s="150"/>
      <c r="BK250" s="150"/>
      <c r="BL250" s="150"/>
      <c r="BM250" s="150"/>
      <c r="BN250" s="150"/>
      <c r="BO250" s="150"/>
      <c r="BP250" s="150"/>
      <c r="BQ250" s="150"/>
      <c r="BR250" s="150"/>
      <c r="BS250" s="150"/>
      <c r="BT250" s="150"/>
      <c r="BU250" s="150"/>
      <c r="BV250" s="150"/>
      <c r="BW250" s="150"/>
      <c r="BX250" s="150"/>
      <c r="BY250" s="150"/>
      <c r="BZ250" s="150"/>
      <c r="CA250" s="150"/>
      <c r="CB250" s="150"/>
      <c r="CC250" s="150"/>
      <c r="CD250" s="150"/>
      <c r="CE250" s="150"/>
      <c r="CF250" s="150"/>
      <c r="CG250" s="150"/>
      <c r="CH250" s="150"/>
      <c r="CI250" s="150"/>
      <c r="CJ250" s="150"/>
      <c r="CK250" s="150"/>
      <c r="CL250" s="150"/>
      <c r="CM250" s="150"/>
      <c r="CN250" s="150"/>
      <c r="CO250" s="150"/>
      <c r="CP250" s="150"/>
      <c r="CQ250" s="150"/>
      <c r="CR250" s="150"/>
      <c r="CS250" s="150"/>
      <c r="CT250" s="150"/>
      <c r="CU250" s="150"/>
      <c r="CV250" s="150"/>
      <c r="CW250" s="150"/>
      <c r="CX250" s="150"/>
      <c r="CY250" s="150"/>
      <c r="CZ250" s="150"/>
      <c r="DA250" s="150"/>
      <c r="DB250" s="150"/>
      <c r="DC250" s="150"/>
    </row>
    <row r="251" spans="1:107" s="5" customFormat="1" ht="12.75" customHeight="1">
      <c r="A251" s="150"/>
      <c r="B251" s="150"/>
      <c r="C251" s="150"/>
      <c r="D251" s="150"/>
      <c r="E251" s="150"/>
      <c r="F251" s="150"/>
      <c r="G251" s="150"/>
      <c r="H251" s="150"/>
      <c r="I251" s="150"/>
      <c r="J251" s="150"/>
      <c r="K251" s="150"/>
      <c r="L251" s="150"/>
      <c r="M251" s="150"/>
      <c r="N251" s="150"/>
      <c r="O251" s="150"/>
      <c r="P251" s="150"/>
      <c r="Q251" s="150"/>
      <c r="R251" s="150"/>
      <c r="S251" s="150"/>
      <c r="T251" s="150"/>
      <c r="U251" s="150"/>
      <c r="V251" s="150"/>
      <c r="W251" s="150"/>
      <c r="X251" s="150"/>
      <c r="Y251" s="150"/>
      <c r="Z251" s="150"/>
      <c r="AA251" s="150"/>
      <c r="AB251" s="150"/>
      <c r="AC251" s="150"/>
      <c r="AD251" s="150"/>
      <c r="AE251" s="150"/>
      <c r="AF251" s="150"/>
      <c r="AG251" s="150"/>
      <c r="AH251" s="150"/>
      <c r="AI251" s="150"/>
      <c r="AJ251" s="150"/>
      <c r="AK251" s="150"/>
      <c r="AL251" s="150"/>
      <c r="AM251" s="150"/>
      <c r="AN251" s="150"/>
      <c r="AO251" s="717"/>
      <c r="AP251" s="717"/>
      <c r="AQ251" s="150"/>
      <c r="AR251" s="150"/>
      <c r="AS251" s="150"/>
      <c r="AT251" s="150"/>
      <c r="AU251" s="150"/>
      <c r="AV251" s="156"/>
      <c r="AW251" s="150"/>
      <c r="AX251" s="150"/>
      <c r="AY251" s="150"/>
      <c r="AZ251" s="150"/>
      <c r="BA251" s="150"/>
      <c r="BB251" s="150"/>
      <c r="BC251" s="150"/>
      <c r="BD251" s="150"/>
      <c r="BE251" s="150"/>
      <c r="BF251" s="150"/>
      <c r="BG251" s="150"/>
      <c r="BH251" s="150"/>
      <c r="BI251" s="150"/>
      <c r="BJ251" s="150"/>
      <c r="BK251" s="150"/>
      <c r="BL251" s="150"/>
      <c r="BM251" s="150"/>
      <c r="BN251" s="150"/>
      <c r="BO251" s="150"/>
      <c r="BP251" s="150"/>
      <c r="BQ251" s="150"/>
      <c r="BR251" s="150"/>
      <c r="BS251" s="150"/>
      <c r="BT251" s="150"/>
      <c r="BU251" s="150"/>
      <c r="BV251" s="150"/>
      <c r="BW251" s="150"/>
      <c r="BX251" s="150"/>
      <c r="BY251" s="150"/>
      <c r="BZ251" s="150"/>
      <c r="CA251" s="150"/>
      <c r="CB251" s="150"/>
      <c r="CC251" s="150"/>
      <c r="CD251" s="150"/>
      <c r="CE251" s="150"/>
      <c r="CF251" s="150"/>
      <c r="CG251" s="150"/>
      <c r="CH251" s="150"/>
      <c r="CI251" s="150"/>
      <c r="CJ251" s="150"/>
      <c r="CK251" s="150"/>
      <c r="CL251" s="150"/>
      <c r="CM251" s="150"/>
      <c r="CN251" s="150"/>
      <c r="CO251" s="150"/>
      <c r="CP251" s="150"/>
      <c r="CQ251" s="150"/>
      <c r="CR251" s="150"/>
      <c r="CS251" s="150"/>
      <c r="CT251" s="150"/>
      <c r="CU251" s="150"/>
      <c r="CV251" s="150"/>
      <c r="CW251" s="150"/>
      <c r="CX251" s="150"/>
      <c r="CY251" s="150"/>
      <c r="CZ251" s="150"/>
      <c r="DA251" s="150"/>
      <c r="DB251" s="150"/>
      <c r="DC251" s="150"/>
    </row>
    <row r="252" spans="1:107" s="5" customFormat="1" ht="12.75" customHeight="1">
      <c r="A252" s="150"/>
      <c r="B252" s="150"/>
      <c r="C252" s="150"/>
      <c r="D252" s="150"/>
      <c r="E252" s="150"/>
      <c r="F252" s="150"/>
      <c r="G252" s="150"/>
      <c r="H252" s="150"/>
      <c r="I252" s="150"/>
      <c r="J252" s="150"/>
      <c r="K252" s="150"/>
      <c r="L252" s="150"/>
      <c r="M252" s="150"/>
      <c r="N252" s="150"/>
      <c r="O252" s="150"/>
      <c r="P252" s="150"/>
      <c r="Q252" s="150"/>
      <c r="R252" s="150"/>
      <c r="S252" s="150"/>
      <c r="T252" s="150"/>
      <c r="U252" s="150"/>
      <c r="V252" s="150"/>
      <c r="W252" s="150"/>
      <c r="X252" s="150"/>
      <c r="Y252" s="150"/>
      <c r="Z252" s="150"/>
      <c r="AA252" s="150"/>
      <c r="AB252" s="150"/>
      <c r="AC252" s="150"/>
      <c r="AD252" s="150"/>
      <c r="AE252" s="150"/>
      <c r="AF252" s="150"/>
      <c r="AG252" s="150"/>
      <c r="AH252" s="150"/>
      <c r="AI252" s="150"/>
      <c r="AJ252" s="150"/>
      <c r="AK252" s="150"/>
      <c r="AL252" s="150"/>
      <c r="AM252" s="150"/>
      <c r="AN252" s="150"/>
      <c r="AO252" s="717"/>
      <c r="AP252" s="717"/>
      <c r="AQ252" s="150"/>
      <c r="AR252" s="150"/>
      <c r="AS252" s="150"/>
      <c r="AT252" s="150"/>
      <c r="AU252" s="150"/>
      <c r="AV252" s="156"/>
      <c r="AW252" s="150"/>
      <c r="AX252" s="150"/>
      <c r="AY252" s="150"/>
      <c r="AZ252" s="150"/>
      <c r="BA252" s="150"/>
      <c r="BB252" s="150"/>
      <c r="BC252" s="150"/>
      <c r="BD252" s="150"/>
      <c r="BE252" s="150"/>
      <c r="BF252" s="150"/>
      <c r="BG252" s="150"/>
      <c r="BH252" s="150"/>
      <c r="BI252" s="150"/>
      <c r="BJ252" s="150"/>
      <c r="BK252" s="150"/>
      <c r="BL252" s="150"/>
      <c r="BM252" s="150"/>
      <c r="BN252" s="150"/>
      <c r="BO252" s="150"/>
      <c r="BP252" s="150"/>
      <c r="BQ252" s="150"/>
      <c r="BR252" s="150"/>
      <c r="BS252" s="150"/>
      <c r="BT252" s="150"/>
      <c r="BU252" s="150"/>
      <c r="BV252" s="150"/>
      <c r="BW252" s="150"/>
      <c r="BX252" s="150"/>
      <c r="BY252" s="150"/>
      <c r="BZ252" s="150"/>
      <c r="CA252" s="150"/>
      <c r="CB252" s="150"/>
      <c r="CC252" s="150"/>
      <c r="CD252" s="150"/>
      <c r="CE252" s="150"/>
      <c r="CF252" s="150"/>
      <c r="CG252" s="150"/>
      <c r="CH252" s="150"/>
      <c r="CI252" s="150"/>
      <c r="CJ252" s="150"/>
      <c r="CK252" s="150"/>
      <c r="CL252" s="150"/>
      <c r="CM252" s="150"/>
      <c r="CN252" s="150"/>
      <c r="CO252" s="150"/>
      <c r="CP252" s="150"/>
      <c r="CQ252" s="150"/>
      <c r="CR252" s="150"/>
      <c r="CS252" s="150"/>
      <c r="CT252" s="150"/>
      <c r="CU252" s="150"/>
      <c r="CV252" s="150"/>
      <c r="CW252" s="150"/>
      <c r="CX252" s="150"/>
      <c r="CY252" s="150"/>
      <c r="CZ252" s="150"/>
      <c r="DA252" s="150"/>
      <c r="DB252" s="150"/>
      <c r="DC252" s="150"/>
    </row>
    <row r="253" spans="1:107" s="5" customFormat="1" ht="12.75" customHeight="1">
      <c r="A253" s="150"/>
      <c r="B253" s="150"/>
      <c r="C253" s="150"/>
      <c r="D253" s="150"/>
      <c r="E253" s="150"/>
      <c r="F253" s="150"/>
      <c r="G253" s="150"/>
      <c r="H253" s="150"/>
      <c r="I253" s="150"/>
      <c r="J253" s="150"/>
      <c r="K253" s="150"/>
      <c r="L253" s="150"/>
      <c r="M253" s="150"/>
      <c r="N253" s="150"/>
      <c r="O253" s="150"/>
      <c r="P253" s="150"/>
      <c r="Q253" s="150"/>
      <c r="R253" s="150"/>
      <c r="S253" s="150"/>
      <c r="T253" s="150"/>
      <c r="U253" s="150"/>
      <c r="V253" s="150"/>
      <c r="W253" s="150"/>
      <c r="X253" s="150"/>
      <c r="Y253" s="150"/>
      <c r="Z253" s="150"/>
      <c r="AA253" s="150"/>
      <c r="AB253" s="150"/>
      <c r="AC253" s="150"/>
      <c r="AD253" s="150"/>
      <c r="AE253" s="150"/>
      <c r="AF253" s="150"/>
      <c r="AG253" s="150"/>
      <c r="AH253" s="150"/>
      <c r="AI253" s="150"/>
      <c r="AJ253" s="150"/>
      <c r="AK253" s="150"/>
      <c r="AL253" s="150"/>
      <c r="AM253" s="150"/>
      <c r="AN253" s="150"/>
      <c r="AO253" s="717"/>
      <c r="AP253" s="717"/>
      <c r="AQ253" s="150"/>
      <c r="AR253" s="150"/>
      <c r="AS253" s="150"/>
      <c r="AT253" s="150"/>
      <c r="AU253" s="150"/>
      <c r="AV253" s="156"/>
      <c r="AW253" s="150"/>
      <c r="AX253" s="150"/>
      <c r="AY253" s="150"/>
      <c r="AZ253" s="150"/>
      <c r="BA253" s="150"/>
      <c r="BB253" s="150"/>
      <c r="BC253" s="150"/>
      <c r="BD253" s="150"/>
      <c r="BE253" s="150"/>
      <c r="BF253" s="150"/>
      <c r="BG253" s="150"/>
      <c r="BH253" s="150"/>
      <c r="BI253" s="150"/>
      <c r="BJ253" s="150"/>
      <c r="BK253" s="150"/>
      <c r="BL253" s="150"/>
      <c r="BM253" s="150"/>
      <c r="BN253" s="150"/>
      <c r="BO253" s="150"/>
      <c r="BP253" s="150"/>
      <c r="BQ253" s="150"/>
      <c r="BR253" s="150"/>
      <c r="BS253" s="150"/>
      <c r="BT253" s="150"/>
      <c r="BU253" s="150"/>
      <c r="BV253" s="150"/>
      <c r="BW253" s="150"/>
      <c r="BX253" s="150"/>
      <c r="BY253" s="150"/>
      <c r="BZ253" s="150"/>
      <c r="CA253" s="150"/>
      <c r="CB253" s="150"/>
      <c r="CC253" s="150"/>
      <c r="CD253" s="150"/>
      <c r="CE253" s="150"/>
      <c r="CF253" s="150"/>
      <c r="CG253" s="150"/>
      <c r="CH253" s="150"/>
      <c r="CI253" s="150"/>
      <c r="CJ253" s="150"/>
      <c r="CK253" s="150"/>
      <c r="CL253" s="150"/>
      <c r="CM253" s="150"/>
      <c r="CN253" s="150"/>
      <c r="CO253" s="150"/>
      <c r="CP253" s="150"/>
      <c r="CQ253" s="150"/>
      <c r="CR253" s="150"/>
      <c r="CS253" s="150"/>
      <c r="CT253" s="150"/>
      <c r="CU253" s="150"/>
      <c r="CV253" s="150"/>
      <c r="CW253" s="150"/>
      <c r="CX253" s="150"/>
      <c r="CY253" s="150"/>
      <c r="CZ253" s="150"/>
      <c r="DA253" s="150"/>
      <c r="DB253" s="150"/>
      <c r="DC253" s="150"/>
    </row>
    <row r="254" spans="1:107" s="5" customFormat="1" ht="12.75" customHeight="1">
      <c r="A254" s="150"/>
      <c r="B254" s="150"/>
      <c r="C254" s="150"/>
      <c r="D254" s="150"/>
      <c r="E254" s="150"/>
      <c r="F254" s="150"/>
      <c r="G254" s="150"/>
      <c r="H254" s="150"/>
      <c r="I254" s="150"/>
      <c r="J254" s="150"/>
      <c r="K254" s="150"/>
      <c r="L254" s="150"/>
      <c r="M254" s="150"/>
      <c r="N254" s="150"/>
      <c r="O254" s="150"/>
      <c r="P254" s="150"/>
      <c r="Q254" s="150"/>
      <c r="R254" s="150"/>
      <c r="S254" s="150"/>
      <c r="T254" s="150"/>
      <c r="U254" s="150"/>
      <c r="V254" s="150"/>
      <c r="W254" s="150"/>
      <c r="X254" s="150"/>
      <c r="Y254" s="150"/>
      <c r="Z254" s="150"/>
      <c r="AA254" s="150"/>
      <c r="AB254" s="150"/>
      <c r="AC254" s="150"/>
      <c r="AD254" s="150"/>
      <c r="AE254" s="150"/>
      <c r="AF254" s="150"/>
      <c r="AG254" s="150"/>
      <c r="AH254" s="150"/>
      <c r="AI254" s="150"/>
      <c r="AJ254" s="150"/>
      <c r="AK254" s="150"/>
      <c r="AL254" s="150"/>
      <c r="AM254" s="150"/>
      <c r="AN254" s="150"/>
      <c r="AO254" s="717"/>
      <c r="AP254" s="717"/>
      <c r="AQ254" s="150"/>
      <c r="AR254" s="150"/>
      <c r="AS254" s="150"/>
      <c r="AT254" s="150"/>
      <c r="AU254" s="150"/>
      <c r="AV254" s="156"/>
      <c r="AW254" s="150"/>
      <c r="AX254" s="150"/>
      <c r="AY254" s="150"/>
      <c r="AZ254" s="150"/>
      <c r="BA254" s="150"/>
      <c r="BB254" s="150"/>
      <c r="BC254" s="150"/>
      <c r="BD254" s="150"/>
      <c r="BE254" s="150"/>
      <c r="BF254" s="150"/>
      <c r="BG254" s="150"/>
      <c r="BH254" s="150"/>
      <c r="BI254" s="150"/>
      <c r="BJ254" s="150"/>
      <c r="BK254" s="150"/>
      <c r="BL254" s="150"/>
      <c r="BM254" s="150"/>
      <c r="BN254" s="150"/>
      <c r="BO254" s="150"/>
      <c r="BP254" s="150"/>
      <c r="BQ254" s="150"/>
      <c r="BR254" s="150"/>
      <c r="BS254" s="150"/>
      <c r="BT254" s="150"/>
      <c r="BU254" s="150"/>
      <c r="BV254" s="150"/>
      <c r="BW254" s="150"/>
      <c r="BX254" s="150"/>
      <c r="BY254" s="150"/>
      <c r="BZ254" s="150"/>
      <c r="CA254" s="150"/>
      <c r="CB254" s="150"/>
      <c r="CC254" s="150"/>
      <c r="CD254" s="150"/>
      <c r="CE254" s="150"/>
      <c r="CF254" s="150"/>
      <c r="CG254" s="150"/>
      <c r="CH254" s="150"/>
      <c r="CI254" s="150"/>
      <c r="CJ254" s="150"/>
      <c r="CK254" s="150"/>
      <c r="CL254" s="150"/>
      <c r="CM254" s="150"/>
      <c r="CN254" s="150"/>
      <c r="CO254" s="150"/>
      <c r="CP254" s="150"/>
      <c r="CQ254" s="150"/>
      <c r="CR254" s="150"/>
      <c r="CS254" s="150"/>
      <c r="CT254" s="150"/>
      <c r="CU254" s="150"/>
      <c r="CV254" s="150"/>
      <c r="CW254" s="150"/>
      <c r="CX254" s="150"/>
      <c r="CY254" s="150"/>
      <c r="CZ254" s="150"/>
      <c r="DA254" s="150"/>
      <c r="DB254" s="150"/>
      <c r="DC254" s="150"/>
    </row>
    <row r="255" spans="1:107" s="5" customFormat="1" ht="12.75" customHeight="1">
      <c r="A255" s="150"/>
      <c r="B255" s="150"/>
      <c r="C255" s="150"/>
      <c r="D255" s="150"/>
      <c r="E255" s="150"/>
      <c r="F255" s="150"/>
      <c r="G255" s="150"/>
      <c r="H255" s="150"/>
      <c r="I255" s="150"/>
      <c r="J255" s="150"/>
      <c r="K255" s="150"/>
      <c r="L255" s="150"/>
      <c r="M255" s="150"/>
      <c r="N255" s="150"/>
      <c r="O255" s="150"/>
      <c r="P255" s="150"/>
      <c r="Q255" s="150"/>
      <c r="R255" s="150"/>
      <c r="S255" s="150"/>
      <c r="T255" s="150"/>
      <c r="U255" s="150"/>
      <c r="V255" s="150"/>
      <c r="W255" s="150"/>
      <c r="X255" s="150"/>
      <c r="Y255" s="150"/>
      <c r="Z255" s="150"/>
      <c r="AA255" s="150"/>
      <c r="AB255" s="150"/>
      <c r="AC255" s="150"/>
      <c r="AD255" s="150"/>
      <c r="AE255" s="150"/>
      <c r="AF255" s="150"/>
      <c r="AG255" s="150"/>
      <c r="AH255" s="150"/>
      <c r="AI255" s="150"/>
      <c r="AJ255" s="150"/>
      <c r="AK255" s="150"/>
      <c r="AL255" s="150"/>
      <c r="AM255" s="150"/>
      <c r="AN255" s="150"/>
      <c r="AO255" s="717"/>
      <c r="AP255" s="717"/>
      <c r="AQ255" s="150"/>
      <c r="AR255" s="150"/>
      <c r="AS255" s="150"/>
      <c r="AT255" s="150"/>
      <c r="AU255" s="150"/>
      <c r="AV255" s="156"/>
      <c r="AW255" s="150"/>
      <c r="AX255" s="150"/>
      <c r="AY255" s="150"/>
      <c r="AZ255" s="150"/>
      <c r="BA255" s="150"/>
      <c r="BB255" s="150"/>
      <c r="BC255" s="150"/>
      <c r="BD255" s="150"/>
      <c r="BE255" s="150"/>
      <c r="BF255" s="150"/>
      <c r="BG255" s="150"/>
      <c r="BH255" s="150"/>
      <c r="BI255" s="150"/>
      <c r="BJ255" s="150"/>
      <c r="BK255" s="150"/>
      <c r="BL255" s="150"/>
      <c r="BM255" s="150"/>
      <c r="BN255" s="150"/>
      <c r="BO255" s="150"/>
      <c r="BP255" s="150"/>
      <c r="BQ255" s="150"/>
      <c r="BR255" s="150"/>
      <c r="BS255" s="150"/>
      <c r="BT255" s="150"/>
      <c r="BU255" s="150"/>
      <c r="BV255" s="150"/>
      <c r="BW255" s="150"/>
      <c r="BX255" s="150"/>
      <c r="BY255" s="150"/>
      <c r="BZ255" s="150"/>
      <c r="CA255" s="150"/>
      <c r="CB255" s="150"/>
      <c r="CC255" s="150"/>
      <c r="CD255" s="150"/>
      <c r="CE255" s="150"/>
      <c r="CF255" s="150"/>
      <c r="CG255" s="150"/>
      <c r="CH255" s="150"/>
      <c r="CI255" s="150"/>
      <c r="CJ255" s="150"/>
      <c r="CK255" s="150"/>
      <c r="CL255" s="150"/>
      <c r="CM255" s="150"/>
      <c r="CN255" s="150"/>
      <c r="CO255" s="150"/>
      <c r="CP255" s="150"/>
      <c r="CQ255" s="150"/>
      <c r="CR255" s="150"/>
      <c r="CS255" s="150"/>
      <c r="CT255" s="150"/>
      <c r="CU255" s="150"/>
      <c r="CV255" s="150"/>
      <c r="CW255" s="150"/>
      <c r="CX255" s="150"/>
      <c r="CY255" s="150"/>
      <c r="CZ255" s="150"/>
      <c r="DA255" s="150"/>
      <c r="DB255" s="150"/>
      <c r="DC255" s="150"/>
    </row>
    <row r="256" spans="1:107" s="5" customFormat="1" ht="12.75" customHeight="1">
      <c r="A256" s="150"/>
      <c r="B256" s="150"/>
      <c r="C256" s="150"/>
      <c r="D256" s="150"/>
      <c r="E256" s="150"/>
      <c r="F256" s="150"/>
      <c r="G256" s="150"/>
      <c r="H256" s="150"/>
      <c r="I256" s="150"/>
      <c r="J256" s="150"/>
      <c r="K256" s="150"/>
      <c r="L256" s="150"/>
      <c r="M256" s="150"/>
      <c r="N256" s="150"/>
      <c r="O256" s="150"/>
      <c r="P256" s="150"/>
      <c r="Q256" s="150"/>
      <c r="R256" s="150"/>
      <c r="S256" s="150"/>
      <c r="T256" s="150"/>
      <c r="U256" s="150"/>
      <c r="V256" s="150"/>
      <c r="W256" s="150"/>
      <c r="X256" s="150"/>
      <c r="Y256" s="150"/>
      <c r="Z256" s="150"/>
      <c r="AA256" s="150"/>
      <c r="AB256" s="150"/>
      <c r="AC256" s="150"/>
      <c r="AD256" s="150"/>
      <c r="AE256" s="150"/>
      <c r="AF256" s="150"/>
      <c r="AG256" s="150"/>
      <c r="AH256" s="150"/>
      <c r="AI256" s="150"/>
      <c r="AJ256" s="150"/>
      <c r="AK256" s="150"/>
      <c r="AL256" s="150"/>
      <c r="AM256" s="150"/>
      <c r="AN256" s="150"/>
      <c r="AO256" s="717"/>
      <c r="AP256" s="717"/>
      <c r="AQ256" s="150"/>
      <c r="AR256" s="150"/>
      <c r="AS256" s="150"/>
      <c r="AT256" s="150"/>
      <c r="AU256" s="150"/>
      <c r="AV256" s="156"/>
      <c r="AW256" s="150"/>
      <c r="AX256" s="150"/>
      <c r="AY256" s="150"/>
      <c r="AZ256" s="150"/>
      <c r="BA256" s="150"/>
      <c r="BB256" s="150"/>
      <c r="BC256" s="150"/>
      <c r="BD256" s="150"/>
      <c r="BE256" s="150"/>
      <c r="BF256" s="150"/>
      <c r="BG256" s="150"/>
      <c r="BH256" s="150"/>
      <c r="BI256" s="150"/>
      <c r="BJ256" s="150"/>
      <c r="BK256" s="150"/>
      <c r="BL256" s="150"/>
      <c r="BM256" s="150"/>
      <c r="BN256" s="150"/>
      <c r="BO256" s="150"/>
      <c r="BP256" s="150"/>
      <c r="BQ256" s="150"/>
      <c r="BR256" s="150"/>
      <c r="BS256" s="150"/>
      <c r="BT256" s="150"/>
      <c r="BU256" s="150"/>
      <c r="BV256" s="150"/>
      <c r="BW256" s="150"/>
      <c r="BX256" s="150"/>
      <c r="BY256" s="150"/>
      <c r="BZ256" s="150"/>
      <c r="CA256" s="150"/>
      <c r="CB256" s="150"/>
      <c r="CC256" s="150"/>
      <c r="CD256" s="150"/>
      <c r="CE256" s="150"/>
      <c r="CF256" s="150"/>
      <c r="CG256" s="150"/>
      <c r="CH256" s="150"/>
      <c r="CI256" s="150"/>
      <c r="CJ256" s="150"/>
      <c r="CK256" s="150"/>
      <c r="CL256" s="150"/>
      <c r="CM256" s="150"/>
      <c r="CN256" s="150"/>
      <c r="CO256" s="150"/>
      <c r="CP256" s="150"/>
      <c r="CQ256" s="150"/>
      <c r="CR256" s="150"/>
      <c r="CS256" s="150"/>
      <c r="CT256" s="150"/>
      <c r="CU256" s="150"/>
      <c r="CV256" s="150"/>
      <c r="CW256" s="150"/>
      <c r="CX256" s="150"/>
      <c r="CY256" s="150"/>
      <c r="CZ256" s="150"/>
      <c r="DA256" s="150"/>
      <c r="DB256" s="150"/>
      <c r="DC256" s="150"/>
    </row>
    <row r="257" spans="1:107" s="5" customFormat="1" ht="12.75" customHeight="1">
      <c r="A257" s="150"/>
      <c r="B257" s="150"/>
      <c r="C257" s="150"/>
      <c r="D257" s="150"/>
      <c r="E257" s="150"/>
      <c r="F257" s="150"/>
      <c r="G257" s="150"/>
      <c r="H257" s="150"/>
      <c r="I257" s="150"/>
      <c r="J257" s="150"/>
      <c r="K257" s="150"/>
      <c r="L257" s="150"/>
      <c r="M257" s="150"/>
      <c r="N257" s="150"/>
      <c r="O257" s="150"/>
      <c r="P257" s="150"/>
      <c r="Q257" s="150"/>
      <c r="R257" s="150"/>
      <c r="S257" s="150"/>
      <c r="T257" s="150"/>
      <c r="U257" s="150"/>
      <c r="V257" s="150"/>
      <c r="W257" s="150"/>
      <c r="X257" s="150"/>
      <c r="Y257" s="150"/>
      <c r="Z257" s="150"/>
      <c r="AA257" s="150"/>
      <c r="AB257" s="150"/>
      <c r="AC257" s="150"/>
      <c r="AD257" s="150"/>
      <c r="AE257" s="150"/>
      <c r="AF257" s="150"/>
      <c r="AG257" s="150"/>
      <c r="AH257" s="150"/>
      <c r="AI257" s="150"/>
      <c r="AJ257" s="150"/>
      <c r="AK257" s="150"/>
      <c r="AL257" s="150"/>
      <c r="AM257" s="150"/>
      <c r="AN257" s="150"/>
      <c r="AO257" s="717"/>
      <c r="AP257" s="717"/>
      <c r="AQ257" s="150"/>
      <c r="AR257" s="150"/>
      <c r="AS257" s="150"/>
      <c r="AT257" s="150"/>
      <c r="AU257" s="150"/>
      <c r="AV257" s="156"/>
      <c r="AW257" s="150"/>
      <c r="AX257" s="150"/>
      <c r="AY257" s="150"/>
      <c r="AZ257" s="150"/>
      <c r="BA257" s="150"/>
      <c r="BB257" s="150"/>
      <c r="BC257" s="150"/>
      <c r="BD257" s="150"/>
      <c r="BE257" s="150"/>
      <c r="BF257" s="150"/>
      <c r="BG257" s="150"/>
      <c r="BH257" s="150"/>
      <c r="BI257" s="150"/>
      <c r="BJ257" s="150"/>
      <c r="BK257" s="150"/>
      <c r="BL257" s="150"/>
      <c r="BM257" s="150"/>
      <c r="BN257" s="150"/>
      <c r="BO257" s="150"/>
      <c r="BP257" s="150"/>
      <c r="BQ257" s="150"/>
      <c r="BR257" s="150"/>
      <c r="BS257" s="150"/>
      <c r="BT257" s="150"/>
      <c r="BU257" s="150"/>
      <c r="BV257" s="150"/>
      <c r="BW257" s="150"/>
      <c r="BX257" s="150"/>
      <c r="BY257" s="150"/>
      <c r="BZ257" s="150"/>
      <c r="CA257" s="150"/>
      <c r="CB257" s="150"/>
      <c r="CC257" s="150"/>
      <c r="CD257" s="150"/>
      <c r="CE257" s="150"/>
      <c r="CF257" s="150"/>
      <c r="CG257" s="150"/>
      <c r="CH257" s="150"/>
      <c r="CI257" s="150"/>
      <c r="CJ257" s="150"/>
      <c r="CK257" s="150"/>
      <c r="CL257" s="150"/>
      <c r="CM257" s="150"/>
      <c r="CN257" s="150"/>
      <c r="CO257" s="150"/>
      <c r="CP257" s="150"/>
      <c r="CQ257" s="150"/>
      <c r="CR257" s="150"/>
      <c r="CS257" s="150"/>
      <c r="CT257" s="150"/>
      <c r="CU257" s="150"/>
      <c r="CV257" s="150"/>
      <c r="CW257" s="150"/>
      <c r="CX257" s="150"/>
      <c r="CY257" s="150"/>
      <c r="CZ257" s="150"/>
      <c r="DA257" s="150"/>
      <c r="DB257" s="150"/>
      <c r="DC257" s="150"/>
    </row>
    <row r="258" spans="1:107" s="5" customFormat="1" ht="12.75" customHeight="1">
      <c r="A258" s="150"/>
      <c r="B258" s="150"/>
      <c r="C258" s="150"/>
      <c r="D258" s="150"/>
      <c r="E258" s="150"/>
      <c r="F258" s="150"/>
      <c r="G258" s="150"/>
      <c r="H258" s="150"/>
      <c r="I258" s="150"/>
      <c r="J258" s="150"/>
      <c r="K258" s="150"/>
      <c r="L258" s="150"/>
      <c r="M258" s="150"/>
      <c r="N258" s="150"/>
      <c r="O258" s="150"/>
      <c r="P258" s="150"/>
      <c r="Q258" s="150"/>
      <c r="R258" s="150"/>
      <c r="S258" s="150"/>
      <c r="T258" s="150"/>
      <c r="U258" s="150"/>
      <c r="V258" s="150"/>
      <c r="W258" s="150"/>
      <c r="X258" s="150"/>
      <c r="Y258" s="150"/>
      <c r="Z258" s="150"/>
      <c r="AA258" s="150"/>
      <c r="AB258" s="150"/>
      <c r="AC258" s="150"/>
      <c r="AD258" s="150"/>
      <c r="AE258" s="150"/>
      <c r="AF258" s="150"/>
      <c r="AG258" s="150"/>
      <c r="AH258" s="150"/>
      <c r="AI258" s="150"/>
      <c r="AJ258" s="150"/>
      <c r="AK258" s="150"/>
      <c r="AL258" s="150"/>
      <c r="AM258" s="150"/>
      <c r="AN258" s="150"/>
      <c r="AO258" s="717"/>
      <c r="AP258" s="717"/>
      <c r="AQ258" s="150"/>
      <c r="AR258" s="150"/>
      <c r="AS258" s="150"/>
      <c r="AT258" s="150"/>
      <c r="AU258" s="150"/>
      <c r="AV258" s="156"/>
      <c r="AW258" s="150"/>
      <c r="AX258" s="150"/>
      <c r="AY258" s="150"/>
      <c r="AZ258" s="150"/>
      <c r="BA258" s="150"/>
      <c r="BB258" s="150"/>
      <c r="BC258" s="150"/>
      <c r="BD258" s="150"/>
      <c r="BE258" s="150"/>
      <c r="BF258" s="150"/>
      <c r="BG258" s="150"/>
      <c r="BH258" s="150"/>
      <c r="BI258" s="150"/>
      <c r="BJ258" s="150"/>
      <c r="BK258" s="150"/>
      <c r="BL258" s="150"/>
      <c r="BM258" s="150"/>
      <c r="BN258" s="150"/>
      <c r="BO258" s="150"/>
      <c r="BP258" s="150"/>
      <c r="BQ258" s="150"/>
      <c r="BR258" s="150"/>
      <c r="BS258" s="150"/>
      <c r="BT258" s="150"/>
      <c r="BU258" s="150"/>
      <c r="BV258" s="150"/>
      <c r="BW258" s="150"/>
      <c r="BX258" s="150"/>
      <c r="BY258" s="150"/>
      <c r="BZ258" s="150"/>
      <c r="CA258" s="150"/>
      <c r="CB258" s="150"/>
      <c r="CC258" s="150"/>
      <c r="CD258" s="150"/>
      <c r="CE258" s="150"/>
      <c r="CF258" s="150"/>
      <c r="CG258" s="150"/>
      <c r="CH258" s="150"/>
      <c r="CI258" s="150"/>
      <c r="CJ258" s="150"/>
      <c r="CK258" s="150"/>
      <c r="CL258" s="150"/>
      <c r="CM258" s="150"/>
      <c r="CN258" s="150"/>
      <c r="CO258" s="150"/>
      <c r="CP258" s="150"/>
      <c r="CQ258" s="150"/>
      <c r="CR258" s="150"/>
      <c r="CS258" s="150"/>
      <c r="CT258" s="150"/>
      <c r="CU258" s="150"/>
      <c r="CV258" s="150"/>
      <c r="CW258" s="150"/>
      <c r="CX258" s="150"/>
      <c r="CY258" s="150"/>
      <c r="CZ258" s="150"/>
      <c r="DA258" s="150"/>
      <c r="DB258" s="150"/>
      <c r="DC258" s="150"/>
    </row>
    <row r="259" spans="1:107" s="5" customFormat="1" ht="12.75" customHeight="1">
      <c r="A259" s="150"/>
      <c r="B259" s="150"/>
      <c r="C259" s="150"/>
      <c r="D259" s="150"/>
      <c r="E259" s="150"/>
      <c r="F259" s="150"/>
      <c r="G259" s="150"/>
      <c r="H259" s="150"/>
      <c r="I259" s="150"/>
      <c r="J259" s="150"/>
      <c r="K259" s="150"/>
      <c r="L259" s="150"/>
      <c r="M259" s="150"/>
      <c r="N259" s="150"/>
      <c r="O259" s="150"/>
      <c r="P259" s="150"/>
      <c r="Q259" s="150"/>
      <c r="R259" s="150"/>
      <c r="S259" s="150"/>
      <c r="T259" s="150"/>
      <c r="U259" s="150"/>
      <c r="V259" s="150"/>
      <c r="W259" s="150"/>
      <c r="X259" s="150"/>
      <c r="Y259" s="150"/>
      <c r="Z259" s="150"/>
      <c r="AA259" s="150"/>
      <c r="AB259" s="150"/>
      <c r="AC259" s="150"/>
      <c r="AD259" s="150"/>
      <c r="AE259" s="150"/>
      <c r="AF259" s="150"/>
      <c r="AG259" s="150"/>
      <c r="AH259" s="150"/>
      <c r="AI259" s="150"/>
      <c r="AJ259" s="150"/>
      <c r="AK259" s="150"/>
      <c r="AL259" s="150"/>
      <c r="AM259" s="150"/>
      <c r="AN259" s="150"/>
      <c r="AO259" s="717"/>
      <c r="AP259" s="717"/>
      <c r="AQ259" s="150"/>
      <c r="AR259" s="150"/>
      <c r="AS259" s="150"/>
      <c r="AT259" s="150"/>
      <c r="AU259" s="150"/>
      <c r="AV259" s="156"/>
      <c r="AW259" s="150"/>
      <c r="AX259" s="150"/>
      <c r="AY259" s="150"/>
      <c r="AZ259" s="150"/>
      <c r="BA259" s="150"/>
      <c r="BB259" s="150"/>
      <c r="BC259" s="150"/>
      <c r="BD259" s="150"/>
      <c r="BE259" s="150"/>
      <c r="BF259" s="150"/>
      <c r="BG259" s="150"/>
      <c r="BH259" s="150"/>
      <c r="BI259" s="150"/>
      <c r="BJ259" s="150"/>
      <c r="BK259" s="150"/>
      <c r="BL259" s="150"/>
      <c r="BM259" s="150"/>
      <c r="BN259" s="150"/>
      <c r="BO259" s="150"/>
      <c r="BP259" s="150"/>
      <c r="BQ259" s="150"/>
      <c r="BR259" s="150"/>
      <c r="BS259" s="150"/>
      <c r="BT259" s="150"/>
      <c r="BU259" s="150"/>
      <c r="BV259" s="150"/>
      <c r="BW259" s="150"/>
      <c r="BX259" s="150"/>
      <c r="BY259" s="150"/>
      <c r="BZ259" s="150"/>
      <c r="CA259" s="150"/>
      <c r="CB259" s="150"/>
      <c r="CC259" s="150"/>
      <c r="CD259" s="150"/>
      <c r="CE259" s="150"/>
      <c r="CF259" s="150"/>
      <c r="CG259" s="150"/>
      <c r="CH259" s="150"/>
      <c r="CI259" s="150"/>
      <c r="CJ259" s="150"/>
      <c r="CK259" s="150"/>
      <c r="CL259" s="150"/>
      <c r="CM259" s="150"/>
      <c r="CN259" s="150"/>
      <c r="CO259" s="150"/>
      <c r="CP259" s="150"/>
      <c r="CQ259" s="150"/>
      <c r="CR259" s="150"/>
      <c r="CS259" s="150"/>
      <c r="CT259" s="150"/>
      <c r="CU259" s="150"/>
      <c r="CV259" s="150"/>
      <c r="CW259" s="150"/>
      <c r="CX259" s="150"/>
      <c r="CY259" s="150"/>
      <c r="CZ259" s="150"/>
      <c r="DA259" s="150"/>
      <c r="DB259" s="150"/>
      <c r="DC259" s="150"/>
    </row>
    <row r="260" spans="1:107" s="5" customFormat="1" ht="12.75" customHeight="1">
      <c r="A260" s="150"/>
      <c r="B260" s="150"/>
      <c r="C260" s="150"/>
      <c r="D260" s="150"/>
      <c r="E260" s="150"/>
      <c r="F260" s="150"/>
      <c r="G260" s="150"/>
      <c r="H260" s="150"/>
      <c r="I260" s="150"/>
      <c r="J260" s="150"/>
      <c r="K260" s="150"/>
      <c r="L260" s="150"/>
      <c r="M260" s="150"/>
      <c r="N260" s="150"/>
      <c r="O260" s="150"/>
      <c r="P260" s="150"/>
      <c r="Q260" s="150"/>
      <c r="R260" s="150"/>
      <c r="S260" s="150"/>
      <c r="T260" s="150"/>
      <c r="U260" s="150"/>
      <c r="V260" s="150"/>
      <c r="W260" s="150"/>
      <c r="X260" s="150"/>
      <c r="Y260" s="150"/>
      <c r="Z260" s="150"/>
      <c r="AA260" s="150"/>
      <c r="AB260" s="150"/>
      <c r="AC260" s="150"/>
      <c r="AD260" s="150"/>
      <c r="AE260" s="150"/>
      <c r="AF260" s="150"/>
      <c r="AG260" s="150"/>
      <c r="AH260" s="150"/>
      <c r="AI260" s="150"/>
      <c r="AJ260" s="150"/>
      <c r="AK260" s="150"/>
      <c r="AL260" s="150"/>
      <c r="AM260" s="150"/>
      <c r="AN260" s="150"/>
      <c r="AO260" s="717"/>
      <c r="AP260" s="717"/>
      <c r="AQ260" s="150"/>
      <c r="AR260" s="150"/>
      <c r="AS260" s="150"/>
      <c r="AT260" s="150"/>
      <c r="AU260" s="150"/>
      <c r="AV260" s="156"/>
      <c r="AW260" s="150"/>
      <c r="AX260" s="150"/>
      <c r="AY260" s="150"/>
      <c r="AZ260" s="150"/>
      <c r="BA260" s="150"/>
      <c r="BB260" s="150"/>
      <c r="BC260" s="150"/>
      <c r="BD260" s="150"/>
      <c r="BE260" s="150"/>
      <c r="BF260" s="150"/>
      <c r="BG260" s="150"/>
      <c r="BH260" s="150"/>
      <c r="BI260" s="150"/>
      <c r="BJ260" s="150"/>
      <c r="BK260" s="150"/>
      <c r="BL260" s="150"/>
      <c r="BM260" s="150"/>
      <c r="BN260" s="150"/>
      <c r="BO260" s="150"/>
      <c r="BP260" s="150"/>
      <c r="BQ260" s="150"/>
      <c r="BR260" s="150"/>
      <c r="BS260" s="150"/>
      <c r="BT260" s="150"/>
      <c r="BU260" s="150"/>
      <c r="BV260" s="150"/>
      <c r="BW260" s="150"/>
      <c r="BX260" s="150"/>
      <c r="BY260" s="150"/>
      <c r="BZ260" s="150"/>
      <c r="CA260" s="150"/>
      <c r="CB260" s="150"/>
      <c r="CC260" s="150"/>
      <c r="CD260" s="150"/>
      <c r="CE260" s="150"/>
      <c r="CF260" s="150"/>
      <c r="CG260" s="150"/>
      <c r="CH260" s="150"/>
      <c r="CI260" s="150"/>
      <c r="CJ260" s="150"/>
      <c r="CK260" s="150"/>
      <c r="CL260" s="150"/>
      <c r="CM260" s="150"/>
      <c r="CN260" s="150"/>
      <c r="CO260" s="150"/>
      <c r="CP260" s="150"/>
      <c r="CQ260" s="150"/>
      <c r="CR260" s="150"/>
      <c r="CS260" s="150"/>
      <c r="CT260" s="150"/>
      <c r="CU260" s="150"/>
      <c r="CV260" s="150"/>
      <c r="CW260" s="150"/>
      <c r="CX260" s="150"/>
      <c r="CY260" s="150"/>
      <c r="CZ260" s="150"/>
      <c r="DA260" s="150"/>
      <c r="DB260" s="150"/>
      <c r="DC260" s="150"/>
    </row>
    <row r="261" spans="1:107" s="5" customFormat="1" ht="12.75" customHeight="1">
      <c r="A261" s="150"/>
      <c r="B261" s="150"/>
      <c r="C261" s="150"/>
      <c r="D261" s="150"/>
      <c r="E261" s="150"/>
      <c r="F261" s="150"/>
      <c r="G261" s="150"/>
      <c r="H261" s="150"/>
      <c r="I261" s="150"/>
      <c r="J261" s="150"/>
      <c r="K261" s="150"/>
      <c r="L261" s="150"/>
      <c r="M261" s="150"/>
      <c r="N261" s="150"/>
      <c r="O261" s="150"/>
      <c r="P261" s="150"/>
      <c r="Q261" s="150"/>
      <c r="R261" s="150"/>
      <c r="S261" s="150"/>
      <c r="T261" s="150"/>
      <c r="U261" s="150"/>
      <c r="V261" s="150"/>
      <c r="W261" s="150"/>
      <c r="X261" s="150"/>
      <c r="Y261" s="150"/>
      <c r="Z261" s="150"/>
      <c r="AA261" s="150"/>
      <c r="AB261" s="150"/>
      <c r="AC261" s="150"/>
      <c r="AD261" s="150"/>
      <c r="AE261" s="150"/>
      <c r="AF261" s="150"/>
      <c r="AG261" s="150"/>
      <c r="AH261" s="150"/>
      <c r="AI261" s="150"/>
      <c r="AJ261" s="150"/>
      <c r="AK261" s="150"/>
      <c r="AL261" s="150"/>
      <c r="AM261" s="150"/>
      <c r="AN261" s="150"/>
      <c r="AO261" s="717"/>
      <c r="AP261" s="717"/>
      <c r="AQ261" s="150"/>
      <c r="AR261" s="150"/>
      <c r="AS261" s="150"/>
      <c r="AT261" s="150"/>
      <c r="AU261" s="150"/>
      <c r="AV261" s="156"/>
      <c r="AW261" s="150"/>
      <c r="AX261" s="150"/>
      <c r="AY261" s="150"/>
      <c r="AZ261" s="150"/>
      <c r="BA261" s="150"/>
      <c r="BB261" s="150"/>
      <c r="BC261" s="150"/>
      <c r="BD261" s="150"/>
      <c r="BE261" s="150"/>
      <c r="BF261" s="150"/>
      <c r="BG261" s="150"/>
      <c r="BH261" s="150"/>
      <c r="BI261" s="150"/>
      <c r="BJ261" s="150"/>
      <c r="BK261" s="150"/>
      <c r="BL261" s="150"/>
      <c r="BM261" s="150"/>
      <c r="BN261" s="150"/>
      <c r="BO261" s="150"/>
      <c r="BP261" s="150"/>
      <c r="BQ261" s="150"/>
      <c r="BR261" s="150"/>
      <c r="BS261" s="150"/>
      <c r="BT261" s="150"/>
      <c r="BU261" s="150"/>
      <c r="BV261" s="150"/>
      <c r="BW261" s="150"/>
      <c r="BX261" s="150"/>
      <c r="BY261" s="150"/>
      <c r="BZ261" s="150"/>
      <c r="CA261" s="150"/>
      <c r="CB261" s="150"/>
      <c r="CC261" s="150"/>
      <c r="CD261" s="150"/>
      <c r="CE261" s="150"/>
      <c r="CF261" s="150"/>
      <c r="CG261" s="150"/>
      <c r="CH261" s="150"/>
      <c r="CI261" s="150"/>
      <c r="CJ261" s="150"/>
      <c r="CK261" s="150"/>
      <c r="CL261" s="150"/>
      <c r="CM261" s="150"/>
      <c r="CN261" s="150"/>
      <c r="CO261" s="150"/>
      <c r="CP261" s="150"/>
      <c r="CQ261" s="150"/>
      <c r="CR261" s="150"/>
      <c r="CS261" s="150"/>
      <c r="CT261" s="150"/>
      <c r="CU261" s="150"/>
      <c r="CV261" s="150"/>
      <c r="CW261" s="150"/>
      <c r="CX261" s="150"/>
      <c r="CY261" s="150"/>
      <c r="CZ261" s="150"/>
      <c r="DA261" s="150"/>
      <c r="DB261" s="150"/>
      <c r="DC261" s="150"/>
    </row>
    <row r="262" spans="1:107" s="5" customFormat="1" ht="12.75" customHeight="1">
      <c r="A262" s="150"/>
      <c r="B262" s="150"/>
      <c r="C262" s="150"/>
      <c r="D262" s="150"/>
      <c r="E262" s="150"/>
      <c r="F262" s="150"/>
      <c r="G262" s="150"/>
      <c r="H262" s="150"/>
      <c r="I262" s="150"/>
      <c r="J262" s="150"/>
      <c r="K262" s="150"/>
      <c r="L262" s="150"/>
      <c r="M262" s="150"/>
      <c r="N262" s="150"/>
      <c r="O262" s="150"/>
      <c r="P262" s="150"/>
      <c r="Q262" s="150"/>
      <c r="R262" s="150"/>
      <c r="S262" s="150"/>
      <c r="T262" s="150"/>
      <c r="U262" s="150"/>
      <c r="V262" s="150"/>
      <c r="W262" s="150"/>
      <c r="X262" s="150"/>
      <c r="Y262" s="150"/>
      <c r="Z262" s="150"/>
      <c r="AA262" s="150"/>
      <c r="AB262" s="150"/>
      <c r="AC262" s="150"/>
      <c r="AD262" s="150"/>
      <c r="AE262" s="150"/>
      <c r="AF262" s="150"/>
      <c r="AG262" s="150"/>
      <c r="AH262" s="150"/>
      <c r="AI262" s="150"/>
      <c r="AJ262" s="150"/>
      <c r="AK262" s="150"/>
      <c r="AL262" s="150"/>
      <c r="AM262" s="150"/>
      <c r="AN262" s="150"/>
      <c r="AO262" s="717"/>
      <c r="AP262" s="717"/>
      <c r="AQ262" s="150"/>
      <c r="AR262" s="150"/>
      <c r="AS262" s="150"/>
      <c r="AT262" s="150"/>
      <c r="AU262" s="150"/>
      <c r="AV262" s="156"/>
      <c r="AW262" s="150"/>
      <c r="AX262" s="150"/>
      <c r="AY262" s="150"/>
      <c r="AZ262" s="150"/>
      <c r="BA262" s="150"/>
      <c r="BB262" s="150"/>
      <c r="BC262" s="150"/>
      <c r="BD262" s="150"/>
      <c r="BE262" s="150"/>
      <c r="BF262" s="150"/>
      <c r="BG262" s="150"/>
      <c r="BH262" s="150"/>
      <c r="BI262" s="150"/>
      <c r="BJ262" s="150"/>
      <c r="BK262" s="150"/>
      <c r="BL262" s="150"/>
      <c r="BM262" s="150"/>
      <c r="BN262" s="150"/>
      <c r="BO262" s="150"/>
      <c r="BP262" s="150"/>
      <c r="BQ262" s="150"/>
      <c r="BR262" s="150"/>
      <c r="BS262" s="150"/>
      <c r="BT262" s="150"/>
      <c r="BU262" s="150"/>
      <c r="BV262" s="150"/>
      <c r="BW262" s="150"/>
      <c r="BX262" s="150"/>
      <c r="BY262" s="150"/>
      <c r="BZ262" s="150"/>
      <c r="CA262" s="150"/>
      <c r="CB262" s="150"/>
      <c r="CC262" s="150"/>
      <c r="CD262" s="150"/>
      <c r="CE262" s="150"/>
      <c r="CF262" s="150"/>
      <c r="CG262" s="150"/>
      <c r="CH262" s="150"/>
      <c r="CI262" s="150"/>
      <c r="CJ262" s="150"/>
      <c r="CK262" s="150"/>
      <c r="CL262" s="150"/>
      <c r="CM262" s="150"/>
      <c r="CN262" s="150"/>
      <c r="CO262" s="150"/>
      <c r="CP262" s="150"/>
      <c r="CQ262" s="150"/>
      <c r="CR262" s="150"/>
      <c r="CS262" s="150"/>
      <c r="CT262" s="150"/>
      <c r="CU262" s="150"/>
      <c r="CV262" s="150"/>
      <c r="CW262" s="150"/>
      <c r="CX262" s="150"/>
      <c r="CY262" s="150"/>
      <c r="CZ262" s="150"/>
      <c r="DA262" s="150"/>
      <c r="DB262" s="150"/>
      <c r="DC262" s="150"/>
    </row>
    <row r="263" spans="1:107" s="5" customFormat="1" ht="12.75" customHeight="1">
      <c r="A263" s="150"/>
      <c r="B263" s="150"/>
      <c r="C263" s="150"/>
      <c r="D263" s="150"/>
      <c r="E263" s="150"/>
      <c r="F263" s="150"/>
      <c r="G263" s="150"/>
      <c r="H263" s="150"/>
      <c r="I263" s="150"/>
      <c r="J263" s="150"/>
      <c r="K263" s="150"/>
      <c r="L263" s="150"/>
      <c r="M263" s="150"/>
      <c r="N263" s="150"/>
      <c r="O263" s="150"/>
      <c r="P263" s="150"/>
      <c r="Q263" s="150"/>
      <c r="R263" s="150"/>
      <c r="S263" s="150"/>
      <c r="T263" s="150"/>
      <c r="U263" s="150"/>
      <c r="V263" s="150"/>
      <c r="W263" s="150"/>
      <c r="X263" s="150"/>
      <c r="Y263" s="150"/>
      <c r="Z263" s="150"/>
      <c r="AA263" s="150"/>
      <c r="AB263" s="150"/>
      <c r="AC263" s="150"/>
      <c r="AD263" s="150"/>
      <c r="AE263" s="150"/>
      <c r="AF263" s="150"/>
      <c r="AG263" s="150"/>
      <c r="AH263" s="150"/>
      <c r="AI263" s="150"/>
      <c r="AJ263" s="150"/>
      <c r="AK263" s="150"/>
      <c r="AL263" s="150"/>
      <c r="AM263" s="150"/>
      <c r="AN263" s="150"/>
      <c r="AO263" s="717"/>
      <c r="AP263" s="717"/>
      <c r="AQ263" s="150"/>
      <c r="AR263" s="150"/>
      <c r="AS263" s="150"/>
      <c r="AT263" s="150"/>
      <c r="AU263" s="150"/>
      <c r="AV263" s="156"/>
      <c r="AW263" s="150"/>
      <c r="AX263" s="150"/>
      <c r="AY263" s="150"/>
      <c r="AZ263" s="150"/>
      <c r="BA263" s="150"/>
      <c r="BB263" s="150"/>
      <c r="BC263" s="150"/>
      <c r="BD263" s="150"/>
      <c r="BE263" s="150"/>
      <c r="BF263" s="150"/>
      <c r="BG263" s="150"/>
      <c r="BH263" s="150"/>
      <c r="BI263" s="150"/>
      <c r="BJ263" s="150"/>
      <c r="BK263" s="150"/>
      <c r="BL263" s="150"/>
      <c r="BM263" s="150"/>
      <c r="BN263" s="150"/>
      <c r="BO263" s="150"/>
      <c r="BP263" s="150"/>
      <c r="BQ263" s="150"/>
      <c r="BR263" s="150"/>
      <c r="BS263" s="150"/>
      <c r="BT263" s="150"/>
      <c r="BU263" s="150"/>
      <c r="BV263" s="150"/>
      <c r="BW263" s="150"/>
      <c r="BX263" s="150"/>
      <c r="BY263" s="150"/>
      <c r="BZ263" s="150"/>
      <c r="CA263" s="150"/>
      <c r="CB263" s="150"/>
      <c r="CC263" s="150"/>
      <c r="CD263" s="150"/>
      <c r="CE263" s="150"/>
      <c r="CF263" s="150"/>
      <c r="CG263" s="150"/>
      <c r="CH263" s="150"/>
      <c r="CI263" s="150"/>
      <c r="CJ263" s="150"/>
      <c r="CK263" s="150"/>
      <c r="CL263" s="150"/>
      <c r="CM263" s="150"/>
      <c r="CN263" s="150"/>
      <c r="CO263" s="150"/>
      <c r="CP263" s="150"/>
      <c r="CQ263" s="150"/>
      <c r="CR263" s="150"/>
      <c r="CS263" s="150"/>
      <c r="CT263" s="150"/>
      <c r="CU263" s="150"/>
      <c r="CV263" s="150"/>
      <c r="CW263" s="150"/>
      <c r="CX263" s="150"/>
      <c r="CY263" s="150"/>
      <c r="CZ263" s="150"/>
      <c r="DA263" s="150"/>
      <c r="DB263" s="150"/>
      <c r="DC263" s="150"/>
    </row>
    <row r="264" spans="1:107" s="5" customFormat="1" ht="12.75" customHeight="1">
      <c r="A264" s="150"/>
      <c r="B264" s="150"/>
      <c r="C264" s="150"/>
      <c r="D264" s="150"/>
      <c r="E264" s="150"/>
      <c r="F264" s="150"/>
      <c r="G264" s="150"/>
      <c r="H264" s="150"/>
      <c r="I264" s="150"/>
      <c r="J264" s="150"/>
      <c r="K264" s="150"/>
      <c r="L264" s="150"/>
      <c r="M264" s="150"/>
      <c r="N264" s="150"/>
      <c r="O264" s="150"/>
      <c r="P264" s="150"/>
      <c r="Q264" s="150"/>
      <c r="R264" s="150"/>
      <c r="S264" s="150"/>
      <c r="T264" s="150"/>
      <c r="U264" s="150"/>
      <c r="V264" s="150"/>
      <c r="W264" s="150"/>
      <c r="X264" s="150"/>
      <c r="Y264" s="150"/>
      <c r="Z264" s="150"/>
      <c r="AA264" s="150"/>
      <c r="AB264" s="150"/>
      <c r="AC264" s="150"/>
      <c r="AD264" s="150"/>
      <c r="AE264" s="150"/>
      <c r="AF264" s="150"/>
      <c r="AG264" s="150"/>
      <c r="AH264" s="150"/>
      <c r="AI264" s="150"/>
      <c r="AJ264" s="150"/>
      <c r="AK264" s="150"/>
      <c r="AL264" s="150"/>
      <c r="AM264" s="150"/>
      <c r="AN264" s="150"/>
      <c r="AO264" s="717"/>
      <c r="AP264" s="717"/>
      <c r="AQ264" s="150"/>
      <c r="AR264" s="150"/>
      <c r="AS264" s="150"/>
      <c r="AT264" s="150"/>
      <c r="AU264" s="150"/>
      <c r="AV264" s="156"/>
      <c r="AW264" s="150"/>
      <c r="AX264" s="150"/>
      <c r="AY264" s="150"/>
      <c r="AZ264" s="150"/>
      <c r="BA264" s="150"/>
      <c r="BB264" s="150"/>
      <c r="BC264" s="150"/>
      <c r="BD264" s="150"/>
      <c r="BE264" s="150"/>
      <c r="BF264" s="150"/>
      <c r="BG264" s="150"/>
      <c r="BH264" s="150"/>
      <c r="BI264" s="150"/>
      <c r="BJ264" s="150"/>
      <c r="BK264" s="150"/>
      <c r="BL264" s="150"/>
      <c r="BM264" s="150"/>
      <c r="BN264" s="150"/>
      <c r="BO264" s="150"/>
      <c r="BP264" s="150"/>
      <c r="BQ264" s="150"/>
      <c r="BR264" s="150"/>
      <c r="BS264" s="150"/>
      <c r="BT264" s="150"/>
      <c r="BU264" s="150"/>
      <c r="BV264" s="150"/>
      <c r="BW264" s="150"/>
      <c r="BX264" s="150"/>
      <c r="BY264" s="150"/>
      <c r="BZ264" s="150"/>
      <c r="CA264" s="150"/>
      <c r="CB264" s="150"/>
      <c r="CC264" s="150"/>
      <c r="CD264" s="150"/>
      <c r="CE264" s="150"/>
      <c r="CF264" s="150"/>
      <c r="CG264" s="150"/>
      <c r="CH264" s="150"/>
      <c r="CI264" s="150"/>
      <c r="CJ264" s="150"/>
      <c r="CK264" s="150"/>
      <c r="CL264" s="150"/>
      <c r="CM264" s="150"/>
      <c r="CN264" s="150"/>
      <c r="CO264" s="150"/>
      <c r="CP264" s="150"/>
      <c r="CQ264" s="150"/>
      <c r="CR264" s="150"/>
      <c r="CS264" s="150"/>
      <c r="CT264" s="150"/>
      <c r="CU264" s="150"/>
      <c r="CV264" s="150"/>
      <c r="CW264" s="150"/>
      <c r="CX264" s="150"/>
      <c r="CY264" s="150"/>
      <c r="CZ264" s="150"/>
      <c r="DA264" s="150"/>
      <c r="DB264" s="150"/>
      <c r="DC264" s="150"/>
    </row>
    <row r="265" spans="1:107" s="5" customFormat="1" ht="12.75" customHeight="1">
      <c r="A265" s="150"/>
      <c r="B265" s="150"/>
      <c r="C265" s="150"/>
      <c r="D265" s="150"/>
      <c r="E265" s="150"/>
      <c r="F265" s="150"/>
      <c r="G265" s="150"/>
      <c r="H265" s="150"/>
      <c r="I265" s="150"/>
      <c r="J265" s="150"/>
      <c r="K265" s="150"/>
      <c r="L265" s="150"/>
      <c r="M265" s="150"/>
      <c r="N265" s="150"/>
      <c r="O265" s="150"/>
      <c r="P265" s="150"/>
      <c r="Q265" s="150"/>
      <c r="R265" s="150"/>
      <c r="S265" s="150"/>
      <c r="T265" s="150"/>
      <c r="U265" s="150"/>
      <c r="V265" s="150"/>
      <c r="W265" s="150"/>
      <c r="X265" s="150"/>
      <c r="Y265" s="150"/>
      <c r="Z265" s="150"/>
      <c r="AA265" s="150"/>
      <c r="AB265" s="150"/>
      <c r="AC265" s="150"/>
      <c r="AD265" s="150"/>
      <c r="AE265" s="150"/>
      <c r="AF265" s="150"/>
      <c r="AG265" s="150"/>
      <c r="AH265" s="150"/>
      <c r="AI265" s="150"/>
      <c r="AJ265" s="150"/>
      <c r="AK265" s="150"/>
      <c r="AL265" s="150"/>
      <c r="AM265" s="150"/>
      <c r="AN265" s="150"/>
      <c r="AO265" s="717"/>
      <c r="AP265" s="717"/>
      <c r="AQ265" s="150"/>
      <c r="AR265" s="150"/>
      <c r="AS265" s="150"/>
      <c r="AT265" s="150"/>
      <c r="AU265" s="150"/>
      <c r="AV265" s="156"/>
      <c r="AW265" s="150"/>
      <c r="AX265" s="150"/>
      <c r="AY265" s="150"/>
      <c r="AZ265" s="150"/>
      <c r="BA265" s="150"/>
      <c r="BB265" s="150"/>
      <c r="BC265" s="150"/>
      <c r="BD265" s="150"/>
      <c r="BE265" s="150"/>
      <c r="BF265" s="150"/>
      <c r="BG265" s="150"/>
      <c r="BH265" s="150"/>
      <c r="BI265" s="150"/>
      <c r="BJ265" s="150"/>
      <c r="BK265" s="150"/>
      <c r="BL265" s="150"/>
      <c r="BM265" s="150"/>
      <c r="BN265" s="150"/>
      <c r="BO265" s="150"/>
      <c r="BP265" s="150"/>
      <c r="BQ265" s="150"/>
      <c r="BR265" s="150"/>
      <c r="BS265" s="150"/>
      <c r="BT265" s="150"/>
      <c r="BU265" s="150"/>
      <c r="BV265" s="150"/>
      <c r="BW265" s="150"/>
      <c r="BX265" s="150"/>
      <c r="BY265" s="150"/>
      <c r="BZ265" s="150"/>
      <c r="CA265" s="150"/>
      <c r="CB265" s="150"/>
      <c r="CC265" s="150"/>
      <c r="CD265" s="150"/>
      <c r="CE265" s="150"/>
      <c r="CF265" s="150"/>
      <c r="CG265" s="150"/>
      <c r="CH265" s="150"/>
      <c r="CI265" s="150"/>
      <c r="CJ265" s="150"/>
      <c r="CK265" s="150"/>
      <c r="CL265" s="150"/>
      <c r="CM265" s="150"/>
      <c r="CN265" s="150"/>
      <c r="CO265" s="150"/>
      <c r="CP265" s="150"/>
      <c r="CQ265" s="150"/>
      <c r="CR265" s="150"/>
      <c r="CS265" s="150"/>
      <c r="CT265" s="150"/>
      <c r="CU265" s="150"/>
      <c r="CV265" s="150"/>
      <c r="CW265" s="150"/>
      <c r="CX265" s="150"/>
      <c r="CY265" s="150"/>
      <c r="CZ265" s="150"/>
      <c r="DA265" s="150"/>
      <c r="DB265" s="150"/>
      <c r="DC265" s="150"/>
    </row>
    <row r="266" spans="1:107" s="5" customFormat="1" ht="12.75" customHeight="1">
      <c r="A266" s="150"/>
      <c r="B266" s="150"/>
      <c r="C266" s="150"/>
      <c r="D266" s="150"/>
      <c r="E266" s="150"/>
      <c r="F266" s="150"/>
      <c r="G266" s="150"/>
      <c r="H266" s="150"/>
      <c r="I266" s="150"/>
      <c r="J266" s="150"/>
      <c r="K266" s="150"/>
      <c r="L266" s="150"/>
      <c r="M266" s="150"/>
      <c r="N266" s="150"/>
      <c r="O266" s="150"/>
      <c r="P266" s="150"/>
      <c r="Q266" s="150"/>
      <c r="R266" s="150"/>
      <c r="S266" s="150"/>
      <c r="T266" s="150"/>
      <c r="U266" s="150"/>
      <c r="V266" s="150"/>
      <c r="W266" s="150"/>
      <c r="X266" s="150"/>
      <c r="Y266" s="150"/>
      <c r="Z266" s="150"/>
      <c r="AA266" s="150"/>
      <c r="AB266" s="150"/>
      <c r="AC266" s="150"/>
      <c r="AD266" s="150"/>
      <c r="AE266" s="150"/>
      <c r="AF266" s="150"/>
      <c r="AG266" s="150"/>
      <c r="AH266" s="150"/>
      <c r="AI266" s="150"/>
      <c r="AJ266" s="150"/>
      <c r="AK266" s="150"/>
      <c r="AL266" s="150"/>
      <c r="AM266" s="150"/>
      <c r="AN266" s="150"/>
      <c r="AO266" s="717"/>
      <c r="AP266" s="717"/>
      <c r="AQ266" s="150"/>
      <c r="AR266" s="150"/>
      <c r="AS266" s="150"/>
      <c r="AT266" s="150"/>
      <c r="AU266" s="150"/>
      <c r="AV266" s="156"/>
      <c r="AW266" s="150"/>
      <c r="AX266" s="150"/>
      <c r="AY266" s="150"/>
      <c r="AZ266" s="150"/>
      <c r="BA266" s="150"/>
      <c r="BB266" s="150"/>
      <c r="BC266" s="150"/>
      <c r="BD266" s="150"/>
      <c r="BE266" s="150"/>
      <c r="BF266" s="150"/>
      <c r="BG266" s="150"/>
      <c r="BH266" s="150"/>
      <c r="BI266" s="150"/>
      <c r="BJ266" s="150"/>
      <c r="BK266" s="150"/>
      <c r="BL266" s="150"/>
      <c r="BM266" s="150"/>
      <c r="BN266" s="150"/>
      <c r="BO266" s="150"/>
      <c r="BP266" s="150"/>
      <c r="BQ266" s="150"/>
      <c r="BR266" s="150"/>
      <c r="BS266" s="150"/>
      <c r="BT266" s="150"/>
      <c r="BU266" s="150"/>
      <c r="BV266" s="150"/>
      <c r="BW266" s="150"/>
      <c r="BX266" s="150"/>
      <c r="BY266" s="150"/>
      <c r="BZ266" s="150"/>
      <c r="CA266" s="150"/>
      <c r="CB266" s="150"/>
      <c r="CC266" s="150"/>
      <c r="CD266" s="150"/>
      <c r="CE266" s="150"/>
      <c r="CF266" s="150"/>
      <c r="CG266" s="150"/>
      <c r="CH266" s="150"/>
      <c r="CI266" s="150"/>
      <c r="CJ266" s="150"/>
      <c r="CK266" s="150"/>
      <c r="CL266" s="150"/>
      <c r="CM266" s="150"/>
      <c r="CN266" s="150"/>
      <c r="CO266" s="150"/>
      <c r="CP266" s="150"/>
      <c r="CQ266" s="150"/>
      <c r="CR266" s="150"/>
      <c r="CS266" s="150"/>
      <c r="CT266" s="150"/>
      <c r="CU266" s="150"/>
      <c r="CV266" s="150"/>
      <c r="CW266" s="150"/>
      <c r="CX266" s="150"/>
      <c r="CY266" s="150"/>
      <c r="CZ266" s="150"/>
      <c r="DA266" s="150"/>
      <c r="DB266" s="150"/>
      <c r="DC266" s="150"/>
    </row>
    <row r="267" spans="1:107" s="5" customFormat="1" ht="12.75" customHeight="1">
      <c r="A267" s="150"/>
      <c r="B267" s="150"/>
      <c r="C267" s="150"/>
      <c r="D267" s="150"/>
      <c r="E267" s="150"/>
      <c r="F267" s="150"/>
      <c r="G267" s="150"/>
      <c r="H267" s="150"/>
      <c r="I267" s="150"/>
      <c r="J267" s="150"/>
      <c r="K267" s="150"/>
      <c r="L267" s="150"/>
      <c r="M267" s="150"/>
      <c r="N267" s="150"/>
      <c r="O267" s="150"/>
      <c r="P267" s="150"/>
      <c r="Q267" s="150"/>
      <c r="R267" s="150"/>
      <c r="S267" s="150"/>
      <c r="T267" s="150"/>
      <c r="U267" s="150"/>
      <c r="V267" s="150"/>
      <c r="W267" s="150"/>
      <c r="X267" s="150"/>
      <c r="Y267" s="150"/>
      <c r="Z267" s="150"/>
      <c r="AA267" s="150"/>
      <c r="AB267" s="150"/>
      <c r="AC267" s="150"/>
      <c r="AD267" s="150"/>
      <c r="AE267" s="150"/>
      <c r="AF267" s="150"/>
      <c r="AG267" s="150"/>
      <c r="AH267" s="150"/>
      <c r="AI267" s="150"/>
      <c r="AJ267" s="150"/>
      <c r="AK267" s="150"/>
      <c r="AL267" s="150"/>
      <c r="AM267" s="150"/>
      <c r="AN267" s="150"/>
      <c r="AO267" s="717"/>
      <c r="AP267" s="717"/>
      <c r="AQ267" s="150"/>
      <c r="AR267" s="150"/>
      <c r="AS267" s="150"/>
      <c r="AT267" s="150"/>
      <c r="AU267" s="150"/>
      <c r="AV267" s="156"/>
      <c r="AW267" s="150"/>
      <c r="AX267" s="150"/>
      <c r="AY267" s="150"/>
      <c r="AZ267" s="150"/>
      <c r="BA267" s="150"/>
      <c r="BB267" s="150"/>
      <c r="BC267" s="150"/>
      <c r="BD267" s="150"/>
      <c r="BE267" s="150"/>
      <c r="BF267" s="150"/>
      <c r="BG267" s="150"/>
      <c r="BH267" s="150"/>
      <c r="BI267" s="150"/>
      <c r="BJ267" s="150"/>
      <c r="BK267" s="150"/>
      <c r="BL267" s="150"/>
      <c r="BM267" s="150"/>
      <c r="BN267" s="150"/>
      <c r="BO267" s="150"/>
      <c r="BP267" s="150"/>
      <c r="BQ267" s="150"/>
      <c r="BR267" s="150"/>
      <c r="BS267" s="150"/>
      <c r="BT267" s="150"/>
      <c r="BU267" s="150"/>
      <c r="BV267" s="150"/>
      <c r="BW267" s="150"/>
      <c r="BX267" s="150"/>
      <c r="BY267" s="150"/>
      <c r="BZ267" s="150"/>
      <c r="CA267" s="150"/>
      <c r="CB267" s="150"/>
      <c r="CC267" s="150"/>
      <c r="CD267" s="150"/>
      <c r="CE267" s="150"/>
      <c r="CF267" s="150"/>
      <c r="CG267" s="150"/>
      <c r="CH267" s="150"/>
      <c r="CI267" s="150"/>
      <c r="CJ267" s="150"/>
      <c r="CK267" s="150"/>
      <c r="CL267" s="150"/>
      <c r="CM267" s="150"/>
      <c r="CN267" s="150"/>
      <c r="CO267" s="150"/>
      <c r="CP267" s="150"/>
      <c r="CQ267" s="150"/>
      <c r="CR267" s="150"/>
      <c r="CS267" s="150"/>
      <c r="CT267" s="150"/>
      <c r="CU267" s="150"/>
      <c r="CV267" s="150"/>
      <c r="CW267" s="150"/>
      <c r="CX267" s="150"/>
      <c r="CY267" s="150"/>
      <c r="CZ267" s="150"/>
      <c r="DA267" s="150"/>
      <c r="DB267" s="150"/>
      <c r="DC267" s="150"/>
    </row>
    <row r="268" spans="1:107" s="5" customFormat="1" ht="12.75" customHeight="1">
      <c r="A268" s="150"/>
      <c r="B268" s="150"/>
      <c r="C268" s="150"/>
      <c r="D268" s="150"/>
      <c r="E268" s="150"/>
      <c r="F268" s="150"/>
      <c r="G268" s="150"/>
      <c r="H268" s="150"/>
      <c r="I268" s="150"/>
      <c r="J268" s="150"/>
      <c r="K268" s="150"/>
      <c r="L268" s="150"/>
      <c r="M268" s="150"/>
      <c r="N268" s="150"/>
      <c r="O268" s="150"/>
      <c r="P268" s="150"/>
      <c r="Q268" s="150"/>
      <c r="R268" s="150"/>
      <c r="S268" s="150"/>
      <c r="T268" s="150"/>
      <c r="U268" s="150"/>
      <c r="V268" s="150"/>
      <c r="W268" s="150"/>
      <c r="X268" s="150"/>
      <c r="Y268" s="150"/>
      <c r="Z268" s="150"/>
      <c r="AA268" s="150"/>
      <c r="AB268" s="150"/>
      <c r="AC268" s="150"/>
      <c r="AD268" s="150"/>
      <c r="AE268" s="150"/>
      <c r="AF268" s="150"/>
      <c r="AG268" s="150"/>
      <c r="AH268" s="150"/>
      <c r="AI268" s="150"/>
      <c r="AJ268" s="150"/>
      <c r="AK268" s="150"/>
      <c r="AL268" s="150"/>
      <c r="AM268" s="150"/>
      <c r="AN268" s="150"/>
      <c r="AO268" s="717"/>
      <c r="AP268" s="717"/>
      <c r="AQ268" s="150"/>
      <c r="AR268" s="150"/>
      <c r="AS268" s="150"/>
      <c r="AT268" s="150"/>
      <c r="AU268" s="150"/>
      <c r="AV268" s="156"/>
      <c r="AW268" s="150"/>
      <c r="AX268" s="150"/>
      <c r="AY268" s="150"/>
      <c r="AZ268" s="150"/>
      <c r="BA268" s="150"/>
      <c r="BB268" s="150"/>
      <c r="BC268" s="150"/>
      <c r="BD268" s="150"/>
      <c r="BE268" s="150"/>
      <c r="BF268" s="150"/>
      <c r="BG268" s="150"/>
      <c r="BH268" s="150"/>
      <c r="BI268" s="150"/>
      <c r="BJ268" s="150"/>
      <c r="BK268" s="150"/>
      <c r="BL268" s="150"/>
      <c r="BM268" s="150"/>
      <c r="BN268" s="150"/>
      <c r="BO268" s="150"/>
      <c r="BP268" s="150"/>
      <c r="BQ268" s="150"/>
      <c r="BR268" s="150"/>
      <c r="BS268" s="150"/>
      <c r="BT268" s="150"/>
      <c r="BU268" s="150"/>
      <c r="BV268" s="150"/>
      <c r="BW268" s="150"/>
      <c r="BX268" s="150"/>
      <c r="BY268" s="150"/>
      <c r="BZ268" s="150"/>
      <c r="CA268" s="150"/>
      <c r="CB268" s="150"/>
      <c r="CC268" s="150"/>
      <c r="CD268" s="150"/>
      <c r="CE268" s="150"/>
      <c r="CF268" s="150"/>
      <c r="CG268" s="150"/>
      <c r="CH268" s="150"/>
      <c r="CI268" s="150"/>
      <c r="CJ268" s="150"/>
      <c r="CK268" s="150"/>
      <c r="CL268" s="150"/>
      <c r="CM268" s="150"/>
      <c r="CN268" s="150"/>
      <c r="CO268" s="150"/>
      <c r="CP268" s="150"/>
      <c r="CQ268" s="150"/>
      <c r="CR268" s="150"/>
      <c r="CS268" s="150"/>
      <c r="CT268" s="150"/>
      <c r="CU268" s="150"/>
      <c r="CV268" s="150"/>
      <c r="CW268" s="150"/>
      <c r="CX268" s="150"/>
      <c r="CY268" s="150"/>
      <c r="CZ268" s="150"/>
      <c r="DA268" s="150"/>
      <c r="DB268" s="150"/>
      <c r="DC268" s="150"/>
    </row>
    <row r="269" spans="1:107" s="5" customFormat="1" ht="12.75" customHeight="1">
      <c r="A269" s="150"/>
      <c r="B269" s="150"/>
      <c r="C269" s="150"/>
      <c r="D269" s="150"/>
      <c r="E269" s="150"/>
      <c r="F269" s="150"/>
      <c r="G269" s="150"/>
      <c r="H269" s="150"/>
      <c r="I269" s="150"/>
      <c r="J269" s="150"/>
      <c r="K269" s="150"/>
      <c r="L269" s="150"/>
      <c r="M269" s="150"/>
      <c r="N269" s="150"/>
      <c r="O269" s="150"/>
      <c r="P269" s="150"/>
      <c r="Q269" s="150"/>
      <c r="R269" s="150"/>
      <c r="S269" s="150"/>
      <c r="T269" s="150"/>
      <c r="U269" s="150"/>
      <c r="V269" s="150"/>
      <c r="W269" s="150"/>
      <c r="X269" s="150"/>
      <c r="Y269" s="150"/>
      <c r="Z269" s="150"/>
      <c r="AA269" s="150"/>
      <c r="AB269" s="150"/>
      <c r="AC269" s="150"/>
      <c r="AD269" s="150"/>
      <c r="AE269" s="150"/>
      <c r="AF269" s="150"/>
      <c r="AG269" s="150"/>
      <c r="AH269" s="150"/>
      <c r="AI269" s="150"/>
      <c r="AJ269" s="150"/>
      <c r="AK269" s="150"/>
      <c r="AL269" s="150"/>
      <c r="AM269" s="150"/>
      <c r="AN269" s="150"/>
      <c r="AO269" s="717"/>
      <c r="AP269" s="717"/>
      <c r="AQ269" s="150"/>
      <c r="AR269" s="150"/>
      <c r="AS269" s="150"/>
      <c r="AT269" s="150"/>
      <c r="AU269" s="150"/>
      <c r="AV269" s="156"/>
      <c r="AW269" s="150"/>
      <c r="AX269" s="150"/>
      <c r="AY269" s="150"/>
      <c r="AZ269" s="150"/>
      <c r="BA269" s="150"/>
      <c r="BB269" s="150"/>
      <c r="BC269" s="150"/>
      <c r="BD269" s="150"/>
      <c r="BE269" s="150"/>
      <c r="BF269" s="150"/>
      <c r="BG269" s="150"/>
      <c r="BH269" s="150"/>
      <c r="BI269" s="150"/>
      <c r="BJ269" s="150"/>
      <c r="BK269" s="150"/>
      <c r="BL269" s="150"/>
      <c r="BM269" s="150"/>
      <c r="BN269" s="150"/>
      <c r="BO269" s="150"/>
      <c r="BP269" s="150"/>
      <c r="BQ269" s="150"/>
      <c r="BR269" s="150"/>
      <c r="BS269" s="150"/>
      <c r="BT269" s="150"/>
      <c r="BU269" s="150"/>
      <c r="BV269" s="150"/>
      <c r="BW269" s="150"/>
      <c r="BX269" s="150"/>
      <c r="BY269" s="150"/>
      <c r="BZ269" s="150"/>
      <c r="CA269" s="150"/>
      <c r="CB269" s="150"/>
      <c r="CC269" s="150"/>
      <c r="CD269" s="150"/>
      <c r="CE269" s="150"/>
      <c r="CF269" s="150"/>
      <c r="CG269" s="150"/>
      <c r="CH269" s="150"/>
      <c r="CI269" s="150"/>
      <c r="CJ269" s="150"/>
      <c r="CK269" s="150"/>
      <c r="CL269" s="150"/>
      <c r="CM269" s="150"/>
      <c r="CN269" s="150"/>
      <c r="CO269" s="150"/>
      <c r="CP269" s="150"/>
      <c r="CQ269" s="150"/>
      <c r="CR269" s="150"/>
      <c r="CS269" s="150"/>
      <c r="CT269" s="150"/>
      <c r="CU269" s="150"/>
      <c r="CV269" s="150"/>
      <c r="CW269" s="150"/>
      <c r="CX269" s="150"/>
      <c r="CY269" s="150"/>
      <c r="CZ269" s="150"/>
      <c r="DA269" s="150"/>
      <c r="DB269" s="150"/>
      <c r="DC269" s="150"/>
    </row>
    <row r="270" spans="1:107" s="5" customFormat="1" ht="12.75" customHeight="1">
      <c r="A270" s="150"/>
      <c r="B270" s="150"/>
      <c r="C270" s="150"/>
      <c r="D270" s="150"/>
      <c r="E270" s="150"/>
      <c r="F270" s="150"/>
      <c r="G270" s="150"/>
      <c r="H270" s="150"/>
      <c r="I270" s="150"/>
      <c r="J270" s="150"/>
      <c r="K270" s="150"/>
      <c r="L270" s="150"/>
      <c r="M270" s="150"/>
      <c r="N270" s="150"/>
      <c r="O270" s="150"/>
      <c r="P270" s="150"/>
      <c r="Q270" s="150"/>
      <c r="R270" s="150"/>
      <c r="S270" s="150"/>
      <c r="T270" s="150"/>
      <c r="U270" s="150"/>
      <c r="V270" s="150"/>
      <c r="W270" s="150"/>
      <c r="X270" s="150"/>
      <c r="Y270" s="150"/>
      <c r="Z270" s="150"/>
      <c r="AA270" s="150"/>
      <c r="AB270" s="150"/>
      <c r="AC270" s="150"/>
      <c r="AD270" s="150"/>
      <c r="AE270" s="150"/>
      <c r="AF270" s="150"/>
      <c r="AG270" s="150"/>
      <c r="AH270" s="150"/>
      <c r="AI270" s="150"/>
      <c r="AJ270" s="150"/>
      <c r="AK270" s="150"/>
      <c r="AL270" s="150"/>
      <c r="AM270" s="150"/>
      <c r="AN270" s="150"/>
      <c r="AO270" s="717"/>
      <c r="AP270" s="717"/>
      <c r="AQ270" s="150"/>
      <c r="AR270" s="150"/>
      <c r="AS270" s="150"/>
      <c r="AT270" s="150"/>
      <c r="AU270" s="150"/>
      <c r="AV270" s="156"/>
      <c r="AW270" s="150"/>
      <c r="AX270" s="150"/>
      <c r="AY270" s="150"/>
      <c r="AZ270" s="150"/>
      <c r="BA270" s="150"/>
      <c r="BB270" s="150"/>
      <c r="BC270" s="150"/>
      <c r="BD270" s="150"/>
      <c r="BE270" s="150"/>
      <c r="BF270" s="150"/>
      <c r="BG270" s="150"/>
      <c r="BH270" s="150"/>
      <c r="BI270" s="150"/>
      <c r="BJ270" s="150"/>
      <c r="BK270" s="150"/>
      <c r="BL270" s="150"/>
      <c r="BM270" s="150"/>
      <c r="BN270" s="150"/>
      <c r="BO270" s="150"/>
      <c r="BP270" s="150"/>
      <c r="BQ270" s="150"/>
      <c r="BR270" s="150"/>
      <c r="BS270" s="150"/>
      <c r="BT270" s="150"/>
      <c r="BU270" s="150"/>
      <c r="BV270" s="150"/>
      <c r="BW270" s="150"/>
      <c r="BX270" s="150"/>
      <c r="BY270" s="150"/>
      <c r="BZ270" s="150"/>
      <c r="CA270" s="150"/>
      <c r="CB270" s="150"/>
      <c r="CC270" s="150"/>
      <c r="CD270" s="150"/>
      <c r="CE270" s="150"/>
      <c r="CF270" s="150"/>
      <c r="CG270" s="150"/>
      <c r="CH270" s="150"/>
      <c r="CI270" s="150"/>
      <c r="CJ270" s="150"/>
      <c r="CK270" s="150"/>
      <c r="CL270" s="150"/>
      <c r="CM270" s="150"/>
      <c r="CN270" s="150"/>
      <c r="CO270" s="150"/>
      <c r="CP270" s="150"/>
      <c r="CQ270" s="150"/>
      <c r="CR270" s="150"/>
      <c r="CS270" s="150"/>
      <c r="CT270" s="150"/>
      <c r="CU270" s="150"/>
      <c r="CV270" s="150"/>
      <c r="CW270" s="150"/>
      <c r="CX270" s="150"/>
      <c r="CY270" s="150"/>
      <c r="CZ270" s="150"/>
      <c r="DA270" s="150"/>
      <c r="DB270" s="150"/>
      <c r="DC270" s="150"/>
    </row>
    <row r="271" spans="1:107" s="5" customFormat="1" ht="12.75" customHeight="1">
      <c r="A271" s="150"/>
      <c r="B271" s="150"/>
      <c r="C271" s="150"/>
      <c r="D271" s="150"/>
      <c r="E271" s="150"/>
      <c r="F271" s="150"/>
      <c r="G271" s="150"/>
      <c r="H271" s="150"/>
      <c r="I271" s="150"/>
      <c r="J271" s="150"/>
      <c r="K271" s="150"/>
      <c r="L271" s="150"/>
      <c r="M271" s="150"/>
      <c r="N271" s="150"/>
      <c r="O271" s="150"/>
      <c r="P271" s="150"/>
      <c r="Q271" s="150"/>
      <c r="R271" s="150"/>
      <c r="S271" s="150"/>
      <c r="T271" s="150"/>
      <c r="U271" s="150"/>
      <c r="V271" s="150"/>
      <c r="W271" s="150"/>
      <c r="X271" s="150"/>
      <c r="Y271" s="150"/>
      <c r="Z271" s="150"/>
      <c r="AA271" s="150"/>
      <c r="AB271" s="150"/>
      <c r="AC271" s="150"/>
      <c r="AD271" s="150"/>
      <c r="AE271" s="150"/>
      <c r="AF271" s="150"/>
      <c r="AG271" s="150"/>
      <c r="AH271" s="150"/>
      <c r="AI271" s="150"/>
      <c r="AJ271" s="150"/>
      <c r="AK271" s="150"/>
      <c r="AL271" s="150"/>
      <c r="AM271" s="150"/>
      <c r="AN271" s="150"/>
      <c r="AO271" s="717"/>
      <c r="AP271" s="717"/>
      <c r="AQ271" s="150"/>
      <c r="AR271" s="150"/>
      <c r="AS271" s="150"/>
      <c r="AT271" s="150"/>
      <c r="AU271" s="150"/>
      <c r="AV271" s="156"/>
      <c r="AW271" s="150"/>
      <c r="AX271" s="150"/>
      <c r="AY271" s="150"/>
      <c r="AZ271" s="150"/>
      <c r="BA271" s="150"/>
      <c r="BB271" s="150"/>
      <c r="BC271" s="150"/>
      <c r="BD271" s="150"/>
      <c r="BE271" s="150"/>
      <c r="BF271" s="150"/>
      <c r="BG271" s="150"/>
      <c r="BH271" s="150"/>
      <c r="BI271" s="150"/>
      <c r="BJ271" s="150"/>
      <c r="BK271" s="150"/>
      <c r="BL271" s="150"/>
      <c r="BM271" s="150"/>
      <c r="BN271" s="150"/>
      <c r="BO271" s="150"/>
      <c r="BP271" s="150"/>
      <c r="BQ271" s="150"/>
      <c r="BR271" s="150"/>
      <c r="BS271" s="150"/>
      <c r="BT271" s="150"/>
      <c r="BU271" s="150"/>
      <c r="BV271" s="150"/>
      <c r="BW271" s="150"/>
      <c r="BX271" s="150"/>
      <c r="BY271" s="150"/>
      <c r="BZ271" s="150"/>
      <c r="CA271" s="150"/>
      <c r="CB271" s="150"/>
      <c r="CC271" s="150"/>
      <c r="CD271" s="150"/>
      <c r="CE271" s="150"/>
      <c r="CF271" s="150"/>
      <c r="CG271" s="150"/>
      <c r="CH271" s="150"/>
      <c r="CI271" s="150"/>
      <c r="CJ271" s="150"/>
      <c r="CK271" s="150"/>
      <c r="CL271" s="150"/>
      <c r="CM271" s="150"/>
      <c r="CN271" s="150"/>
      <c r="CO271" s="150"/>
      <c r="CP271" s="150"/>
      <c r="CQ271" s="150"/>
      <c r="CR271" s="150"/>
      <c r="CS271" s="150"/>
      <c r="CT271" s="150"/>
      <c r="CU271" s="150"/>
      <c r="CV271" s="150"/>
      <c r="CW271" s="150"/>
      <c r="CX271" s="150"/>
      <c r="CY271" s="150"/>
      <c r="CZ271" s="150"/>
      <c r="DA271" s="150"/>
      <c r="DB271" s="150"/>
      <c r="DC271" s="150"/>
    </row>
    <row r="272" spans="1:107" s="5" customFormat="1" ht="12.75" customHeight="1">
      <c r="A272" s="150"/>
      <c r="B272" s="150"/>
      <c r="C272" s="150"/>
      <c r="D272" s="150"/>
      <c r="E272" s="150"/>
      <c r="F272" s="150"/>
      <c r="G272" s="150"/>
      <c r="H272" s="150"/>
      <c r="I272" s="150"/>
      <c r="J272" s="150"/>
      <c r="K272" s="150"/>
      <c r="L272" s="150"/>
      <c r="M272" s="150"/>
      <c r="N272" s="150"/>
      <c r="O272" s="150"/>
      <c r="P272" s="150"/>
      <c r="Q272" s="150"/>
      <c r="R272" s="150"/>
      <c r="S272" s="150"/>
      <c r="T272" s="150"/>
      <c r="U272" s="150"/>
      <c r="V272" s="150"/>
      <c r="W272" s="150"/>
      <c r="X272" s="150"/>
      <c r="Y272" s="150"/>
      <c r="Z272" s="150"/>
      <c r="AA272" s="150"/>
      <c r="AB272" s="150"/>
      <c r="AC272" s="150"/>
      <c r="AD272" s="150"/>
      <c r="AE272" s="150"/>
      <c r="AF272" s="150"/>
      <c r="AG272" s="150"/>
      <c r="AH272" s="150"/>
      <c r="AI272" s="150"/>
      <c r="AJ272" s="150"/>
      <c r="AK272" s="150"/>
      <c r="AL272" s="150"/>
      <c r="AM272" s="150"/>
      <c r="AN272" s="150"/>
      <c r="AO272" s="717"/>
      <c r="AP272" s="717"/>
      <c r="AQ272" s="150"/>
      <c r="AR272" s="150"/>
      <c r="AS272" s="150"/>
      <c r="AT272" s="150"/>
      <c r="AU272" s="150"/>
      <c r="AV272" s="156"/>
      <c r="AW272" s="150"/>
      <c r="AX272" s="150"/>
      <c r="AY272" s="150"/>
      <c r="AZ272" s="150"/>
      <c r="BA272" s="150"/>
      <c r="BB272" s="150"/>
      <c r="BC272" s="150"/>
      <c r="BD272" s="150"/>
      <c r="BE272" s="150"/>
      <c r="BF272" s="150"/>
      <c r="BG272" s="150"/>
      <c r="BH272" s="150"/>
      <c r="BI272" s="150"/>
      <c r="BJ272" s="150"/>
      <c r="BK272" s="150"/>
      <c r="BL272" s="150"/>
      <c r="BM272" s="150"/>
      <c r="BN272" s="150"/>
      <c r="BO272" s="150"/>
      <c r="BP272" s="150"/>
      <c r="BQ272" s="150"/>
      <c r="BR272" s="150"/>
      <c r="BS272" s="150"/>
      <c r="BT272" s="150"/>
      <c r="BU272" s="150"/>
      <c r="BV272" s="150"/>
      <c r="BW272" s="150"/>
      <c r="BX272" s="150"/>
      <c r="BY272" s="150"/>
      <c r="BZ272" s="150"/>
      <c r="CA272" s="150"/>
      <c r="CB272" s="150"/>
      <c r="CC272" s="150"/>
      <c r="CD272" s="150"/>
      <c r="CE272" s="150"/>
      <c r="CF272" s="150"/>
      <c r="CG272" s="150"/>
      <c r="CH272" s="150"/>
      <c r="CI272" s="150"/>
      <c r="CJ272" s="150"/>
      <c r="CK272" s="150"/>
      <c r="CL272" s="150"/>
      <c r="CM272" s="150"/>
      <c r="CN272" s="150"/>
      <c r="CO272" s="150"/>
      <c r="CP272" s="150"/>
      <c r="CQ272" s="150"/>
      <c r="CR272" s="150"/>
      <c r="CS272" s="150"/>
      <c r="CT272" s="150"/>
      <c r="CU272" s="150"/>
      <c r="CV272" s="150"/>
      <c r="CW272" s="150"/>
      <c r="CX272" s="150"/>
      <c r="CY272" s="150"/>
      <c r="CZ272" s="150"/>
      <c r="DA272" s="150"/>
      <c r="DB272" s="150"/>
      <c r="DC272" s="150"/>
    </row>
    <row r="273" spans="1:107" s="5" customFormat="1" ht="12.75" customHeight="1">
      <c r="A273" s="150"/>
      <c r="B273" s="150"/>
      <c r="C273" s="150"/>
      <c r="D273" s="150"/>
      <c r="E273" s="150"/>
      <c r="F273" s="150"/>
      <c r="G273" s="150"/>
      <c r="H273" s="150"/>
      <c r="I273" s="150"/>
      <c r="J273" s="150"/>
      <c r="K273" s="150"/>
      <c r="L273" s="150"/>
      <c r="M273" s="150"/>
      <c r="N273" s="150"/>
      <c r="O273" s="150"/>
      <c r="P273" s="150"/>
      <c r="Q273" s="150"/>
      <c r="R273" s="150"/>
      <c r="S273" s="150"/>
      <c r="T273" s="150"/>
      <c r="U273" s="150"/>
      <c r="V273" s="150"/>
      <c r="W273" s="150"/>
      <c r="X273" s="150"/>
      <c r="Y273" s="150"/>
      <c r="Z273" s="150"/>
      <c r="AA273" s="150"/>
      <c r="AB273" s="150"/>
      <c r="AC273" s="150"/>
      <c r="AD273" s="150"/>
      <c r="AE273" s="150"/>
      <c r="AF273" s="150"/>
      <c r="AG273" s="150"/>
      <c r="AH273" s="150"/>
      <c r="AI273" s="150"/>
      <c r="AJ273" s="150"/>
      <c r="AK273" s="150"/>
      <c r="AL273" s="150"/>
      <c r="AM273" s="150"/>
      <c r="AN273" s="150"/>
      <c r="AO273" s="717"/>
      <c r="AP273" s="717"/>
      <c r="AQ273" s="150"/>
      <c r="AR273" s="150"/>
      <c r="AS273" s="150"/>
      <c r="AT273" s="150"/>
      <c r="AU273" s="150"/>
      <c r="AV273" s="156"/>
      <c r="AW273" s="150"/>
      <c r="AX273" s="150"/>
      <c r="AY273" s="150"/>
      <c r="AZ273" s="150"/>
      <c r="BA273" s="150"/>
      <c r="BB273" s="150"/>
      <c r="BC273" s="150"/>
      <c r="BD273" s="150"/>
      <c r="BE273" s="150"/>
      <c r="BF273" s="150"/>
      <c r="BG273" s="150"/>
      <c r="BH273" s="150"/>
      <c r="BI273" s="150"/>
      <c r="BJ273" s="150"/>
      <c r="BK273" s="150"/>
      <c r="BL273" s="150"/>
      <c r="BM273" s="150"/>
      <c r="BN273" s="150"/>
      <c r="BO273" s="150"/>
      <c r="BP273" s="150"/>
      <c r="BQ273" s="150"/>
      <c r="BR273" s="150"/>
      <c r="BS273" s="150"/>
      <c r="BT273" s="150"/>
      <c r="BU273" s="150"/>
      <c r="BV273" s="150"/>
      <c r="BW273" s="150"/>
      <c r="BX273" s="150"/>
      <c r="BY273" s="150"/>
      <c r="BZ273" s="150"/>
      <c r="CA273" s="150"/>
      <c r="CB273" s="150"/>
      <c r="CC273" s="150"/>
      <c r="CD273" s="150"/>
      <c r="CE273" s="150"/>
      <c r="CF273" s="150"/>
      <c r="CG273" s="150"/>
      <c r="CH273" s="150"/>
      <c r="CI273" s="150"/>
      <c r="CJ273" s="150"/>
      <c r="CK273" s="150"/>
      <c r="CL273" s="150"/>
      <c r="CM273" s="150"/>
      <c r="CN273" s="150"/>
      <c r="CO273" s="150"/>
      <c r="CP273" s="150"/>
      <c r="CQ273" s="150"/>
      <c r="CR273" s="150"/>
      <c r="CS273" s="150"/>
      <c r="CT273" s="150"/>
      <c r="CU273" s="150"/>
      <c r="CV273" s="150"/>
      <c r="CW273" s="150"/>
      <c r="CX273" s="150"/>
      <c r="CY273" s="150"/>
      <c r="CZ273" s="150"/>
      <c r="DA273" s="150"/>
      <c r="DB273" s="150"/>
      <c r="DC273" s="150"/>
    </row>
    <row r="274" spans="1:107" s="5" customFormat="1" ht="12.75" customHeight="1">
      <c r="A274" s="150"/>
      <c r="B274" s="150"/>
      <c r="C274" s="150"/>
      <c r="D274" s="150"/>
      <c r="E274" s="150"/>
      <c r="F274" s="150"/>
      <c r="G274" s="150"/>
      <c r="H274" s="150"/>
      <c r="I274" s="150"/>
      <c r="J274" s="150"/>
      <c r="K274" s="150"/>
      <c r="L274" s="150"/>
      <c r="M274" s="150"/>
      <c r="N274" s="150"/>
      <c r="O274" s="150"/>
      <c r="P274" s="150"/>
      <c r="Q274" s="150"/>
      <c r="R274" s="150"/>
      <c r="S274" s="150"/>
      <c r="T274" s="150"/>
      <c r="U274" s="150"/>
      <c r="V274" s="150"/>
      <c r="W274" s="150"/>
      <c r="X274" s="150"/>
      <c r="Y274" s="150"/>
      <c r="Z274" s="150"/>
      <c r="AA274" s="150"/>
      <c r="AB274" s="150"/>
      <c r="AC274" s="150"/>
      <c r="AD274" s="150"/>
      <c r="AE274" s="150"/>
      <c r="AF274" s="150"/>
      <c r="AG274" s="150"/>
      <c r="AH274" s="150"/>
      <c r="AI274" s="150"/>
      <c r="AJ274" s="150"/>
      <c r="AK274" s="150"/>
      <c r="AL274" s="150"/>
      <c r="AM274" s="150"/>
      <c r="AN274" s="150"/>
      <c r="AO274" s="717"/>
      <c r="AP274" s="717"/>
      <c r="AQ274" s="150"/>
      <c r="AR274" s="150"/>
      <c r="AS274" s="150"/>
      <c r="AT274" s="150"/>
      <c r="AU274" s="150"/>
      <c r="AV274" s="156"/>
      <c r="AW274" s="150"/>
      <c r="AX274" s="150"/>
      <c r="AY274" s="150"/>
      <c r="AZ274" s="150"/>
      <c r="BA274" s="150"/>
      <c r="BB274" s="150"/>
      <c r="BC274" s="150"/>
      <c r="BD274" s="150"/>
      <c r="BE274" s="150"/>
      <c r="BF274" s="150"/>
      <c r="BG274" s="150"/>
      <c r="BH274" s="150"/>
      <c r="BI274" s="150"/>
      <c r="BJ274" s="150"/>
      <c r="BK274" s="150"/>
      <c r="BL274" s="150"/>
      <c r="BM274" s="150"/>
      <c r="BN274" s="150"/>
      <c r="BO274" s="150"/>
      <c r="BP274" s="150"/>
      <c r="BQ274" s="150"/>
      <c r="BR274" s="150"/>
      <c r="BS274" s="150"/>
      <c r="BT274" s="150"/>
      <c r="BU274" s="150"/>
      <c r="BV274" s="150"/>
      <c r="BW274" s="150"/>
      <c r="BX274" s="150"/>
      <c r="BY274" s="150"/>
      <c r="BZ274" s="150"/>
      <c r="CA274" s="150"/>
      <c r="CB274" s="150"/>
      <c r="CC274" s="150"/>
      <c r="CD274" s="150"/>
      <c r="CE274" s="150"/>
      <c r="CF274" s="150"/>
      <c r="CG274" s="150"/>
      <c r="CH274" s="150"/>
      <c r="CI274" s="150"/>
      <c r="CJ274" s="150"/>
      <c r="CK274" s="150"/>
      <c r="CL274" s="150"/>
      <c r="CM274" s="150"/>
      <c r="CN274" s="150"/>
      <c r="CO274" s="150"/>
      <c r="CP274" s="150"/>
      <c r="CQ274" s="150"/>
      <c r="CR274" s="150"/>
      <c r="CS274" s="150"/>
      <c r="CT274" s="150"/>
      <c r="CU274" s="150"/>
      <c r="CV274" s="150"/>
      <c r="CW274" s="150"/>
      <c r="CX274" s="150"/>
      <c r="CY274" s="150"/>
      <c r="CZ274" s="150"/>
      <c r="DA274" s="150"/>
      <c r="DB274" s="150"/>
      <c r="DC274" s="150"/>
    </row>
    <row r="275" spans="1:107" s="5" customFormat="1" ht="12.75" customHeight="1">
      <c r="A275" s="150"/>
      <c r="B275" s="150"/>
      <c r="C275" s="150"/>
      <c r="D275" s="150"/>
      <c r="E275" s="150"/>
      <c r="F275" s="150"/>
      <c r="G275" s="150"/>
      <c r="H275" s="150"/>
      <c r="I275" s="150"/>
      <c r="J275" s="150"/>
      <c r="K275" s="150"/>
      <c r="L275" s="150"/>
      <c r="M275" s="150"/>
      <c r="N275" s="150"/>
      <c r="O275" s="150"/>
      <c r="P275" s="150"/>
      <c r="Q275" s="150"/>
      <c r="R275" s="150"/>
      <c r="S275" s="150"/>
      <c r="T275" s="150"/>
      <c r="U275" s="150"/>
      <c r="V275" s="150"/>
      <c r="W275" s="150"/>
      <c r="X275" s="150"/>
      <c r="Y275" s="150"/>
      <c r="Z275" s="150"/>
      <c r="AA275" s="150"/>
      <c r="AB275" s="150"/>
      <c r="AC275" s="150"/>
      <c r="AD275" s="150"/>
      <c r="AE275" s="150"/>
      <c r="AF275" s="150"/>
      <c r="AG275" s="150"/>
      <c r="AH275" s="150"/>
      <c r="AI275" s="150"/>
      <c r="AJ275" s="150"/>
      <c r="AK275" s="150"/>
      <c r="AL275" s="150"/>
      <c r="AM275" s="150"/>
      <c r="AN275" s="150"/>
      <c r="AO275" s="717"/>
      <c r="AP275" s="717"/>
      <c r="AQ275" s="150"/>
      <c r="AR275" s="150"/>
      <c r="AS275" s="150"/>
      <c r="AT275" s="150"/>
      <c r="AU275" s="150"/>
      <c r="AV275" s="156"/>
      <c r="AW275" s="150"/>
      <c r="AX275" s="150"/>
      <c r="AY275" s="150"/>
      <c r="AZ275" s="150"/>
      <c r="BA275" s="150"/>
      <c r="BB275" s="150"/>
      <c r="BC275" s="150"/>
      <c r="BD275" s="150"/>
      <c r="BE275" s="150"/>
      <c r="BF275" s="150"/>
      <c r="BG275" s="150"/>
      <c r="BH275" s="150"/>
      <c r="BI275" s="150"/>
      <c r="BJ275" s="150"/>
      <c r="BK275" s="150"/>
      <c r="BL275" s="150"/>
      <c r="BM275" s="150"/>
      <c r="BN275" s="150"/>
      <c r="BO275" s="150"/>
      <c r="BP275" s="150"/>
      <c r="BQ275" s="150"/>
      <c r="BR275" s="150"/>
      <c r="BS275" s="150"/>
      <c r="BT275" s="150"/>
      <c r="BU275" s="150"/>
      <c r="BV275" s="150"/>
      <c r="BW275" s="150"/>
      <c r="BX275" s="150"/>
      <c r="BY275" s="150"/>
      <c r="BZ275" s="150"/>
      <c r="CA275" s="150"/>
      <c r="CB275" s="150"/>
      <c r="CC275" s="150"/>
      <c r="CD275" s="150"/>
      <c r="CE275" s="150"/>
      <c r="CF275" s="150"/>
      <c r="CG275" s="150"/>
      <c r="CH275" s="150"/>
      <c r="CI275" s="150"/>
      <c r="CJ275" s="150"/>
      <c r="CK275" s="150"/>
      <c r="CL275" s="150"/>
      <c r="CM275" s="150"/>
      <c r="CN275" s="150"/>
      <c r="CO275" s="150"/>
      <c r="CP275" s="150"/>
      <c r="CQ275" s="150"/>
      <c r="CR275" s="150"/>
      <c r="CS275" s="150"/>
      <c r="CT275" s="150"/>
      <c r="CU275" s="150"/>
      <c r="CV275" s="150"/>
      <c r="CW275" s="150"/>
      <c r="CX275" s="150"/>
      <c r="CY275" s="150"/>
      <c r="CZ275" s="150"/>
      <c r="DA275" s="150"/>
      <c r="DB275" s="150"/>
      <c r="DC275" s="150"/>
    </row>
    <row r="276" spans="1:107" s="5" customFormat="1" ht="12.75" customHeight="1">
      <c r="A276" s="150"/>
      <c r="B276" s="150"/>
      <c r="C276" s="150"/>
      <c r="D276" s="150"/>
      <c r="E276" s="150"/>
      <c r="F276" s="150"/>
      <c r="G276" s="150"/>
      <c r="H276" s="150"/>
      <c r="I276" s="150"/>
      <c r="J276" s="150"/>
      <c r="K276" s="150"/>
      <c r="L276" s="150"/>
      <c r="M276" s="150"/>
      <c r="N276" s="150"/>
      <c r="O276" s="150"/>
      <c r="P276" s="150"/>
      <c r="Q276" s="150"/>
      <c r="R276" s="150"/>
      <c r="S276" s="150"/>
      <c r="T276" s="150"/>
      <c r="U276" s="150"/>
      <c r="V276" s="150"/>
      <c r="W276" s="150"/>
      <c r="X276" s="150"/>
      <c r="Y276" s="150"/>
      <c r="Z276" s="150"/>
      <c r="AA276" s="150"/>
      <c r="AB276" s="150"/>
      <c r="AC276" s="150"/>
      <c r="AD276" s="150"/>
      <c r="AE276" s="150"/>
      <c r="AF276" s="150"/>
      <c r="AG276" s="150"/>
      <c r="AH276" s="150"/>
      <c r="AI276" s="150"/>
      <c r="AJ276" s="150"/>
      <c r="AK276" s="150"/>
      <c r="AL276" s="150"/>
      <c r="AM276" s="150"/>
      <c r="AN276" s="150"/>
      <c r="AO276" s="717"/>
      <c r="AP276" s="717"/>
      <c r="AQ276" s="150"/>
      <c r="AR276" s="150"/>
      <c r="AS276" s="150"/>
      <c r="AT276" s="150"/>
      <c r="AU276" s="150"/>
      <c r="AV276" s="156"/>
      <c r="AW276" s="150"/>
      <c r="AX276" s="150"/>
      <c r="AY276" s="150"/>
      <c r="AZ276" s="150"/>
      <c r="BA276" s="150"/>
      <c r="BB276" s="150"/>
      <c r="BC276" s="150"/>
      <c r="BD276" s="150"/>
      <c r="BE276" s="150"/>
      <c r="BF276" s="150"/>
      <c r="BG276" s="150"/>
      <c r="BH276" s="150"/>
      <c r="BI276" s="150"/>
      <c r="BJ276" s="150"/>
      <c r="BK276" s="150"/>
      <c r="BL276" s="150"/>
      <c r="BM276" s="150"/>
      <c r="BN276" s="150"/>
      <c r="BO276" s="150"/>
      <c r="BP276" s="150"/>
      <c r="BQ276" s="150"/>
      <c r="BR276" s="150"/>
      <c r="BS276" s="150"/>
      <c r="BT276" s="150"/>
      <c r="BU276" s="150"/>
      <c r="BV276" s="150"/>
      <c r="BW276" s="150"/>
      <c r="BX276" s="150"/>
      <c r="BY276" s="150"/>
      <c r="BZ276" s="150"/>
      <c r="CA276" s="150"/>
      <c r="CB276" s="150"/>
      <c r="CC276" s="150"/>
      <c r="CD276" s="150"/>
      <c r="CE276" s="150"/>
      <c r="CF276" s="150"/>
      <c r="CG276" s="150"/>
      <c r="CH276" s="150"/>
      <c r="CI276" s="150"/>
      <c r="CJ276" s="150"/>
      <c r="CK276" s="150"/>
      <c r="CL276" s="150"/>
      <c r="CM276" s="150"/>
      <c r="CN276" s="150"/>
      <c r="CO276" s="150"/>
      <c r="CP276" s="150"/>
      <c r="CQ276" s="150"/>
      <c r="CR276" s="150"/>
      <c r="CS276" s="150"/>
      <c r="CT276" s="150"/>
      <c r="CU276" s="150"/>
      <c r="CV276" s="150"/>
      <c r="CW276" s="150"/>
      <c r="CX276" s="150"/>
      <c r="CY276" s="150"/>
      <c r="CZ276" s="150"/>
      <c r="DA276" s="150"/>
      <c r="DB276" s="150"/>
      <c r="DC276" s="150"/>
    </row>
    <row r="277" spans="1:107" s="5" customFormat="1" ht="12.75" customHeight="1">
      <c r="A277" s="150"/>
      <c r="B277" s="150"/>
      <c r="C277" s="150"/>
      <c r="D277" s="150"/>
      <c r="E277" s="150"/>
      <c r="F277" s="150"/>
      <c r="G277" s="150"/>
      <c r="H277" s="150"/>
      <c r="I277" s="150"/>
      <c r="J277" s="150"/>
      <c r="K277" s="150"/>
      <c r="L277" s="150"/>
      <c r="M277" s="150"/>
      <c r="N277" s="150"/>
      <c r="O277" s="150"/>
      <c r="P277" s="150"/>
      <c r="Q277" s="150"/>
      <c r="R277" s="150"/>
      <c r="S277" s="150"/>
      <c r="T277" s="150"/>
      <c r="U277" s="150"/>
      <c r="V277" s="150"/>
      <c r="W277" s="150"/>
      <c r="X277" s="150"/>
      <c r="Y277" s="150"/>
      <c r="Z277" s="150"/>
      <c r="AA277" s="150"/>
      <c r="AB277" s="150"/>
      <c r="AC277" s="150"/>
      <c r="AD277" s="150"/>
      <c r="AE277" s="150"/>
      <c r="AF277" s="150"/>
      <c r="AG277" s="150"/>
      <c r="AH277" s="150"/>
      <c r="AI277" s="150"/>
      <c r="AJ277" s="150"/>
      <c r="AK277" s="150"/>
      <c r="AL277" s="150"/>
      <c r="AM277" s="150"/>
      <c r="AN277" s="150"/>
      <c r="AO277" s="717"/>
      <c r="AP277" s="717"/>
      <c r="AQ277" s="150"/>
      <c r="AR277" s="150"/>
      <c r="AS277" s="150"/>
      <c r="AT277" s="150"/>
      <c r="AU277" s="150"/>
      <c r="AV277" s="156"/>
      <c r="AW277" s="150"/>
      <c r="AX277" s="150"/>
      <c r="AY277" s="150"/>
      <c r="AZ277" s="150"/>
      <c r="BA277" s="150"/>
      <c r="BB277" s="150"/>
      <c r="BC277" s="150"/>
      <c r="BD277" s="150"/>
      <c r="BE277" s="150"/>
      <c r="BF277" s="150"/>
      <c r="BG277" s="150"/>
      <c r="BH277" s="150"/>
      <c r="BI277" s="150"/>
      <c r="BJ277" s="150"/>
      <c r="BK277" s="150"/>
      <c r="BL277" s="150"/>
      <c r="BM277" s="150"/>
      <c r="BN277" s="150"/>
      <c r="BO277" s="150"/>
      <c r="BP277" s="150"/>
      <c r="BQ277" s="150"/>
      <c r="BR277" s="150"/>
      <c r="BS277" s="150"/>
      <c r="BT277" s="150"/>
      <c r="BU277" s="150"/>
      <c r="BV277" s="150"/>
      <c r="BW277" s="150"/>
      <c r="BX277" s="150"/>
      <c r="BY277" s="150"/>
      <c r="BZ277" s="150"/>
      <c r="CA277" s="150"/>
      <c r="CB277" s="150"/>
      <c r="CC277" s="150"/>
      <c r="CD277" s="150"/>
      <c r="CE277" s="150"/>
      <c r="CF277" s="150"/>
      <c r="CG277" s="150"/>
      <c r="CH277" s="150"/>
      <c r="CI277" s="150"/>
      <c r="CJ277" s="150"/>
      <c r="CK277" s="150"/>
      <c r="CL277" s="150"/>
      <c r="CM277" s="150"/>
      <c r="CN277" s="150"/>
      <c r="CO277" s="150"/>
      <c r="CP277" s="150"/>
      <c r="CQ277" s="150"/>
      <c r="CR277" s="150"/>
      <c r="CS277" s="150"/>
      <c r="CT277" s="150"/>
      <c r="CU277" s="150"/>
      <c r="CV277" s="150"/>
      <c r="CW277" s="150"/>
      <c r="CX277" s="150"/>
      <c r="CY277" s="150"/>
      <c r="CZ277" s="150"/>
      <c r="DA277" s="150"/>
      <c r="DB277" s="150"/>
      <c r="DC277" s="150"/>
    </row>
    <row r="278" spans="1:107" s="5" customFormat="1" ht="12.75" customHeight="1">
      <c r="A278" s="150"/>
      <c r="B278" s="150"/>
      <c r="C278" s="150"/>
      <c r="D278" s="150"/>
      <c r="E278" s="150"/>
      <c r="F278" s="150"/>
      <c r="G278" s="150"/>
      <c r="H278" s="150"/>
      <c r="I278" s="150"/>
      <c r="J278" s="150"/>
      <c r="K278" s="150"/>
      <c r="L278" s="150"/>
      <c r="M278" s="150"/>
      <c r="N278" s="150"/>
      <c r="O278" s="150"/>
      <c r="P278" s="150"/>
      <c r="Q278" s="150"/>
      <c r="R278" s="150"/>
      <c r="S278" s="150"/>
      <c r="T278" s="150"/>
      <c r="U278" s="150"/>
      <c r="V278" s="150"/>
      <c r="W278" s="150"/>
      <c r="X278" s="150"/>
      <c r="Y278" s="150"/>
      <c r="Z278" s="150"/>
      <c r="AA278" s="150"/>
      <c r="AB278" s="150"/>
      <c r="AC278" s="150"/>
      <c r="AD278" s="150"/>
      <c r="AE278" s="150"/>
      <c r="AF278" s="150"/>
      <c r="AG278" s="150"/>
      <c r="AH278" s="150"/>
      <c r="AI278" s="150"/>
      <c r="AJ278" s="150"/>
      <c r="AK278" s="150"/>
      <c r="AL278" s="150"/>
      <c r="AM278" s="150"/>
      <c r="AN278" s="150"/>
      <c r="AO278" s="717"/>
      <c r="AP278" s="717"/>
      <c r="AQ278" s="150"/>
      <c r="AR278" s="150"/>
      <c r="AS278" s="150"/>
      <c r="AT278" s="150"/>
      <c r="AU278" s="150"/>
      <c r="AV278" s="156"/>
      <c r="AW278" s="150"/>
      <c r="AX278" s="150"/>
      <c r="AY278" s="150"/>
      <c r="AZ278" s="150"/>
      <c r="BA278" s="150"/>
      <c r="BB278" s="150"/>
      <c r="BC278" s="150"/>
      <c r="BD278" s="150"/>
      <c r="BE278" s="150"/>
      <c r="BF278" s="150"/>
      <c r="BG278" s="150"/>
      <c r="BH278" s="150"/>
      <c r="BI278" s="150"/>
      <c r="BJ278" s="150"/>
      <c r="BK278" s="150"/>
      <c r="BL278" s="150"/>
      <c r="BM278" s="150"/>
      <c r="BN278" s="150"/>
      <c r="BO278" s="150"/>
      <c r="BP278" s="150"/>
      <c r="BQ278" s="150"/>
      <c r="BR278" s="150"/>
      <c r="BS278" s="150"/>
      <c r="BT278" s="150"/>
      <c r="BU278" s="150"/>
      <c r="BV278" s="150"/>
      <c r="BW278" s="150"/>
      <c r="BX278" s="150"/>
      <c r="BY278" s="150"/>
      <c r="BZ278" s="150"/>
      <c r="CA278" s="150"/>
      <c r="CB278" s="150"/>
      <c r="CC278" s="150"/>
      <c r="CD278" s="150"/>
      <c r="CE278" s="150"/>
      <c r="CF278" s="150"/>
      <c r="CG278" s="150"/>
      <c r="CH278" s="150"/>
      <c r="CI278" s="150"/>
      <c r="CJ278" s="150"/>
      <c r="CK278" s="150"/>
      <c r="CL278" s="150"/>
      <c r="CM278" s="150"/>
      <c r="CN278" s="150"/>
      <c r="CO278" s="150"/>
      <c r="CP278" s="150"/>
      <c r="CQ278" s="150"/>
      <c r="CR278" s="150"/>
      <c r="CS278" s="150"/>
      <c r="CT278" s="150"/>
      <c r="CU278" s="150"/>
      <c r="CV278" s="150"/>
      <c r="CW278" s="150"/>
      <c r="CX278" s="150"/>
      <c r="CY278" s="150"/>
      <c r="CZ278" s="150"/>
      <c r="DA278" s="150"/>
      <c r="DB278" s="150"/>
      <c r="DC278" s="150"/>
    </row>
    <row r="279" spans="1:107" s="5" customFormat="1" ht="12.75" customHeight="1">
      <c r="A279" s="150"/>
      <c r="B279" s="150"/>
      <c r="C279" s="150"/>
      <c r="D279" s="150"/>
      <c r="E279" s="150"/>
      <c r="F279" s="150"/>
      <c r="G279" s="150"/>
      <c r="H279" s="150"/>
      <c r="I279" s="150"/>
      <c r="J279" s="150"/>
      <c r="K279" s="150"/>
      <c r="L279" s="150"/>
      <c r="M279" s="150"/>
      <c r="N279" s="150"/>
      <c r="O279" s="150"/>
      <c r="P279" s="150"/>
      <c r="Q279" s="150"/>
      <c r="R279" s="150"/>
      <c r="S279" s="150"/>
      <c r="T279" s="150"/>
      <c r="U279" s="150"/>
      <c r="V279" s="150"/>
      <c r="W279" s="150"/>
      <c r="X279" s="150"/>
      <c r="Y279" s="150"/>
      <c r="Z279" s="150"/>
      <c r="AA279" s="150"/>
      <c r="AB279" s="150"/>
      <c r="AC279" s="150"/>
      <c r="AD279" s="150"/>
      <c r="AE279" s="150"/>
      <c r="AF279" s="150"/>
      <c r="AG279" s="150"/>
      <c r="AH279" s="150"/>
      <c r="AI279" s="150"/>
      <c r="AJ279" s="150"/>
      <c r="AK279" s="150"/>
      <c r="AL279" s="150"/>
      <c r="AM279" s="150"/>
      <c r="AN279" s="150"/>
      <c r="AO279" s="717"/>
      <c r="AP279" s="717"/>
      <c r="AQ279" s="150"/>
      <c r="AR279" s="150"/>
      <c r="AS279" s="150"/>
      <c r="AT279" s="150"/>
      <c r="AU279" s="150"/>
      <c r="AV279" s="156"/>
      <c r="AW279" s="150"/>
      <c r="AX279" s="150"/>
      <c r="AY279" s="150"/>
      <c r="AZ279" s="150"/>
      <c r="BA279" s="150"/>
      <c r="BB279" s="150"/>
      <c r="BC279" s="150"/>
      <c r="BD279" s="150"/>
      <c r="BE279" s="150"/>
      <c r="BF279" s="150"/>
      <c r="BG279" s="150"/>
      <c r="BH279" s="150"/>
      <c r="BI279" s="150"/>
      <c r="BJ279" s="150"/>
      <c r="BK279" s="150"/>
      <c r="BL279" s="150"/>
      <c r="BM279" s="150"/>
      <c r="BN279" s="150"/>
      <c r="BO279" s="150"/>
      <c r="BP279" s="150"/>
      <c r="BQ279" s="150"/>
      <c r="BR279" s="150"/>
      <c r="BS279" s="150"/>
      <c r="BT279" s="150"/>
      <c r="BU279" s="150"/>
      <c r="BV279" s="150"/>
      <c r="BW279" s="150"/>
      <c r="BX279" s="150"/>
      <c r="BY279" s="150"/>
      <c r="BZ279" s="150"/>
      <c r="CA279" s="150"/>
      <c r="CB279" s="150"/>
      <c r="CC279" s="150"/>
      <c r="CD279" s="150"/>
      <c r="CE279" s="150"/>
      <c r="CF279" s="150"/>
      <c r="CG279" s="150"/>
      <c r="CH279" s="150"/>
      <c r="CI279" s="150"/>
      <c r="CJ279" s="150"/>
      <c r="CK279" s="150"/>
      <c r="CL279" s="150"/>
      <c r="CM279" s="150"/>
      <c r="CN279" s="150"/>
      <c r="CO279" s="150"/>
      <c r="CP279" s="150"/>
      <c r="CQ279" s="150"/>
      <c r="CR279" s="150"/>
      <c r="CS279" s="150"/>
      <c r="CT279" s="150"/>
      <c r="CU279" s="150"/>
      <c r="CV279" s="150"/>
      <c r="CW279" s="150"/>
      <c r="CX279" s="150"/>
      <c r="CY279" s="150"/>
      <c r="CZ279" s="150"/>
      <c r="DA279" s="150"/>
      <c r="DB279" s="150"/>
      <c r="DC279" s="150"/>
    </row>
    <row r="280" spans="1:107" s="5" customFormat="1" ht="12.75" customHeight="1">
      <c r="A280" s="150"/>
      <c r="B280" s="150"/>
      <c r="C280" s="150"/>
      <c r="D280" s="150"/>
      <c r="E280" s="150"/>
      <c r="F280" s="150"/>
      <c r="G280" s="150"/>
      <c r="H280" s="150"/>
      <c r="I280" s="150"/>
      <c r="J280" s="150"/>
      <c r="K280" s="150"/>
      <c r="L280" s="150"/>
      <c r="M280" s="150"/>
      <c r="N280" s="150"/>
      <c r="O280" s="150"/>
      <c r="P280" s="150"/>
      <c r="Q280" s="150"/>
      <c r="R280" s="150"/>
      <c r="S280" s="150"/>
      <c r="T280" s="150"/>
      <c r="U280" s="150"/>
      <c r="V280" s="150"/>
      <c r="W280" s="150"/>
      <c r="X280" s="150"/>
      <c r="Y280" s="150"/>
      <c r="Z280" s="150"/>
      <c r="AA280" s="150"/>
      <c r="AB280" s="150"/>
      <c r="AC280" s="150"/>
      <c r="AD280" s="150"/>
      <c r="AE280" s="150"/>
      <c r="AF280" s="150"/>
      <c r="AG280" s="150"/>
      <c r="AH280" s="150"/>
      <c r="AI280" s="150"/>
      <c r="AJ280" s="150"/>
      <c r="AK280" s="150"/>
      <c r="AL280" s="150"/>
      <c r="AM280" s="150"/>
      <c r="AN280" s="150"/>
      <c r="AO280" s="717"/>
      <c r="AP280" s="717"/>
      <c r="AQ280" s="150"/>
      <c r="AR280" s="150"/>
      <c r="AS280" s="150"/>
      <c r="AT280" s="150"/>
      <c r="AU280" s="150"/>
      <c r="AV280" s="156"/>
      <c r="AW280" s="150"/>
      <c r="AX280" s="150"/>
      <c r="AY280" s="150"/>
      <c r="AZ280" s="150"/>
      <c r="BA280" s="150"/>
      <c r="BB280" s="150"/>
      <c r="BC280" s="150"/>
      <c r="BD280" s="150"/>
      <c r="BE280" s="150"/>
      <c r="BF280" s="150"/>
      <c r="BG280" s="150"/>
      <c r="BH280" s="150"/>
      <c r="BI280" s="150"/>
      <c r="BJ280" s="150"/>
      <c r="BK280" s="150"/>
      <c r="BL280" s="150"/>
      <c r="BM280" s="150"/>
      <c r="BN280" s="150"/>
      <c r="BO280" s="150"/>
      <c r="BP280" s="150"/>
      <c r="BQ280" s="150"/>
      <c r="BR280" s="150"/>
      <c r="BS280" s="150"/>
      <c r="BT280" s="150"/>
      <c r="BU280" s="150"/>
      <c r="BV280" s="150"/>
      <c r="BW280" s="150"/>
      <c r="BX280" s="150"/>
      <c r="BY280" s="150"/>
      <c r="BZ280" s="150"/>
      <c r="CA280" s="150"/>
      <c r="CB280" s="150"/>
      <c r="CC280" s="150"/>
      <c r="CD280" s="150"/>
      <c r="CE280" s="150"/>
      <c r="CF280" s="150"/>
      <c r="CG280" s="150"/>
      <c r="CH280" s="150"/>
      <c r="CI280" s="150"/>
      <c r="CJ280" s="150"/>
      <c r="CK280" s="150"/>
      <c r="CL280" s="150"/>
      <c r="CM280" s="150"/>
      <c r="CN280" s="150"/>
      <c r="CO280" s="150"/>
      <c r="CP280" s="150"/>
      <c r="CQ280" s="150"/>
      <c r="CR280" s="150"/>
      <c r="CS280" s="150"/>
      <c r="CT280" s="150"/>
      <c r="CU280" s="150"/>
      <c r="CV280" s="150"/>
      <c r="CW280" s="150"/>
      <c r="CX280" s="150"/>
      <c r="CY280" s="150"/>
      <c r="CZ280" s="150"/>
      <c r="DA280" s="150"/>
      <c r="DB280" s="150"/>
      <c r="DC280" s="150"/>
    </row>
    <row r="281" spans="1:107" s="5" customFormat="1" ht="12.75" customHeight="1">
      <c r="A281" s="150"/>
      <c r="B281" s="150"/>
      <c r="C281" s="150"/>
      <c r="D281" s="150"/>
      <c r="E281" s="150"/>
      <c r="F281" s="150"/>
      <c r="G281" s="150"/>
      <c r="H281" s="150"/>
      <c r="I281" s="150"/>
      <c r="J281" s="150"/>
      <c r="K281" s="150"/>
      <c r="L281" s="150"/>
      <c r="M281" s="150"/>
      <c r="N281" s="150"/>
      <c r="O281" s="150"/>
      <c r="P281" s="150"/>
      <c r="Q281" s="150"/>
      <c r="R281" s="150"/>
      <c r="S281" s="150"/>
      <c r="T281" s="150"/>
      <c r="U281" s="150"/>
      <c r="V281" s="150"/>
      <c r="W281" s="150"/>
      <c r="X281" s="150"/>
      <c r="Y281" s="150"/>
      <c r="Z281" s="150"/>
      <c r="AA281" s="150"/>
      <c r="AB281" s="150"/>
      <c r="AC281" s="150"/>
      <c r="AD281" s="150"/>
      <c r="AE281" s="150"/>
      <c r="AF281" s="150"/>
      <c r="AG281" s="150"/>
      <c r="AH281" s="150"/>
      <c r="AI281" s="150"/>
      <c r="AJ281" s="150"/>
      <c r="AK281" s="150"/>
      <c r="AL281" s="150"/>
      <c r="AM281" s="150"/>
      <c r="AN281" s="150"/>
      <c r="AO281" s="717"/>
      <c r="AP281" s="717"/>
      <c r="AQ281" s="150"/>
      <c r="AR281" s="150"/>
      <c r="AS281" s="150"/>
      <c r="AT281" s="150"/>
      <c r="AU281" s="150"/>
      <c r="AV281" s="156"/>
      <c r="AW281" s="150"/>
      <c r="AX281" s="150"/>
      <c r="AY281" s="150"/>
      <c r="AZ281" s="150"/>
      <c r="BA281" s="150"/>
      <c r="BB281" s="150"/>
      <c r="BC281" s="150"/>
      <c r="BD281" s="150"/>
      <c r="BE281" s="150"/>
      <c r="BF281" s="150"/>
      <c r="BG281" s="150"/>
      <c r="BH281" s="150"/>
      <c r="BI281" s="150"/>
      <c r="BJ281" s="150"/>
      <c r="BK281" s="150"/>
      <c r="BL281" s="150"/>
      <c r="BM281" s="150"/>
      <c r="BN281" s="150"/>
      <c r="BO281" s="150"/>
      <c r="BP281" s="150"/>
      <c r="BQ281" s="150"/>
      <c r="BR281" s="150"/>
      <c r="BS281" s="150"/>
      <c r="BT281" s="150"/>
      <c r="BU281" s="150"/>
      <c r="BV281" s="150"/>
      <c r="BW281" s="150"/>
      <c r="BX281" s="150"/>
      <c r="BY281" s="150"/>
      <c r="BZ281" s="150"/>
      <c r="CA281" s="150"/>
      <c r="CB281" s="150"/>
      <c r="CC281" s="150"/>
      <c r="CD281" s="150"/>
      <c r="CE281" s="150"/>
      <c r="CF281" s="150"/>
      <c r="CG281" s="150"/>
      <c r="CH281" s="150"/>
      <c r="CI281" s="150"/>
      <c r="CJ281" s="150"/>
      <c r="CK281" s="150"/>
      <c r="CL281" s="150"/>
      <c r="CM281" s="150"/>
      <c r="CN281" s="150"/>
      <c r="CO281" s="150"/>
      <c r="CP281" s="150"/>
      <c r="CQ281" s="150"/>
      <c r="CR281" s="150"/>
      <c r="CS281" s="150"/>
      <c r="CT281" s="150"/>
      <c r="CU281" s="150"/>
      <c r="CV281" s="150"/>
      <c r="CW281" s="150"/>
      <c r="CX281" s="150"/>
      <c r="CY281" s="150"/>
      <c r="CZ281" s="150"/>
      <c r="DA281" s="150"/>
      <c r="DB281" s="150"/>
      <c r="DC281" s="150"/>
    </row>
    <row r="282" spans="1:107" s="5" customFormat="1" ht="12.75" customHeight="1">
      <c r="A282" s="150"/>
      <c r="B282" s="150"/>
      <c r="C282" s="150"/>
      <c r="D282" s="150"/>
      <c r="E282" s="150"/>
      <c r="F282" s="150"/>
      <c r="G282" s="150"/>
      <c r="H282" s="150"/>
      <c r="I282" s="150"/>
      <c r="J282" s="150"/>
      <c r="K282" s="150"/>
      <c r="L282" s="150"/>
      <c r="M282" s="150"/>
      <c r="N282" s="150"/>
      <c r="O282" s="150"/>
      <c r="P282" s="150"/>
      <c r="Q282" s="150"/>
      <c r="R282" s="150"/>
      <c r="S282" s="150"/>
      <c r="T282" s="150"/>
      <c r="U282" s="150"/>
      <c r="V282" s="150"/>
      <c r="W282" s="150"/>
      <c r="X282" s="150"/>
      <c r="Y282" s="150"/>
      <c r="Z282" s="150"/>
      <c r="AA282" s="150"/>
      <c r="AB282" s="150"/>
      <c r="AC282" s="150"/>
      <c r="AD282" s="150"/>
      <c r="AE282" s="150"/>
      <c r="AF282" s="150"/>
      <c r="AG282" s="150"/>
      <c r="AH282" s="150"/>
      <c r="AI282" s="150"/>
      <c r="AJ282" s="150"/>
      <c r="AK282" s="150"/>
      <c r="AL282" s="150"/>
      <c r="AM282" s="150"/>
      <c r="AN282" s="150"/>
      <c r="AO282" s="717"/>
      <c r="AP282" s="717"/>
      <c r="AQ282" s="150"/>
      <c r="AR282" s="150"/>
      <c r="AS282" s="150"/>
      <c r="AT282" s="150"/>
      <c r="AU282" s="150"/>
      <c r="AV282" s="156"/>
      <c r="AW282" s="150"/>
      <c r="AX282" s="150"/>
      <c r="AY282" s="150"/>
      <c r="AZ282" s="150"/>
      <c r="BA282" s="150"/>
      <c r="BB282" s="150"/>
      <c r="BC282" s="150"/>
      <c r="BD282" s="150"/>
      <c r="BE282" s="150"/>
      <c r="BF282" s="150"/>
      <c r="BG282" s="150"/>
      <c r="BH282" s="150"/>
      <c r="BI282" s="150"/>
      <c r="BJ282" s="150"/>
      <c r="BK282" s="150"/>
      <c r="BL282" s="150"/>
      <c r="BM282" s="150"/>
      <c r="BN282" s="150"/>
      <c r="BO282" s="150"/>
      <c r="BP282" s="150"/>
      <c r="BQ282" s="150"/>
      <c r="BR282" s="150"/>
      <c r="BS282" s="150"/>
      <c r="BT282" s="150"/>
      <c r="BU282" s="150"/>
      <c r="BV282" s="150"/>
      <c r="BW282" s="150"/>
      <c r="BX282" s="150"/>
      <c r="BY282" s="150"/>
      <c r="BZ282" s="150"/>
      <c r="CA282" s="150"/>
      <c r="CB282" s="150"/>
      <c r="CC282" s="150"/>
      <c r="CD282" s="150"/>
      <c r="CE282" s="150"/>
      <c r="CF282" s="150"/>
      <c r="CG282" s="150"/>
      <c r="CH282" s="150"/>
      <c r="CI282" s="150"/>
      <c r="CJ282" s="150"/>
      <c r="CK282" s="150"/>
      <c r="CL282" s="150"/>
      <c r="CM282" s="150"/>
      <c r="CN282" s="150"/>
      <c r="CO282" s="150"/>
      <c r="CP282" s="150"/>
      <c r="CQ282" s="150"/>
      <c r="CR282" s="150"/>
      <c r="CS282" s="150"/>
      <c r="CT282" s="150"/>
      <c r="CU282" s="150"/>
      <c r="CV282" s="150"/>
      <c r="CW282" s="150"/>
      <c r="CX282" s="150"/>
      <c r="CY282" s="150"/>
      <c r="CZ282" s="150"/>
      <c r="DA282" s="150"/>
      <c r="DB282" s="150"/>
      <c r="DC282" s="150"/>
    </row>
    <row r="283" spans="1:107" s="5" customFormat="1" ht="12.75" customHeight="1">
      <c r="A283" s="150"/>
      <c r="B283" s="150"/>
      <c r="C283" s="150"/>
      <c r="D283" s="150"/>
      <c r="E283" s="150"/>
      <c r="F283" s="150"/>
      <c r="G283" s="150"/>
      <c r="H283" s="150"/>
      <c r="I283" s="150"/>
      <c r="J283" s="150"/>
      <c r="K283" s="150"/>
      <c r="L283" s="150"/>
      <c r="M283" s="150"/>
      <c r="N283" s="150"/>
      <c r="O283" s="150"/>
      <c r="P283" s="150"/>
      <c r="Q283" s="150"/>
      <c r="R283" s="150"/>
      <c r="S283" s="150"/>
      <c r="T283" s="150"/>
      <c r="U283" s="150"/>
      <c r="V283" s="150"/>
      <c r="W283" s="150"/>
      <c r="X283" s="150"/>
      <c r="Y283" s="150"/>
      <c r="Z283" s="150"/>
      <c r="AA283" s="150"/>
      <c r="AB283" s="150"/>
      <c r="AC283" s="150"/>
      <c r="AD283" s="150"/>
      <c r="AE283" s="150"/>
      <c r="AF283" s="150"/>
      <c r="AG283" s="150"/>
      <c r="AH283" s="150"/>
      <c r="AI283" s="150"/>
      <c r="AJ283" s="150"/>
      <c r="AK283" s="150"/>
      <c r="AL283" s="150"/>
      <c r="AM283" s="150"/>
      <c r="AN283" s="150"/>
      <c r="AO283" s="717"/>
      <c r="AP283" s="717"/>
      <c r="AQ283" s="150"/>
      <c r="AR283" s="150"/>
      <c r="AS283" s="150"/>
      <c r="AT283" s="150"/>
      <c r="AU283" s="150"/>
      <c r="AV283" s="156"/>
      <c r="AW283" s="150"/>
      <c r="AX283" s="150"/>
      <c r="AY283" s="150"/>
      <c r="AZ283" s="150"/>
      <c r="BA283" s="150"/>
      <c r="BB283" s="150"/>
      <c r="BC283" s="150"/>
      <c r="BD283" s="150"/>
      <c r="BE283" s="150"/>
      <c r="BF283" s="150"/>
      <c r="BG283" s="150"/>
      <c r="BH283" s="150"/>
      <c r="BI283" s="150"/>
      <c r="BJ283" s="150"/>
      <c r="BK283" s="150"/>
      <c r="BL283" s="150"/>
      <c r="BM283" s="150"/>
      <c r="BN283" s="150"/>
      <c r="BO283" s="150"/>
      <c r="BP283" s="150"/>
      <c r="BQ283" s="150"/>
      <c r="BR283" s="150"/>
      <c r="BS283" s="150"/>
      <c r="BT283" s="150"/>
      <c r="BU283" s="150"/>
      <c r="BV283" s="150"/>
      <c r="BW283" s="150"/>
      <c r="BX283" s="150"/>
      <c r="BY283" s="150"/>
      <c r="BZ283" s="150"/>
      <c r="CA283" s="150"/>
      <c r="CB283" s="150"/>
      <c r="CC283" s="150"/>
      <c r="CD283" s="150"/>
      <c r="CE283" s="150"/>
      <c r="CF283" s="150"/>
      <c r="CG283" s="150"/>
      <c r="CH283" s="150"/>
      <c r="CI283" s="150"/>
      <c r="CJ283" s="150"/>
      <c r="CK283" s="150"/>
      <c r="CL283" s="150"/>
      <c r="CM283" s="150"/>
      <c r="CN283" s="150"/>
      <c r="CO283" s="150"/>
      <c r="CP283" s="150"/>
      <c r="CQ283" s="150"/>
      <c r="CR283" s="150"/>
      <c r="CS283" s="150"/>
      <c r="CT283" s="150"/>
      <c r="CU283" s="150"/>
      <c r="CV283" s="150"/>
      <c r="CW283" s="150"/>
      <c r="CX283" s="150"/>
      <c r="CY283" s="150"/>
      <c r="CZ283" s="150"/>
      <c r="DA283" s="150"/>
      <c r="DB283" s="150"/>
      <c r="DC283" s="150"/>
    </row>
    <row r="284" spans="1:107" s="5" customFormat="1" ht="12.75" customHeight="1">
      <c r="A284" s="150"/>
      <c r="B284" s="150"/>
      <c r="C284" s="150"/>
      <c r="D284" s="150"/>
      <c r="E284" s="150"/>
      <c r="F284" s="150"/>
      <c r="G284" s="150"/>
      <c r="H284" s="150"/>
      <c r="I284" s="150"/>
      <c r="J284" s="150"/>
      <c r="K284" s="150"/>
      <c r="L284" s="150"/>
      <c r="M284" s="150"/>
      <c r="N284" s="150"/>
      <c r="O284" s="150"/>
      <c r="P284" s="150"/>
      <c r="Q284" s="150"/>
      <c r="R284" s="150"/>
      <c r="S284" s="150"/>
      <c r="T284" s="150"/>
      <c r="U284" s="150"/>
      <c r="V284" s="150"/>
      <c r="W284" s="150"/>
      <c r="X284" s="150"/>
      <c r="Y284" s="150"/>
      <c r="Z284" s="150"/>
      <c r="AA284" s="150"/>
      <c r="AB284" s="150"/>
      <c r="AC284" s="150"/>
      <c r="AD284" s="150"/>
      <c r="AE284" s="150"/>
      <c r="AF284" s="150"/>
      <c r="AG284" s="150"/>
      <c r="AH284" s="150"/>
      <c r="AI284" s="150"/>
      <c r="AJ284" s="150"/>
      <c r="AK284" s="150"/>
      <c r="AL284" s="150"/>
      <c r="AM284" s="150"/>
      <c r="AN284" s="150"/>
      <c r="AO284" s="717"/>
      <c r="AP284" s="717"/>
      <c r="AQ284" s="150"/>
      <c r="AR284" s="150"/>
      <c r="AS284" s="150"/>
      <c r="AT284" s="150"/>
      <c r="AU284" s="150"/>
      <c r="AV284" s="156"/>
      <c r="AW284" s="150"/>
      <c r="AX284" s="150"/>
      <c r="AY284" s="150"/>
      <c r="AZ284" s="150"/>
      <c r="BA284" s="150"/>
      <c r="BB284" s="150"/>
      <c r="BC284" s="150"/>
      <c r="BD284" s="150"/>
      <c r="BE284" s="150"/>
      <c r="BF284" s="150"/>
      <c r="BG284" s="150"/>
      <c r="BH284" s="150"/>
      <c r="BI284" s="150"/>
      <c r="BJ284" s="150"/>
      <c r="BK284" s="150"/>
      <c r="BL284" s="150"/>
      <c r="BM284" s="150"/>
      <c r="BN284" s="150"/>
      <c r="BO284" s="150"/>
      <c r="BP284" s="150"/>
      <c r="BQ284" s="150"/>
      <c r="BR284" s="150"/>
      <c r="BS284" s="150"/>
      <c r="BT284" s="150"/>
      <c r="BU284" s="150"/>
      <c r="BV284" s="150"/>
      <c r="BW284" s="150"/>
      <c r="BX284" s="150"/>
      <c r="BY284" s="150"/>
      <c r="BZ284" s="150"/>
      <c r="CA284" s="150"/>
      <c r="CB284" s="150"/>
      <c r="CC284" s="150"/>
      <c r="CD284" s="150"/>
      <c r="CE284" s="150"/>
      <c r="CF284" s="150"/>
      <c r="CG284" s="150"/>
      <c r="CH284" s="150"/>
      <c r="CI284" s="150"/>
      <c r="CJ284" s="150"/>
      <c r="CK284" s="150"/>
      <c r="CL284" s="150"/>
      <c r="CM284" s="150"/>
      <c r="CN284" s="150"/>
      <c r="CO284" s="150"/>
      <c r="CP284" s="150"/>
      <c r="CQ284" s="150"/>
      <c r="CR284" s="150"/>
      <c r="CS284" s="150"/>
      <c r="CT284" s="150"/>
      <c r="CU284" s="150"/>
      <c r="CV284" s="150"/>
      <c r="CW284" s="150"/>
      <c r="CX284" s="150"/>
      <c r="CY284" s="150"/>
      <c r="CZ284" s="150"/>
      <c r="DA284" s="150"/>
      <c r="DB284" s="150"/>
      <c r="DC284" s="150"/>
    </row>
    <row r="285" spans="1:107" s="5" customFormat="1" ht="12.75" customHeight="1">
      <c r="A285" s="150"/>
      <c r="B285" s="150"/>
      <c r="C285" s="150"/>
      <c r="D285" s="150"/>
      <c r="E285" s="150"/>
      <c r="F285" s="150"/>
      <c r="G285" s="150"/>
      <c r="H285" s="150"/>
      <c r="I285" s="150"/>
      <c r="J285" s="150"/>
      <c r="K285" s="150"/>
      <c r="L285" s="150"/>
      <c r="M285" s="150"/>
      <c r="N285" s="150"/>
      <c r="O285" s="150"/>
      <c r="P285" s="150"/>
      <c r="Q285" s="150"/>
      <c r="R285" s="150"/>
      <c r="S285" s="150"/>
      <c r="T285" s="150"/>
      <c r="U285" s="150"/>
      <c r="V285" s="150"/>
      <c r="W285" s="150"/>
      <c r="X285" s="150"/>
      <c r="Y285" s="150"/>
      <c r="Z285" s="150"/>
      <c r="AA285" s="150"/>
      <c r="AB285" s="150"/>
      <c r="AC285" s="150"/>
      <c r="AD285" s="150"/>
      <c r="AE285" s="150"/>
      <c r="AF285" s="150"/>
      <c r="AG285" s="150"/>
      <c r="AH285" s="150"/>
      <c r="AI285" s="150"/>
      <c r="AJ285" s="150"/>
      <c r="AK285" s="150"/>
      <c r="AL285" s="150"/>
      <c r="AM285" s="150"/>
      <c r="AN285" s="150"/>
      <c r="AO285" s="717"/>
      <c r="AP285" s="717"/>
      <c r="AQ285" s="150"/>
      <c r="AR285" s="150"/>
      <c r="AS285" s="150"/>
      <c r="AT285" s="150"/>
      <c r="AU285" s="150"/>
      <c r="AV285" s="156"/>
      <c r="AW285" s="150"/>
      <c r="AX285" s="150"/>
      <c r="AY285" s="150"/>
      <c r="AZ285" s="150"/>
      <c r="BA285" s="150"/>
      <c r="BB285" s="150"/>
      <c r="BC285" s="150"/>
      <c r="BD285" s="150"/>
      <c r="BE285" s="150"/>
      <c r="BF285" s="150"/>
      <c r="BG285" s="150"/>
      <c r="BH285" s="150"/>
      <c r="BI285" s="150"/>
      <c r="BJ285" s="150"/>
      <c r="BK285" s="150"/>
      <c r="BL285" s="150"/>
      <c r="BM285" s="150"/>
      <c r="BN285" s="150"/>
      <c r="BO285" s="150"/>
      <c r="BP285" s="150"/>
      <c r="BQ285" s="150"/>
      <c r="BR285" s="150"/>
      <c r="BS285" s="150"/>
      <c r="BT285" s="150"/>
      <c r="BU285" s="150"/>
      <c r="BV285" s="150"/>
      <c r="BW285" s="150"/>
      <c r="BX285" s="150"/>
      <c r="BY285" s="150"/>
      <c r="BZ285" s="150"/>
      <c r="CA285" s="150"/>
      <c r="CB285" s="150"/>
      <c r="CC285" s="150"/>
      <c r="CD285" s="150"/>
      <c r="CE285" s="150"/>
      <c r="CF285" s="150"/>
      <c r="CG285" s="150"/>
      <c r="CH285" s="150"/>
      <c r="CI285" s="150"/>
      <c r="CJ285" s="150"/>
      <c r="CK285" s="150"/>
      <c r="CL285" s="150"/>
      <c r="CM285" s="150"/>
      <c r="CN285" s="150"/>
      <c r="CO285" s="150"/>
      <c r="CP285" s="150"/>
      <c r="CQ285" s="150"/>
      <c r="CR285" s="150"/>
      <c r="CS285" s="150"/>
      <c r="CT285" s="150"/>
      <c r="CU285" s="150"/>
      <c r="CV285" s="150"/>
      <c r="CW285" s="150"/>
      <c r="CX285" s="150"/>
      <c r="CY285" s="150"/>
      <c r="CZ285" s="150"/>
      <c r="DA285" s="150"/>
      <c r="DB285" s="150"/>
      <c r="DC285" s="150"/>
    </row>
    <row r="286" spans="1:107" s="5" customFormat="1" ht="12.75" customHeight="1">
      <c r="A286" s="150"/>
      <c r="B286" s="150"/>
      <c r="C286" s="150"/>
      <c r="D286" s="150"/>
      <c r="E286" s="150"/>
      <c r="F286" s="150"/>
      <c r="G286" s="150"/>
      <c r="H286" s="150"/>
      <c r="I286" s="150"/>
      <c r="J286" s="150"/>
      <c r="K286" s="150"/>
      <c r="L286" s="150"/>
      <c r="M286" s="150"/>
      <c r="N286" s="150"/>
      <c r="O286" s="150"/>
      <c r="P286" s="150"/>
      <c r="Q286" s="150"/>
      <c r="R286" s="150"/>
      <c r="S286" s="150"/>
      <c r="T286" s="150"/>
      <c r="U286" s="150"/>
      <c r="V286" s="150"/>
      <c r="W286" s="150"/>
      <c r="X286" s="150"/>
      <c r="Y286" s="150"/>
      <c r="Z286" s="150"/>
      <c r="AA286" s="150"/>
      <c r="AB286" s="150"/>
      <c r="AC286" s="150"/>
      <c r="AD286" s="150"/>
      <c r="AE286" s="150"/>
      <c r="AF286" s="150"/>
      <c r="AG286" s="150"/>
      <c r="AH286" s="150"/>
      <c r="AI286" s="150"/>
      <c r="AJ286" s="150"/>
      <c r="AK286" s="150"/>
      <c r="AL286" s="150"/>
      <c r="AM286" s="150"/>
      <c r="AN286" s="150"/>
      <c r="AO286" s="717"/>
      <c r="AP286" s="717"/>
      <c r="AQ286" s="150"/>
      <c r="AR286" s="150"/>
      <c r="AS286" s="150"/>
      <c r="AT286" s="150"/>
      <c r="AU286" s="150"/>
      <c r="AV286" s="156"/>
      <c r="AW286" s="150"/>
      <c r="AX286" s="150"/>
      <c r="AY286" s="150"/>
      <c r="AZ286" s="150"/>
      <c r="BA286" s="150"/>
      <c r="BB286" s="150"/>
      <c r="BC286" s="150"/>
      <c r="BD286" s="150"/>
      <c r="BE286" s="150"/>
      <c r="BF286" s="150"/>
      <c r="BG286" s="150"/>
      <c r="BH286" s="150"/>
      <c r="BI286" s="150"/>
      <c r="BJ286" s="150"/>
      <c r="BK286" s="150"/>
      <c r="BL286" s="150"/>
      <c r="BM286" s="150"/>
      <c r="BN286" s="150"/>
      <c r="BO286" s="150"/>
      <c r="BP286" s="150"/>
      <c r="BQ286" s="150"/>
      <c r="BR286" s="150"/>
      <c r="BS286" s="150"/>
      <c r="BT286" s="150"/>
      <c r="BU286" s="150"/>
      <c r="BV286" s="150"/>
      <c r="BW286" s="150"/>
      <c r="BX286" s="150"/>
      <c r="BY286" s="150"/>
      <c r="BZ286" s="150"/>
      <c r="CA286" s="150"/>
      <c r="CB286" s="150"/>
      <c r="CC286" s="150"/>
      <c r="CD286" s="150"/>
      <c r="CE286" s="150"/>
      <c r="CF286" s="150"/>
      <c r="CG286" s="150"/>
      <c r="CH286" s="150"/>
      <c r="CI286" s="150"/>
      <c r="CJ286" s="150"/>
      <c r="CK286" s="150"/>
      <c r="CL286" s="150"/>
      <c r="CM286" s="150"/>
      <c r="CN286" s="150"/>
      <c r="CO286" s="150"/>
      <c r="CP286" s="150"/>
      <c r="CQ286" s="150"/>
      <c r="CR286" s="150"/>
      <c r="CS286" s="150"/>
      <c r="CT286" s="150"/>
      <c r="CU286" s="150"/>
      <c r="CV286" s="150"/>
      <c r="CW286" s="150"/>
      <c r="CX286" s="150"/>
      <c r="CY286" s="150"/>
      <c r="CZ286" s="150"/>
      <c r="DA286" s="150"/>
      <c r="DB286" s="150"/>
      <c r="DC286" s="150"/>
    </row>
    <row r="287" spans="1:107" s="5" customFormat="1" ht="12.75" customHeight="1">
      <c r="A287" s="150"/>
      <c r="B287" s="150"/>
      <c r="C287" s="150"/>
      <c r="D287" s="150"/>
      <c r="E287" s="150"/>
      <c r="F287" s="150"/>
      <c r="G287" s="150"/>
      <c r="H287" s="150"/>
      <c r="I287" s="150"/>
      <c r="J287" s="150"/>
      <c r="K287" s="150"/>
      <c r="L287" s="150"/>
      <c r="M287" s="150"/>
      <c r="N287" s="150"/>
      <c r="O287" s="150"/>
      <c r="P287" s="150"/>
      <c r="Q287" s="150"/>
      <c r="R287" s="150"/>
      <c r="S287" s="150"/>
      <c r="T287" s="150"/>
      <c r="U287" s="150"/>
      <c r="V287" s="150"/>
      <c r="W287" s="150"/>
      <c r="X287" s="150"/>
      <c r="Y287" s="150"/>
      <c r="Z287" s="150"/>
      <c r="AA287" s="150"/>
      <c r="AB287" s="150"/>
      <c r="AC287" s="150"/>
      <c r="AD287" s="150"/>
      <c r="AE287" s="150"/>
      <c r="AF287" s="150"/>
      <c r="AG287" s="150"/>
      <c r="AH287" s="150"/>
      <c r="AI287" s="150"/>
      <c r="AJ287" s="150"/>
      <c r="AK287" s="150"/>
      <c r="AL287" s="150"/>
      <c r="AM287" s="150"/>
      <c r="AN287" s="150"/>
      <c r="AO287" s="717"/>
      <c r="AP287" s="717"/>
      <c r="AQ287" s="150"/>
      <c r="AR287" s="150"/>
      <c r="AS287" s="150"/>
      <c r="AT287" s="150"/>
      <c r="AU287" s="150"/>
      <c r="AV287" s="156"/>
      <c r="AW287" s="150"/>
      <c r="AX287" s="150"/>
      <c r="AY287" s="150"/>
      <c r="AZ287" s="150"/>
      <c r="BA287" s="150"/>
      <c r="BB287" s="150"/>
      <c r="BC287" s="150"/>
      <c r="BD287" s="150"/>
      <c r="BE287" s="150"/>
      <c r="BF287" s="150"/>
      <c r="BG287" s="150"/>
      <c r="BH287" s="150"/>
      <c r="BI287" s="150"/>
      <c r="BJ287" s="150"/>
      <c r="BK287" s="150"/>
      <c r="BL287" s="150"/>
      <c r="BM287" s="150"/>
      <c r="BN287" s="150"/>
      <c r="BO287" s="150"/>
      <c r="BP287" s="150"/>
      <c r="BQ287" s="150"/>
      <c r="BR287" s="150"/>
      <c r="BS287" s="150"/>
      <c r="BT287" s="150"/>
      <c r="BU287" s="150"/>
      <c r="BV287" s="150"/>
      <c r="BW287" s="150"/>
      <c r="BX287" s="150"/>
      <c r="BY287" s="150"/>
      <c r="BZ287" s="150"/>
      <c r="CA287" s="150"/>
      <c r="CB287" s="150"/>
      <c r="CC287" s="150"/>
      <c r="CD287" s="150"/>
      <c r="CE287" s="150"/>
      <c r="CF287" s="150"/>
      <c r="CG287" s="150"/>
      <c r="CH287" s="150"/>
      <c r="CI287" s="150"/>
      <c r="CJ287" s="150"/>
      <c r="CK287" s="150"/>
      <c r="CL287" s="150"/>
      <c r="CM287" s="150"/>
      <c r="CN287" s="150"/>
      <c r="CO287" s="150"/>
      <c r="CP287" s="150"/>
      <c r="CQ287" s="150"/>
      <c r="CR287" s="150"/>
      <c r="CS287" s="150"/>
      <c r="CT287" s="150"/>
      <c r="CU287" s="150"/>
      <c r="CV287" s="150"/>
      <c r="CW287" s="150"/>
      <c r="CX287" s="150"/>
      <c r="CY287" s="150"/>
      <c r="CZ287" s="150"/>
      <c r="DA287" s="150"/>
      <c r="DB287" s="150"/>
      <c r="DC287" s="150"/>
    </row>
    <row r="288" spans="1:107" s="5" customFormat="1" ht="12.75" customHeight="1">
      <c r="A288" s="150"/>
      <c r="B288" s="150"/>
      <c r="C288" s="150"/>
      <c r="D288" s="150"/>
      <c r="E288" s="150"/>
      <c r="F288" s="150"/>
      <c r="G288" s="150"/>
      <c r="H288" s="150"/>
      <c r="I288" s="150"/>
      <c r="J288" s="150"/>
      <c r="K288" s="150"/>
      <c r="L288" s="150"/>
      <c r="M288" s="150"/>
      <c r="N288" s="150"/>
      <c r="O288" s="150"/>
      <c r="P288" s="150"/>
      <c r="Q288" s="150"/>
      <c r="R288" s="150"/>
      <c r="S288" s="150"/>
      <c r="T288" s="150"/>
      <c r="U288" s="150"/>
      <c r="V288" s="150"/>
      <c r="W288" s="150"/>
      <c r="X288" s="150"/>
      <c r="Y288" s="150"/>
      <c r="Z288" s="150"/>
      <c r="AA288" s="150"/>
      <c r="AB288" s="150"/>
      <c r="AC288" s="150"/>
      <c r="AD288" s="150"/>
      <c r="AE288" s="150"/>
      <c r="AF288" s="150"/>
      <c r="AG288" s="150"/>
      <c r="AH288" s="150"/>
      <c r="AI288" s="150"/>
      <c r="AJ288" s="150"/>
      <c r="AK288" s="150"/>
      <c r="AL288" s="150"/>
      <c r="AM288" s="150"/>
      <c r="AN288" s="150"/>
      <c r="AO288" s="717"/>
      <c r="AP288" s="717"/>
      <c r="AQ288" s="150"/>
      <c r="AR288" s="150"/>
      <c r="AS288" s="150"/>
      <c r="AT288" s="150"/>
      <c r="AU288" s="150"/>
      <c r="AV288" s="156"/>
      <c r="AW288" s="150"/>
      <c r="AX288" s="150"/>
      <c r="AY288" s="150"/>
      <c r="AZ288" s="150"/>
      <c r="BA288" s="150"/>
      <c r="BB288" s="150"/>
      <c r="BC288" s="150"/>
      <c r="BD288" s="150"/>
      <c r="BE288" s="150"/>
      <c r="BF288" s="150"/>
      <c r="BG288" s="150"/>
      <c r="BH288" s="150"/>
      <c r="BI288" s="150"/>
      <c r="BJ288" s="150"/>
      <c r="BK288" s="150"/>
      <c r="BL288" s="150"/>
      <c r="BM288" s="150"/>
      <c r="BN288" s="150"/>
      <c r="BO288" s="150"/>
      <c r="BP288" s="150"/>
      <c r="BQ288" s="150"/>
      <c r="BR288" s="150"/>
      <c r="BS288" s="150"/>
      <c r="BT288" s="150"/>
      <c r="BU288" s="150"/>
      <c r="BV288" s="150"/>
      <c r="BW288" s="150"/>
      <c r="BX288" s="150"/>
      <c r="BY288" s="150"/>
      <c r="BZ288" s="150"/>
      <c r="CA288" s="150"/>
      <c r="CB288" s="150"/>
      <c r="CC288" s="150"/>
      <c r="CD288" s="150"/>
      <c r="CE288" s="150"/>
      <c r="CF288" s="150"/>
      <c r="CG288" s="150"/>
      <c r="CH288" s="150"/>
      <c r="CI288" s="150"/>
      <c r="CJ288" s="150"/>
      <c r="CK288" s="150"/>
      <c r="CL288" s="150"/>
      <c r="CM288" s="150"/>
      <c r="CN288" s="150"/>
      <c r="CO288" s="150"/>
      <c r="CP288" s="150"/>
      <c r="CQ288" s="150"/>
      <c r="CR288" s="150"/>
      <c r="CS288" s="150"/>
      <c r="CT288" s="150"/>
      <c r="CU288" s="150"/>
      <c r="CV288" s="150"/>
      <c r="CW288" s="150"/>
      <c r="CX288" s="150"/>
      <c r="CY288" s="150"/>
      <c r="CZ288" s="150"/>
      <c r="DA288" s="150"/>
      <c r="DB288" s="150"/>
      <c r="DC288" s="150"/>
    </row>
    <row r="289" spans="1:107" s="5" customFormat="1" ht="12.75" customHeight="1">
      <c r="A289" s="150"/>
      <c r="B289" s="150"/>
      <c r="C289" s="150"/>
      <c r="D289" s="150"/>
      <c r="E289" s="150"/>
      <c r="F289" s="150"/>
      <c r="G289" s="150"/>
      <c r="H289" s="150"/>
      <c r="I289" s="150"/>
      <c r="J289" s="150"/>
      <c r="K289" s="150"/>
      <c r="L289" s="150"/>
      <c r="M289" s="150"/>
      <c r="N289" s="150"/>
      <c r="O289" s="150"/>
      <c r="P289" s="150"/>
      <c r="Q289" s="150"/>
      <c r="R289" s="150"/>
      <c r="S289" s="150"/>
      <c r="T289" s="150"/>
      <c r="U289" s="150"/>
      <c r="V289" s="150"/>
      <c r="W289" s="150"/>
      <c r="X289" s="150"/>
      <c r="Y289" s="150"/>
      <c r="Z289" s="150"/>
      <c r="AA289" s="150"/>
      <c r="AB289" s="150"/>
      <c r="AC289" s="150"/>
      <c r="AD289" s="150"/>
      <c r="AE289" s="150"/>
      <c r="AF289" s="150"/>
      <c r="AG289" s="150"/>
      <c r="AH289" s="150"/>
      <c r="AI289" s="150"/>
      <c r="AJ289" s="150"/>
      <c r="AK289" s="150"/>
      <c r="AL289" s="150"/>
      <c r="AM289" s="150"/>
      <c r="AN289" s="150"/>
      <c r="AO289" s="717"/>
      <c r="AP289" s="717"/>
      <c r="AQ289" s="150"/>
      <c r="AR289" s="150"/>
      <c r="AS289" s="150"/>
      <c r="AT289" s="150"/>
      <c r="AU289" s="150"/>
      <c r="AV289" s="156"/>
      <c r="AW289" s="150"/>
      <c r="AX289" s="150"/>
      <c r="AY289" s="150"/>
      <c r="AZ289" s="150"/>
      <c r="BA289" s="150"/>
      <c r="BB289" s="150"/>
      <c r="BC289" s="150"/>
      <c r="BD289" s="150"/>
      <c r="BE289" s="150"/>
      <c r="BF289" s="150"/>
      <c r="BG289" s="150"/>
      <c r="BH289" s="150"/>
      <c r="BI289" s="150"/>
      <c r="BJ289" s="150"/>
      <c r="BK289" s="150"/>
      <c r="BL289" s="150"/>
      <c r="BM289" s="150"/>
      <c r="BN289" s="150"/>
      <c r="BO289" s="150"/>
      <c r="BP289" s="150"/>
      <c r="BQ289" s="150"/>
      <c r="BR289" s="150"/>
      <c r="BS289" s="150"/>
      <c r="BT289" s="150"/>
      <c r="BU289" s="150"/>
      <c r="BV289" s="150"/>
      <c r="BW289" s="150"/>
      <c r="BX289" s="150"/>
      <c r="BY289" s="150"/>
      <c r="BZ289" s="150"/>
      <c r="CA289" s="150"/>
      <c r="CB289" s="150"/>
      <c r="CC289" s="150"/>
      <c r="CD289" s="150"/>
      <c r="CE289" s="150"/>
      <c r="CF289" s="150"/>
      <c r="CG289" s="150"/>
      <c r="CH289" s="150"/>
      <c r="CI289" s="150"/>
      <c r="CJ289" s="150"/>
      <c r="CK289" s="150"/>
      <c r="CL289" s="150"/>
      <c r="CM289" s="150"/>
      <c r="CN289" s="150"/>
      <c r="CO289" s="150"/>
      <c r="CP289" s="150"/>
      <c r="CQ289" s="150"/>
      <c r="CR289" s="150"/>
      <c r="CS289" s="150"/>
      <c r="CT289" s="150"/>
      <c r="CU289" s="150"/>
      <c r="CV289" s="150"/>
      <c r="CW289" s="150"/>
      <c r="CX289" s="150"/>
      <c r="CY289" s="150"/>
      <c r="CZ289" s="150"/>
      <c r="DA289" s="150"/>
      <c r="DB289" s="150"/>
      <c r="DC289" s="150"/>
    </row>
    <row r="290" spans="1:107" s="5" customFormat="1" ht="12.75" customHeight="1">
      <c r="A290" s="150"/>
      <c r="B290" s="150"/>
      <c r="C290" s="150"/>
      <c r="D290" s="150"/>
      <c r="E290" s="150"/>
      <c r="F290" s="150"/>
      <c r="G290" s="150"/>
      <c r="H290" s="150"/>
      <c r="I290" s="150"/>
      <c r="J290" s="150"/>
      <c r="K290" s="150"/>
      <c r="L290" s="150"/>
      <c r="M290" s="150"/>
      <c r="N290" s="150"/>
      <c r="O290" s="150"/>
      <c r="P290" s="150"/>
      <c r="Q290" s="150"/>
      <c r="R290" s="150"/>
      <c r="S290" s="150"/>
      <c r="T290" s="150"/>
      <c r="U290" s="150"/>
      <c r="V290" s="150"/>
      <c r="W290" s="150"/>
      <c r="X290" s="150"/>
      <c r="Y290" s="150"/>
      <c r="Z290" s="150"/>
      <c r="AA290" s="150"/>
      <c r="AB290" s="150"/>
      <c r="AC290" s="150"/>
      <c r="AD290" s="150"/>
      <c r="AE290" s="150"/>
      <c r="AF290" s="150"/>
      <c r="AG290" s="150"/>
      <c r="AH290" s="150"/>
      <c r="AI290" s="150"/>
      <c r="AJ290" s="150"/>
      <c r="AK290" s="150"/>
      <c r="AL290" s="150"/>
      <c r="AM290" s="150"/>
      <c r="AN290" s="150"/>
      <c r="AO290" s="717"/>
      <c r="AP290" s="717"/>
      <c r="AQ290" s="150"/>
      <c r="AR290" s="150"/>
      <c r="AS290" s="150"/>
      <c r="AT290" s="150"/>
      <c r="AU290" s="150"/>
      <c r="AV290" s="156"/>
      <c r="AW290" s="150"/>
      <c r="AX290" s="150"/>
      <c r="AY290" s="150"/>
      <c r="AZ290" s="150"/>
      <c r="BA290" s="150"/>
      <c r="BB290" s="150"/>
      <c r="BC290" s="150"/>
      <c r="BD290" s="150"/>
      <c r="BE290" s="150"/>
      <c r="BF290" s="150"/>
      <c r="BG290" s="150"/>
      <c r="BH290" s="150"/>
      <c r="BI290" s="150"/>
      <c r="BJ290" s="150"/>
      <c r="BK290" s="150"/>
      <c r="BL290" s="150"/>
      <c r="BM290" s="150"/>
      <c r="BN290" s="150"/>
      <c r="BO290" s="150"/>
      <c r="BP290" s="150"/>
      <c r="BQ290" s="150"/>
      <c r="BR290" s="150"/>
      <c r="BS290" s="150"/>
      <c r="BT290" s="150"/>
      <c r="BU290" s="150"/>
      <c r="BV290" s="150"/>
      <c r="BW290" s="150"/>
      <c r="BX290" s="150"/>
      <c r="BY290" s="150"/>
      <c r="BZ290" s="150"/>
      <c r="CA290" s="150"/>
      <c r="CB290" s="150"/>
      <c r="CC290" s="150"/>
      <c r="CD290" s="150"/>
      <c r="CE290" s="150"/>
      <c r="CF290" s="150"/>
      <c r="CG290" s="150"/>
      <c r="CH290" s="150"/>
      <c r="CI290" s="150"/>
      <c r="CJ290" s="150"/>
      <c r="CK290" s="150"/>
      <c r="CL290" s="150"/>
      <c r="CM290" s="150"/>
      <c r="CN290" s="150"/>
      <c r="CO290" s="150"/>
      <c r="CP290" s="150"/>
      <c r="CQ290" s="150"/>
      <c r="CR290" s="150"/>
      <c r="CS290" s="150"/>
      <c r="CT290" s="150"/>
      <c r="CU290" s="150"/>
      <c r="CV290" s="150"/>
      <c r="CW290" s="150"/>
      <c r="CX290" s="150"/>
      <c r="CY290" s="150"/>
      <c r="CZ290" s="150"/>
      <c r="DA290" s="150"/>
      <c r="DB290" s="150"/>
      <c r="DC290" s="150"/>
    </row>
    <row r="291" spans="1:107" s="5" customFormat="1" ht="12.75" customHeight="1">
      <c r="A291" s="150"/>
      <c r="B291" s="150"/>
      <c r="C291" s="150"/>
      <c r="D291" s="150"/>
      <c r="E291" s="150"/>
      <c r="F291" s="150"/>
      <c r="G291" s="150"/>
      <c r="H291" s="150"/>
      <c r="I291" s="150"/>
      <c r="J291" s="150"/>
      <c r="K291" s="150"/>
      <c r="L291" s="150"/>
      <c r="M291" s="150"/>
      <c r="N291" s="150"/>
      <c r="O291" s="150"/>
      <c r="P291" s="150"/>
      <c r="Q291" s="150"/>
      <c r="R291" s="150"/>
      <c r="S291" s="150"/>
      <c r="T291" s="150"/>
      <c r="U291" s="150"/>
      <c r="V291" s="150"/>
      <c r="W291" s="150"/>
      <c r="X291" s="150"/>
      <c r="Y291" s="150"/>
      <c r="Z291" s="150"/>
      <c r="AA291" s="150"/>
      <c r="AB291" s="150"/>
      <c r="AC291" s="150"/>
      <c r="AD291" s="150"/>
      <c r="AE291" s="150"/>
      <c r="AF291" s="150"/>
      <c r="AG291" s="150"/>
      <c r="AH291" s="150"/>
      <c r="AI291" s="150"/>
      <c r="AJ291" s="150"/>
      <c r="AK291" s="150"/>
      <c r="AL291" s="150"/>
      <c r="AM291" s="150"/>
      <c r="AN291" s="150"/>
      <c r="AO291" s="717"/>
      <c r="AP291" s="717"/>
      <c r="AQ291" s="150"/>
      <c r="AR291" s="150"/>
      <c r="AS291" s="150"/>
      <c r="AT291" s="150"/>
      <c r="AU291" s="150"/>
      <c r="AV291" s="156"/>
      <c r="AW291" s="150"/>
      <c r="AX291" s="150"/>
      <c r="AY291" s="150"/>
      <c r="AZ291" s="150"/>
      <c r="BA291" s="150"/>
      <c r="BB291" s="150"/>
      <c r="BC291" s="150"/>
      <c r="BD291" s="150"/>
      <c r="BE291" s="150"/>
      <c r="BF291" s="150"/>
      <c r="BG291" s="150"/>
      <c r="BH291" s="150"/>
      <c r="BI291" s="150"/>
      <c r="BJ291" s="150"/>
      <c r="BK291" s="150"/>
      <c r="BL291" s="150"/>
      <c r="BM291" s="150"/>
      <c r="BN291" s="150"/>
      <c r="BO291" s="150"/>
      <c r="BP291" s="150"/>
      <c r="BQ291" s="150"/>
      <c r="BR291" s="150"/>
      <c r="BS291" s="150"/>
      <c r="BT291" s="150"/>
      <c r="BU291" s="150"/>
      <c r="BV291" s="150"/>
      <c r="BW291" s="150"/>
      <c r="BX291" s="150"/>
      <c r="BY291" s="150"/>
      <c r="BZ291" s="150"/>
      <c r="CA291" s="150"/>
      <c r="CB291" s="150"/>
      <c r="CC291" s="150"/>
      <c r="CD291" s="150"/>
      <c r="CE291" s="150"/>
      <c r="CF291" s="150"/>
      <c r="CG291" s="150"/>
      <c r="CH291" s="150"/>
      <c r="CI291" s="150"/>
      <c r="CJ291" s="150"/>
      <c r="CK291" s="150"/>
      <c r="CL291" s="150"/>
      <c r="CM291" s="150"/>
      <c r="CN291" s="150"/>
      <c r="CO291" s="150"/>
      <c r="CP291" s="150"/>
      <c r="CQ291" s="150"/>
      <c r="CR291" s="150"/>
      <c r="CS291" s="150"/>
      <c r="CT291" s="150"/>
      <c r="CU291" s="150"/>
      <c r="CV291" s="150"/>
      <c r="CW291" s="150"/>
      <c r="CX291" s="150"/>
      <c r="CY291" s="150"/>
      <c r="CZ291" s="150"/>
      <c r="DA291" s="150"/>
      <c r="DB291" s="150"/>
      <c r="DC291" s="150"/>
    </row>
    <row r="292" spans="1:107" s="5" customFormat="1" ht="12.75" customHeight="1">
      <c r="A292" s="150"/>
      <c r="B292" s="150"/>
      <c r="C292" s="150"/>
      <c r="D292" s="150"/>
      <c r="E292" s="150"/>
      <c r="F292" s="150"/>
      <c r="G292" s="150"/>
      <c r="H292" s="150"/>
      <c r="I292" s="150"/>
      <c r="J292" s="150"/>
      <c r="K292" s="150"/>
      <c r="L292" s="150"/>
      <c r="M292" s="150"/>
      <c r="N292" s="150"/>
      <c r="O292" s="150"/>
      <c r="P292" s="150"/>
      <c r="Q292" s="150"/>
      <c r="R292" s="150"/>
      <c r="S292" s="150"/>
      <c r="T292" s="150"/>
      <c r="U292" s="150"/>
      <c r="V292" s="150"/>
      <c r="W292" s="150"/>
      <c r="X292" s="150"/>
      <c r="Y292" s="150"/>
      <c r="Z292" s="150"/>
      <c r="AA292" s="150"/>
      <c r="AB292" s="150"/>
      <c r="AC292" s="150"/>
      <c r="AD292" s="150"/>
      <c r="AE292" s="150"/>
      <c r="AF292" s="150"/>
      <c r="AG292" s="150"/>
      <c r="AH292" s="150"/>
      <c r="AI292" s="150"/>
      <c r="AJ292" s="150"/>
      <c r="AK292" s="150"/>
      <c r="AL292" s="150"/>
      <c r="AM292" s="150"/>
      <c r="AN292" s="150"/>
      <c r="AO292" s="717"/>
      <c r="AP292" s="717"/>
      <c r="AQ292" s="150"/>
      <c r="AR292" s="150"/>
      <c r="AS292" s="150"/>
      <c r="AT292" s="150"/>
      <c r="AU292" s="150"/>
      <c r="AV292" s="156"/>
      <c r="AW292" s="150"/>
      <c r="AX292" s="150"/>
      <c r="AY292" s="150"/>
      <c r="AZ292" s="150"/>
      <c r="BA292" s="150"/>
      <c r="BB292" s="150"/>
      <c r="BC292" s="150"/>
      <c r="BD292" s="150"/>
      <c r="BE292" s="150"/>
      <c r="BF292" s="150"/>
      <c r="BG292" s="150"/>
      <c r="BH292" s="150"/>
      <c r="BI292" s="150"/>
      <c r="BJ292" s="150"/>
      <c r="BK292" s="150"/>
      <c r="BL292" s="150"/>
      <c r="BM292" s="150"/>
      <c r="BN292" s="150"/>
      <c r="BO292" s="150"/>
      <c r="BP292" s="150"/>
      <c r="BQ292" s="150"/>
      <c r="BR292" s="150"/>
      <c r="BS292" s="150"/>
      <c r="BT292" s="150"/>
      <c r="BU292" s="150"/>
      <c r="BV292" s="150"/>
      <c r="BW292" s="150"/>
      <c r="BX292" s="150"/>
      <c r="BY292" s="150"/>
      <c r="BZ292" s="150"/>
      <c r="CA292" s="150"/>
      <c r="CB292" s="150"/>
      <c r="CC292" s="150"/>
      <c r="CD292" s="150"/>
      <c r="CE292" s="150"/>
      <c r="CF292" s="150"/>
      <c r="CG292" s="150"/>
      <c r="CH292" s="150"/>
      <c r="CI292" s="150"/>
      <c r="CJ292" s="150"/>
      <c r="CK292" s="150"/>
      <c r="CL292" s="150"/>
      <c r="CM292" s="150"/>
      <c r="CN292" s="150"/>
      <c r="CO292" s="150"/>
      <c r="CP292" s="150"/>
      <c r="CQ292" s="150"/>
      <c r="CR292" s="150"/>
      <c r="CS292" s="150"/>
      <c r="CT292" s="150"/>
      <c r="CU292" s="150"/>
      <c r="CV292" s="150"/>
      <c r="CW292" s="150"/>
      <c r="CX292" s="150"/>
      <c r="CY292" s="150"/>
      <c r="CZ292" s="150"/>
      <c r="DA292" s="150"/>
      <c r="DB292" s="150"/>
      <c r="DC292" s="150"/>
    </row>
    <row r="293" spans="1:107" s="5" customFormat="1" ht="12.75" customHeight="1">
      <c r="A293" s="150"/>
      <c r="B293" s="150"/>
      <c r="C293" s="150"/>
      <c r="D293" s="150"/>
      <c r="E293" s="150"/>
      <c r="F293" s="150"/>
      <c r="G293" s="150"/>
      <c r="H293" s="150"/>
      <c r="I293" s="150"/>
      <c r="J293" s="150"/>
      <c r="K293" s="150"/>
      <c r="L293" s="150"/>
      <c r="M293" s="150"/>
      <c r="N293" s="150"/>
      <c r="O293" s="150"/>
      <c r="P293" s="150"/>
      <c r="Q293" s="150"/>
      <c r="R293" s="150"/>
      <c r="S293" s="150"/>
      <c r="T293" s="150"/>
      <c r="U293" s="150"/>
      <c r="V293" s="150"/>
      <c r="W293" s="150"/>
      <c r="X293" s="150"/>
      <c r="Y293" s="150"/>
      <c r="Z293" s="150"/>
      <c r="AA293" s="150"/>
      <c r="AB293" s="150"/>
      <c r="AC293" s="150"/>
      <c r="AD293" s="150"/>
      <c r="AE293" s="150"/>
      <c r="AF293" s="150"/>
      <c r="AG293" s="150"/>
      <c r="AH293" s="150"/>
      <c r="AI293" s="150"/>
      <c r="AJ293" s="150"/>
      <c r="AK293" s="150"/>
      <c r="AL293" s="150"/>
      <c r="AM293" s="150"/>
      <c r="AN293" s="150"/>
      <c r="AO293" s="717"/>
      <c r="AP293" s="717"/>
      <c r="AQ293" s="150"/>
      <c r="AR293" s="150"/>
      <c r="AS293" s="150"/>
      <c r="AT293" s="150"/>
      <c r="AU293" s="150"/>
      <c r="AV293" s="156"/>
      <c r="AW293" s="150"/>
      <c r="AX293" s="150"/>
      <c r="AY293" s="150"/>
      <c r="AZ293" s="150"/>
      <c r="BA293" s="150"/>
      <c r="BB293" s="150"/>
      <c r="BC293" s="150"/>
      <c r="BD293" s="150"/>
      <c r="BE293" s="150"/>
      <c r="BF293" s="150"/>
      <c r="BG293" s="150"/>
      <c r="BH293" s="150"/>
      <c r="BI293" s="150"/>
      <c r="BJ293" s="150"/>
      <c r="BK293" s="150"/>
      <c r="BL293" s="150"/>
      <c r="BM293" s="150"/>
      <c r="BN293" s="150"/>
      <c r="BO293" s="150"/>
      <c r="BP293" s="150"/>
      <c r="BQ293" s="150"/>
      <c r="BR293" s="150"/>
      <c r="BS293" s="150"/>
      <c r="BT293" s="150"/>
      <c r="BU293" s="150"/>
      <c r="BV293" s="150"/>
      <c r="BW293" s="150"/>
      <c r="BX293" s="150"/>
      <c r="BY293" s="150"/>
      <c r="BZ293" s="150"/>
      <c r="CA293" s="150"/>
      <c r="CB293" s="150"/>
      <c r="CC293" s="150"/>
      <c r="CD293" s="150"/>
      <c r="CE293" s="150"/>
      <c r="CF293" s="150"/>
      <c r="CG293" s="150"/>
      <c r="CH293" s="150"/>
      <c r="CI293" s="150"/>
      <c r="CJ293" s="150"/>
      <c r="CK293" s="150"/>
      <c r="CL293" s="150"/>
      <c r="CM293" s="150"/>
      <c r="CN293" s="150"/>
      <c r="CO293" s="150"/>
      <c r="CP293" s="150"/>
      <c r="CQ293" s="150"/>
      <c r="CR293" s="150"/>
      <c r="CS293" s="150"/>
      <c r="CT293" s="150"/>
      <c r="CU293" s="150"/>
      <c r="CV293" s="150"/>
      <c r="CW293" s="150"/>
      <c r="CX293" s="150"/>
      <c r="CY293" s="150"/>
      <c r="CZ293" s="150"/>
      <c r="DA293" s="150"/>
      <c r="DB293" s="150"/>
      <c r="DC293" s="150"/>
    </row>
    <row r="294" spans="1:107" s="5" customFormat="1" ht="12.75" customHeight="1">
      <c r="A294" s="150"/>
      <c r="B294" s="150"/>
      <c r="C294" s="150"/>
      <c r="D294" s="150"/>
      <c r="E294" s="150"/>
      <c r="F294" s="150"/>
      <c r="G294" s="150"/>
      <c r="H294" s="150"/>
      <c r="I294" s="150"/>
      <c r="J294" s="150"/>
      <c r="K294" s="150"/>
      <c r="L294" s="150"/>
      <c r="M294" s="150"/>
      <c r="N294" s="150"/>
      <c r="O294" s="150"/>
      <c r="P294" s="150"/>
      <c r="Q294" s="150"/>
      <c r="R294" s="150"/>
      <c r="S294" s="150"/>
      <c r="T294" s="150"/>
      <c r="U294" s="150"/>
      <c r="V294" s="150"/>
      <c r="W294" s="150"/>
      <c r="X294" s="150"/>
      <c r="Y294" s="150"/>
      <c r="Z294" s="150"/>
      <c r="AA294" s="150"/>
      <c r="AB294" s="150"/>
      <c r="AC294" s="150"/>
      <c r="AD294" s="150"/>
      <c r="AE294" s="150"/>
      <c r="AF294" s="150"/>
      <c r="AG294" s="150"/>
      <c r="AH294" s="150"/>
      <c r="AI294" s="150"/>
      <c r="AJ294" s="150"/>
      <c r="AK294" s="150"/>
      <c r="AL294" s="150"/>
      <c r="AM294" s="150"/>
      <c r="AN294" s="150"/>
      <c r="AO294" s="717"/>
      <c r="AP294" s="717"/>
      <c r="AQ294" s="150"/>
      <c r="AR294" s="150"/>
      <c r="AS294" s="150"/>
      <c r="AT294" s="150"/>
      <c r="AU294" s="150"/>
      <c r="AV294" s="156"/>
      <c r="AW294" s="150"/>
      <c r="AX294" s="150"/>
      <c r="AY294" s="150"/>
      <c r="AZ294" s="150"/>
      <c r="BA294" s="150"/>
      <c r="BB294" s="150"/>
      <c r="BC294" s="150"/>
      <c r="BD294" s="150"/>
      <c r="BE294" s="150"/>
      <c r="BF294" s="150"/>
      <c r="BG294" s="150"/>
      <c r="BH294" s="150"/>
      <c r="BI294" s="150"/>
      <c r="BJ294" s="150"/>
      <c r="BK294" s="150"/>
      <c r="BL294" s="150"/>
      <c r="BM294" s="150"/>
      <c r="BN294" s="150"/>
      <c r="BO294" s="150"/>
      <c r="BP294" s="150"/>
      <c r="BQ294" s="150"/>
      <c r="BR294" s="150"/>
      <c r="BS294" s="150"/>
      <c r="BT294" s="150"/>
      <c r="BU294" s="150"/>
      <c r="BV294" s="150"/>
      <c r="BW294" s="150"/>
      <c r="BX294" s="150"/>
      <c r="BY294" s="150"/>
      <c r="BZ294" s="150"/>
      <c r="CA294" s="150"/>
      <c r="CB294" s="150"/>
      <c r="CC294" s="150"/>
      <c r="CD294" s="150"/>
      <c r="CE294" s="150"/>
      <c r="CF294" s="150"/>
      <c r="CG294" s="150"/>
      <c r="CH294" s="150"/>
      <c r="CI294" s="150"/>
      <c r="CJ294" s="150"/>
      <c r="CK294" s="150"/>
      <c r="CL294" s="150"/>
      <c r="CM294" s="150"/>
      <c r="CN294" s="150"/>
      <c r="CO294" s="150"/>
      <c r="CP294" s="150"/>
      <c r="CQ294" s="150"/>
      <c r="CR294" s="150"/>
      <c r="CS294" s="150"/>
      <c r="CT294" s="150"/>
      <c r="CU294" s="150"/>
      <c r="CV294" s="150"/>
      <c r="CW294" s="150"/>
      <c r="CX294" s="150"/>
      <c r="CY294" s="150"/>
      <c r="CZ294" s="150"/>
      <c r="DA294" s="150"/>
      <c r="DB294" s="150"/>
      <c r="DC294" s="150"/>
    </row>
    <row r="295" spans="1:107" s="5" customFormat="1" ht="12.75" customHeight="1">
      <c r="A295" s="150"/>
      <c r="B295" s="150"/>
      <c r="C295" s="150"/>
      <c r="D295" s="150"/>
      <c r="E295" s="150"/>
      <c r="F295" s="150"/>
      <c r="G295" s="150"/>
      <c r="H295" s="150"/>
      <c r="I295" s="150"/>
      <c r="J295" s="150"/>
      <c r="K295" s="150"/>
      <c r="L295" s="150"/>
      <c r="M295" s="150"/>
      <c r="N295" s="150"/>
      <c r="O295" s="150"/>
      <c r="P295" s="150"/>
      <c r="Q295" s="150"/>
      <c r="R295" s="150"/>
      <c r="S295" s="150"/>
      <c r="T295" s="150"/>
      <c r="U295" s="150"/>
      <c r="V295" s="150"/>
      <c r="W295" s="150"/>
      <c r="X295" s="150"/>
      <c r="Y295" s="150"/>
      <c r="Z295" s="150"/>
      <c r="AA295" s="150"/>
      <c r="AB295" s="150"/>
      <c r="AC295" s="150"/>
      <c r="AD295" s="150"/>
      <c r="AE295" s="150"/>
      <c r="AF295" s="150"/>
      <c r="AG295" s="150"/>
      <c r="AH295" s="150"/>
      <c r="AI295" s="150"/>
      <c r="AJ295" s="150"/>
      <c r="AK295" s="150"/>
      <c r="AL295" s="150"/>
      <c r="AM295" s="150"/>
      <c r="AN295" s="150"/>
      <c r="AO295" s="717"/>
      <c r="AP295" s="717"/>
      <c r="AQ295" s="150"/>
      <c r="AR295" s="150"/>
      <c r="AS295" s="150"/>
      <c r="AT295" s="150"/>
      <c r="AU295" s="150"/>
      <c r="AV295" s="156"/>
      <c r="AW295" s="150"/>
      <c r="AX295" s="150"/>
      <c r="AY295" s="150"/>
      <c r="AZ295" s="150"/>
      <c r="BA295" s="150"/>
      <c r="BB295" s="150"/>
      <c r="BC295" s="150"/>
      <c r="BD295" s="150"/>
      <c r="BE295" s="150"/>
      <c r="BF295" s="150"/>
      <c r="BG295" s="150"/>
      <c r="BH295" s="150"/>
      <c r="BI295" s="150"/>
      <c r="BJ295" s="150"/>
      <c r="BK295" s="150"/>
      <c r="BL295" s="150"/>
      <c r="BM295" s="150"/>
      <c r="BN295" s="150"/>
      <c r="BO295" s="150"/>
      <c r="BP295" s="150"/>
      <c r="BQ295" s="150"/>
      <c r="BR295" s="150"/>
      <c r="BS295" s="150"/>
      <c r="BT295" s="150"/>
      <c r="BU295" s="150"/>
      <c r="BV295" s="150"/>
      <c r="BW295" s="150"/>
      <c r="BX295" s="150"/>
      <c r="BY295" s="150"/>
      <c r="BZ295" s="150"/>
      <c r="CA295" s="150"/>
      <c r="CB295" s="150"/>
      <c r="CC295" s="150"/>
      <c r="CD295" s="150"/>
      <c r="CE295" s="150"/>
      <c r="CF295" s="150"/>
      <c r="CG295" s="150"/>
      <c r="CH295" s="150"/>
      <c r="CI295" s="150"/>
      <c r="CJ295" s="150"/>
      <c r="CK295" s="150"/>
      <c r="CL295" s="150"/>
      <c r="CM295" s="150"/>
      <c r="CN295" s="150"/>
      <c r="CO295" s="150"/>
      <c r="CP295" s="150"/>
      <c r="CQ295" s="150"/>
      <c r="CR295" s="150"/>
      <c r="CS295" s="150"/>
      <c r="CT295" s="150"/>
      <c r="CU295" s="150"/>
      <c r="CV295" s="150"/>
      <c r="CW295" s="150"/>
      <c r="CX295" s="150"/>
      <c r="CY295" s="150"/>
      <c r="CZ295" s="150"/>
      <c r="DA295" s="150"/>
      <c r="DB295" s="150"/>
      <c r="DC295" s="150"/>
    </row>
    <row r="296" spans="1:107" s="5" customFormat="1" ht="12.75" customHeight="1">
      <c r="A296" s="150"/>
      <c r="B296" s="150"/>
      <c r="C296" s="150"/>
      <c r="D296" s="150"/>
      <c r="E296" s="150"/>
      <c r="F296" s="150"/>
      <c r="G296" s="150"/>
      <c r="H296" s="150"/>
      <c r="I296" s="150"/>
      <c r="J296" s="150"/>
      <c r="K296" s="150"/>
      <c r="L296" s="150"/>
      <c r="M296" s="150"/>
      <c r="N296" s="150"/>
      <c r="O296" s="150"/>
      <c r="P296" s="150"/>
      <c r="Q296" s="150"/>
      <c r="R296" s="150"/>
      <c r="S296" s="150"/>
      <c r="T296" s="150"/>
      <c r="U296" s="150"/>
      <c r="V296" s="150"/>
      <c r="W296" s="150"/>
      <c r="X296" s="150"/>
      <c r="Y296" s="150"/>
      <c r="Z296" s="150"/>
      <c r="AA296" s="150"/>
      <c r="AB296" s="150"/>
      <c r="AC296" s="150"/>
      <c r="AD296" s="150"/>
      <c r="AE296" s="150"/>
      <c r="AF296" s="150"/>
      <c r="AG296" s="150"/>
      <c r="AH296" s="150"/>
      <c r="AI296" s="150"/>
      <c r="AJ296" s="150"/>
      <c r="AK296" s="150"/>
      <c r="AL296" s="150"/>
      <c r="AM296" s="150"/>
      <c r="AN296" s="150"/>
      <c r="AO296" s="717"/>
      <c r="AP296" s="717"/>
      <c r="AQ296" s="150"/>
      <c r="AR296" s="150"/>
      <c r="AS296" s="150"/>
      <c r="AT296" s="150"/>
      <c r="AU296" s="150"/>
      <c r="AV296" s="156"/>
      <c r="AW296" s="150"/>
      <c r="AX296" s="150"/>
      <c r="AY296" s="150"/>
      <c r="AZ296" s="150"/>
      <c r="BA296" s="150"/>
      <c r="BB296" s="150"/>
      <c r="BC296" s="150"/>
      <c r="BD296" s="150"/>
      <c r="BE296" s="150"/>
      <c r="BF296" s="150"/>
      <c r="BG296" s="150"/>
      <c r="BH296" s="150"/>
      <c r="BI296" s="150"/>
      <c r="BJ296" s="150"/>
      <c r="BK296" s="150"/>
      <c r="BL296" s="150"/>
      <c r="BM296" s="150"/>
      <c r="BN296" s="150"/>
      <c r="BO296" s="150"/>
      <c r="BP296" s="150"/>
      <c r="BQ296" s="150"/>
      <c r="BR296" s="150"/>
      <c r="BS296" s="150"/>
      <c r="BT296" s="150"/>
      <c r="BU296" s="150"/>
      <c r="BV296" s="150"/>
      <c r="BW296" s="150"/>
      <c r="BX296" s="150"/>
      <c r="BY296" s="150"/>
      <c r="BZ296" s="150"/>
      <c r="CA296" s="150"/>
      <c r="CB296" s="150"/>
      <c r="CC296" s="150"/>
      <c r="CD296" s="150"/>
      <c r="CE296" s="150"/>
      <c r="CF296" s="150"/>
      <c r="CG296" s="150"/>
      <c r="CH296" s="150"/>
      <c r="CI296" s="150"/>
      <c r="CJ296" s="150"/>
      <c r="CK296" s="150"/>
      <c r="CL296" s="150"/>
      <c r="CM296" s="150"/>
      <c r="CN296" s="150"/>
      <c r="CO296" s="150"/>
      <c r="CP296" s="150"/>
      <c r="CQ296" s="150"/>
      <c r="CR296" s="150"/>
      <c r="CS296" s="150"/>
      <c r="CT296" s="150"/>
      <c r="CU296" s="150"/>
      <c r="CV296" s="150"/>
      <c r="CW296" s="150"/>
      <c r="CX296" s="150"/>
      <c r="CY296" s="150"/>
      <c r="CZ296" s="150"/>
      <c r="DA296" s="150"/>
      <c r="DB296" s="150"/>
      <c r="DC296" s="150"/>
    </row>
    <row r="297" spans="1:107" s="5" customFormat="1" ht="12.75" customHeight="1">
      <c r="A297" s="150"/>
      <c r="B297" s="150"/>
      <c r="C297" s="150"/>
      <c r="D297" s="150"/>
      <c r="E297" s="150"/>
      <c r="F297" s="150"/>
      <c r="G297" s="150"/>
      <c r="H297" s="150"/>
      <c r="I297" s="150"/>
      <c r="J297" s="150"/>
      <c r="K297" s="150"/>
      <c r="L297" s="150"/>
      <c r="M297" s="150"/>
      <c r="N297" s="150"/>
      <c r="O297" s="150"/>
      <c r="P297" s="150"/>
      <c r="Q297" s="150"/>
      <c r="R297" s="150"/>
      <c r="S297" s="150"/>
      <c r="T297" s="150"/>
      <c r="U297" s="150"/>
      <c r="V297" s="150"/>
      <c r="W297" s="150"/>
      <c r="X297" s="150"/>
      <c r="Y297" s="150"/>
      <c r="Z297" s="150"/>
      <c r="AA297" s="150"/>
      <c r="AB297" s="150"/>
      <c r="AC297" s="150"/>
      <c r="AD297" s="150"/>
      <c r="AE297" s="150"/>
      <c r="AF297" s="150"/>
      <c r="AG297" s="150"/>
      <c r="AH297" s="150"/>
      <c r="AI297" s="150"/>
      <c r="AJ297" s="150"/>
      <c r="AK297" s="150"/>
      <c r="AL297" s="150"/>
      <c r="AM297" s="150"/>
      <c r="AN297" s="150"/>
      <c r="AO297" s="717"/>
      <c r="AP297" s="717"/>
      <c r="AQ297" s="150"/>
      <c r="AR297" s="150"/>
      <c r="AS297" s="150"/>
      <c r="AT297" s="150"/>
      <c r="AU297" s="150"/>
      <c r="AV297" s="156"/>
      <c r="AW297" s="150"/>
      <c r="AX297" s="150"/>
      <c r="AY297" s="150"/>
      <c r="AZ297" s="150"/>
      <c r="BA297" s="150"/>
      <c r="BB297" s="150"/>
      <c r="BC297" s="150"/>
      <c r="BD297" s="150"/>
      <c r="BE297" s="150"/>
      <c r="BF297" s="150"/>
      <c r="BG297" s="150"/>
      <c r="BH297" s="150"/>
      <c r="BI297" s="150"/>
      <c r="BJ297" s="150"/>
      <c r="BK297" s="150"/>
      <c r="BL297" s="150"/>
      <c r="BM297" s="150"/>
      <c r="BN297" s="150"/>
      <c r="BO297" s="150"/>
      <c r="BP297" s="150"/>
      <c r="BQ297" s="150"/>
      <c r="BR297" s="150"/>
      <c r="BS297" s="150"/>
      <c r="BT297" s="150"/>
      <c r="BU297" s="150"/>
      <c r="BV297" s="150"/>
      <c r="BW297" s="150"/>
      <c r="BX297" s="150"/>
      <c r="BY297" s="150"/>
      <c r="BZ297" s="150"/>
      <c r="CA297" s="150"/>
      <c r="CB297" s="150"/>
      <c r="CC297" s="150"/>
      <c r="CD297" s="150"/>
      <c r="CE297" s="150"/>
      <c r="CF297" s="150"/>
      <c r="CG297" s="150"/>
      <c r="CH297" s="150"/>
      <c r="CI297" s="150"/>
      <c r="CJ297" s="150"/>
      <c r="CK297" s="150"/>
      <c r="CL297" s="150"/>
      <c r="CM297" s="150"/>
      <c r="CN297" s="150"/>
      <c r="CO297" s="150"/>
      <c r="CP297" s="150"/>
      <c r="CQ297" s="150"/>
      <c r="CR297" s="150"/>
      <c r="CS297" s="150"/>
      <c r="CT297" s="150"/>
      <c r="CU297" s="150"/>
      <c r="CV297" s="150"/>
      <c r="CW297" s="150"/>
      <c r="CX297" s="150"/>
      <c r="CY297" s="150"/>
      <c r="CZ297" s="150"/>
      <c r="DA297" s="150"/>
      <c r="DB297" s="150"/>
      <c r="DC297" s="150"/>
    </row>
    <row r="298" spans="1:107" s="5" customFormat="1" ht="12.75" customHeight="1">
      <c r="A298" s="150"/>
      <c r="B298" s="150"/>
      <c r="C298" s="150"/>
      <c r="D298" s="150"/>
      <c r="E298" s="150"/>
      <c r="F298" s="150"/>
      <c r="G298" s="150"/>
      <c r="H298" s="150"/>
      <c r="I298" s="150"/>
      <c r="J298" s="150"/>
      <c r="K298" s="150"/>
      <c r="L298" s="150"/>
      <c r="M298" s="150"/>
      <c r="N298" s="150"/>
      <c r="O298" s="150"/>
      <c r="P298" s="150"/>
      <c r="Q298" s="150"/>
      <c r="R298" s="150"/>
      <c r="S298" s="150"/>
      <c r="T298" s="150"/>
      <c r="U298" s="150"/>
      <c r="V298" s="150"/>
      <c r="W298" s="150"/>
      <c r="X298" s="150"/>
      <c r="Y298" s="150"/>
      <c r="Z298" s="150"/>
      <c r="AA298" s="150"/>
      <c r="AB298" s="150"/>
      <c r="AC298" s="150"/>
      <c r="AD298" s="150"/>
      <c r="AE298" s="150"/>
      <c r="AF298" s="150"/>
      <c r="AG298" s="150"/>
      <c r="AH298" s="150"/>
      <c r="AI298" s="150"/>
      <c r="AJ298" s="150"/>
      <c r="AK298" s="150"/>
      <c r="AL298" s="150"/>
      <c r="AM298" s="150"/>
      <c r="AN298" s="150"/>
      <c r="AO298" s="717"/>
      <c r="AP298" s="717"/>
      <c r="AQ298" s="150"/>
      <c r="AR298" s="150"/>
      <c r="AS298" s="150"/>
      <c r="AT298" s="150"/>
      <c r="AU298" s="150"/>
      <c r="AV298" s="156"/>
      <c r="AW298" s="150"/>
      <c r="AX298" s="150"/>
      <c r="AY298" s="150"/>
      <c r="AZ298" s="150"/>
      <c r="BA298" s="150"/>
      <c r="BB298" s="150"/>
      <c r="BC298" s="150"/>
      <c r="BD298" s="150"/>
      <c r="BE298" s="150"/>
      <c r="BF298" s="150"/>
      <c r="BG298" s="150"/>
      <c r="BH298" s="150"/>
      <c r="BI298" s="150"/>
      <c r="BJ298" s="150"/>
      <c r="BK298" s="150"/>
      <c r="BL298" s="150"/>
      <c r="BM298" s="150"/>
      <c r="BN298" s="150"/>
      <c r="BO298" s="150"/>
      <c r="BP298" s="150"/>
      <c r="BQ298" s="150"/>
      <c r="BR298" s="150"/>
      <c r="BS298" s="150"/>
      <c r="BT298" s="150"/>
      <c r="BU298" s="150"/>
      <c r="BV298" s="150"/>
      <c r="BW298" s="150"/>
      <c r="BX298" s="150"/>
      <c r="BY298" s="150"/>
      <c r="BZ298" s="150"/>
      <c r="CA298" s="150"/>
      <c r="CB298" s="150"/>
      <c r="CC298" s="150"/>
      <c r="CD298" s="150"/>
      <c r="CE298" s="150"/>
      <c r="CF298" s="150"/>
      <c r="CG298" s="150"/>
      <c r="CH298" s="150"/>
      <c r="CI298" s="150"/>
      <c r="CJ298" s="150"/>
      <c r="CK298" s="150"/>
      <c r="CL298" s="150"/>
      <c r="CM298" s="150"/>
      <c r="CN298" s="150"/>
      <c r="CO298" s="150"/>
      <c r="CP298" s="150"/>
      <c r="CQ298" s="150"/>
      <c r="CR298" s="150"/>
      <c r="CS298" s="150"/>
      <c r="CT298" s="150"/>
      <c r="CU298" s="150"/>
      <c r="CV298" s="150"/>
      <c r="CW298" s="150"/>
      <c r="CX298" s="150"/>
      <c r="CY298" s="150"/>
      <c r="CZ298" s="150"/>
      <c r="DA298" s="150"/>
      <c r="DB298" s="150"/>
      <c r="DC298" s="150"/>
    </row>
    <row r="299" spans="1:107" s="5" customFormat="1" ht="12.75" customHeight="1">
      <c r="A299" s="150"/>
      <c r="B299" s="150"/>
      <c r="C299" s="150"/>
      <c r="D299" s="150"/>
      <c r="E299" s="150"/>
      <c r="F299" s="150"/>
      <c r="G299" s="150"/>
      <c r="H299" s="150"/>
      <c r="I299" s="150"/>
      <c r="J299" s="150"/>
      <c r="K299" s="150"/>
      <c r="L299" s="150"/>
      <c r="M299" s="150"/>
      <c r="N299" s="150"/>
      <c r="O299" s="150"/>
      <c r="P299" s="150"/>
      <c r="Q299" s="150"/>
      <c r="R299" s="150"/>
      <c r="S299" s="150"/>
      <c r="T299" s="150"/>
      <c r="U299" s="150"/>
      <c r="V299" s="150"/>
      <c r="W299" s="150"/>
      <c r="X299" s="150"/>
      <c r="Y299" s="150"/>
      <c r="Z299" s="150"/>
      <c r="AA299" s="150"/>
      <c r="AB299" s="150"/>
      <c r="AC299" s="150"/>
      <c r="AD299" s="150"/>
      <c r="AE299" s="150"/>
      <c r="AF299" s="150"/>
      <c r="AG299" s="150"/>
      <c r="AH299" s="150"/>
      <c r="AI299" s="150"/>
      <c r="AJ299" s="150"/>
      <c r="AK299" s="150"/>
      <c r="AL299" s="150"/>
      <c r="AM299" s="150"/>
      <c r="AN299" s="150"/>
      <c r="AO299" s="717"/>
      <c r="AP299" s="717"/>
      <c r="AQ299" s="150"/>
      <c r="AR299" s="150"/>
      <c r="AS299" s="150"/>
      <c r="AT299" s="150"/>
      <c r="AU299" s="150"/>
      <c r="AV299" s="156"/>
      <c r="AW299" s="150"/>
      <c r="AX299" s="150"/>
      <c r="AY299" s="150"/>
      <c r="AZ299" s="150"/>
      <c r="BA299" s="150"/>
      <c r="BB299" s="150"/>
      <c r="BC299" s="150"/>
      <c r="BD299" s="150"/>
      <c r="BE299" s="150"/>
      <c r="BF299" s="150"/>
      <c r="BG299" s="150"/>
      <c r="BH299" s="150"/>
      <c r="BI299" s="150"/>
      <c r="BJ299" s="150"/>
      <c r="BK299" s="150"/>
      <c r="BL299" s="150"/>
      <c r="BM299" s="150"/>
      <c r="BN299" s="150"/>
      <c r="BO299" s="150"/>
      <c r="BP299" s="150"/>
      <c r="BQ299" s="150"/>
      <c r="BR299" s="150"/>
      <c r="BS299" s="150"/>
      <c r="BT299" s="150"/>
      <c r="BU299" s="150"/>
      <c r="BV299" s="150"/>
      <c r="BW299" s="150"/>
      <c r="BX299" s="150"/>
      <c r="BY299" s="150"/>
      <c r="BZ299" s="150"/>
      <c r="CA299" s="150"/>
      <c r="CB299" s="150"/>
      <c r="CC299" s="150"/>
      <c r="CD299" s="150"/>
      <c r="CE299" s="150"/>
      <c r="CF299" s="150"/>
      <c r="CG299" s="150"/>
      <c r="CH299" s="150"/>
      <c r="CI299" s="150"/>
      <c r="CJ299" s="150"/>
      <c r="CK299" s="150"/>
      <c r="CL299" s="150"/>
      <c r="CM299" s="150"/>
      <c r="CN299" s="150"/>
      <c r="CO299" s="150"/>
      <c r="CP299" s="150"/>
      <c r="CQ299" s="150"/>
      <c r="CR299" s="150"/>
      <c r="CS299" s="150"/>
      <c r="CT299" s="150"/>
      <c r="CU299" s="150"/>
      <c r="CV299" s="150"/>
      <c r="CW299" s="150"/>
      <c r="CX299" s="150"/>
      <c r="CY299" s="150"/>
      <c r="CZ299" s="150"/>
      <c r="DA299" s="150"/>
      <c r="DB299" s="150"/>
      <c r="DC299" s="150"/>
    </row>
    <row r="300" spans="1:107" s="5" customFormat="1" ht="12.75" customHeight="1">
      <c r="A300" s="150"/>
      <c r="B300" s="150"/>
      <c r="C300" s="150"/>
      <c r="D300" s="150"/>
      <c r="E300" s="150"/>
      <c r="F300" s="150"/>
      <c r="G300" s="150"/>
      <c r="H300" s="150"/>
      <c r="I300" s="150"/>
      <c r="J300" s="150"/>
      <c r="K300" s="150"/>
      <c r="L300" s="150"/>
      <c r="M300" s="150"/>
      <c r="N300" s="150"/>
      <c r="O300" s="150"/>
      <c r="P300" s="150"/>
      <c r="Q300" s="150"/>
      <c r="R300" s="150"/>
      <c r="S300" s="150"/>
      <c r="T300" s="150"/>
      <c r="U300" s="150"/>
      <c r="V300" s="150"/>
      <c r="W300" s="150"/>
      <c r="X300" s="150"/>
      <c r="Y300" s="150"/>
      <c r="Z300" s="150"/>
      <c r="AA300" s="150"/>
      <c r="AB300" s="150"/>
      <c r="AC300" s="150"/>
      <c r="AD300" s="150"/>
      <c r="AE300" s="150"/>
      <c r="AF300" s="150"/>
      <c r="AG300" s="150"/>
      <c r="AH300" s="150"/>
      <c r="AI300" s="150"/>
      <c r="AJ300" s="150"/>
      <c r="AK300" s="150"/>
      <c r="AL300" s="150"/>
      <c r="AM300" s="150"/>
      <c r="AN300" s="150"/>
      <c r="AO300" s="717"/>
      <c r="AP300" s="717"/>
      <c r="AQ300" s="150"/>
      <c r="AR300" s="150"/>
      <c r="AS300" s="150"/>
      <c r="AT300" s="150"/>
      <c r="AU300" s="150"/>
      <c r="AV300" s="156"/>
      <c r="AW300" s="150"/>
      <c r="AX300" s="150"/>
      <c r="AY300" s="150"/>
      <c r="AZ300" s="150"/>
      <c r="BA300" s="150"/>
      <c r="BB300" s="150"/>
      <c r="BC300" s="150"/>
      <c r="BD300" s="150"/>
      <c r="BE300" s="150"/>
      <c r="BF300" s="150"/>
      <c r="BG300" s="150"/>
      <c r="BH300" s="150"/>
      <c r="BI300" s="150"/>
      <c r="BJ300" s="150"/>
      <c r="BK300" s="150"/>
      <c r="BL300" s="150"/>
      <c r="BM300" s="150"/>
      <c r="BN300" s="150"/>
      <c r="BO300" s="150"/>
      <c r="BP300" s="150"/>
      <c r="BQ300" s="150"/>
      <c r="BR300" s="150"/>
      <c r="BS300" s="150"/>
      <c r="BT300" s="150"/>
      <c r="BU300" s="150"/>
      <c r="BV300" s="150"/>
      <c r="BW300" s="150"/>
      <c r="BX300" s="150"/>
      <c r="BY300" s="150"/>
      <c r="BZ300" s="150"/>
      <c r="CA300" s="150"/>
      <c r="CB300" s="150"/>
      <c r="CC300" s="150"/>
      <c r="CD300" s="150"/>
      <c r="CE300" s="150"/>
      <c r="CF300" s="150"/>
      <c r="CG300" s="150"/>
      <c r="CH300" s="150"/>
      <c r="CI300" s="150"/>
      <c r="CJ300" s="150"/>
      <c r="CK300" s="150"/>
      <c r="CL300" s="150"/>
      <c r="CM300" s="150"/>
      <c r="CN300" s="150"/>
      <c r="CO300" s="150"/>
      <c r="CP300" s="150"/>
      <c r="CQ300" s="150"/>
      <c r="CR300" s="150"/>
      <c r="CS300" s="150"/>
      <c r="CT300" s="150"/>
      <c r="CU300" s="150"/>
      <c r="CV300" s="150"/>
      <c r="CW300" s="150"/>
      <c r="CX300" s="150"/>
      <c r="CY300" s="150"/>
      <c r="CZ300" s="150"/>
      <c r="DA300" s="150"/>
      <c r="DB300" s="150"/>
      <c r="DC300" s="150"/>
    </row>
    <row r="301" spans="1:107" s="5" customFormat="1" ht="12.75" customHeight="1">
      <c r="A301" s="150"/>
      <c r="B301" s="150"/>
      <c r="C301" s="150"/>
      <c r="D301" s="150"/>
      <c r="E301" s="150"/>
      <c r="F301" s="150"/>
      <c r="G301" s="150"/>
      <c r="H301" s="150"/>
      <c r="I301" s="150"/>
      <c r="J301" s="150"/>
      <c r="K301" s="150"/>
      <c r="L301" s="150"/>
      <c r="M301" s="150"/>
      <c r="N301" s="150"/>
      <c r="O301" s="150"/>
      <c r="P301" s="150"/>
      <c r="Q301" s="150"/>
      <c r="R301" s="150"/>
      <c r="S301" s="150"/>
      <c r="T301" s="150"/>
      <c r="U301" s="150"/>
      <c r="V301" s="150"/>
      <c r="W301" s="150"/>
      <c r="X301" s="150"/>
      <c r="Y301" s="150"/>
      <c r="Z301" s="150"/>
      <c r="AA301" s="150"/>
      <c r="AB301" s="150"/>
      <c r="AC301" s="150"/>
      <c r="AD301" s="150"/>
      <c r="AE301" s="150"/>
      <c r="AF301" s="150"/>
      <c r="AG301" s="150"/>
      <c r="AH301" s="150"/>
      <c r="AI301" s="150"/>
      <c r="AJ301" s="150"/>
      <c r="AK301" s="150"/>
      <c r="AL301" s="150"/>
      <c r="AM301" s="150"/>
      <c r="AN301" s="150"/>
      <c r="AO301" s="717"/>
      <c r="AP301" s="717"/>
      <c r="AQ301" s="150"/>
      <c r="AR301" s="150"/>
      <c r="AS301" s="150"/>
      <c r="AT301" s="150"/>
      <c r="AU301" s="150"/>
      <c r="AV301" s="156"/>
      <c r="AW301" s="150"/>
      <c r="AX301" s="150"/>
      <c r="AY301" s="150"/>
      <c r="AZ301" s="150"/>
      <c r="BA301" s="150"/>
      <c r="BB301" s="150"/>
      <c r="BC301" s="150"/>
      <c r="BD301" s="150"/>
      <c r="BE301" s="150"/>
      <c r="BF301" s="150"/>
      <c r="BG301" s="150"/>
      <c r="BH301" s="150"/>
      <c r="BI301" s="150"/>
      <c r="BJ301" s="150"/>
      <c r="BK301" s="150"/>
      <c r="BL301" s="150"/>
      <c r="BM301" s="150"/>
      <c r="BN301" s="150"/>
      <c r="BO301" s="150"/>
      <c r="BP301" s="150"/>
      <c r="BQ301" s="150"/>
      <c r="BR301" s="150"/>
      <c r="BS301" s="150"/>
      <c r="BT301" s="150"/>
      <c r="BU301" s="150"/>
      <c r="BV301" s="150"/>
      <c r="BW301" s="150"/>
      <c r="BX301" s="150"/>
      <c r="BY301" s="150"/>
      <c r="BZ301" s="150"/>
      <c r="CA301" s="150"/>
      <c r="CB301" s="150"/>
      <c r="CC301" s="150"/>
      <c r="CD301" s="150"/>
      <c r="CE301" s="150"/>
      <c r="CF301" s="150"/>
      <c r="CG301" s="150"/>
      <c r="CH301" s="150"/>
      <c r="CI301" s="150"/>
      <c r="CJ301" s="150"/>
      <c r="CK301" s="150"/>
      <c r="CL301" s="150"/>
      <c r="CM301" s="150"/>
      <c r="CN301" s="150"/>
      <c r="CO301" s="150"/>
      <c r="CP301" s="150"/>
      <c r="CQ301" s="150"/>
      <c r="CR301" s="150"/>
      <c r="CS301" s="150"/>
      <c r="CT301" s="150"/>
      <c r="CU301" s="150"/>
      <c r="CV301" s="150"/>
      <c r="CW301" s="150"/>
      <c r="CX301" s="150"/>
      <c r="CY301" s="150"/>
      <c r="CZ301" s="150"/>
      <c r="DA301" s="150"/>
      <c r="DB301" s="150"/>
      <c r="DC301" s="150"/>
    </row>
    <row r="302" spans="1:107" s="5" customFormat="1" ht="12.75" customHeight="1">
      <c r="A302" s="150"/>
      <c r="B302" s="150"/>
      <c r="C302" s="150"/>
      <c r="D302" s="150"/>
      <c r="E302" s="150"/>
      <c r="F302" s="150"/>
      <c r="G302" s="150"/>
      <c r="H302" s="150"/>
      <c r="I302" s="150"/>
      <c r="J302" s="150"/>
      <c r="K302" s="150"/>
      <c r="L302" s="150"/>
      <c r="M302" s="150"/>
      <c r="N302" s="150"/>
      <c r="O302" s="150"/>
      <c r="P302" s="150"/>
      <c r="Q302" s="150"/>
      <c r="R302" s="150"/>
      <c r="S302" s="150"/>
      <c r="T302" s="150"/>
      <c r="U302" s="150"/>
      <c r="V302" s="150"/>
      <c r="W302" s="150"/>
      <c r="X302" s="150"/>
      <c r="Y302" s="150"/>
      <c r="Z302" s="150"/>
      <c r="AA302" s="150"/>
      <c r="AB302" s="150"/>
      <c r="AC302" s="150"/>
      <c r="AD302" s="150"/>
      <c r="AE302" s="150"/>
      <c r="AF302" s="150"/>
      <c r="AG302" s="150"/>
      <c r="AH302" s="150"/>
      <c r="AI302" s="150"/>
      <c r="AJ302" s="150"/>
      <c r="AK302" s="150"/>
      <c r="AL302" s="150"/>
      <c r="AM302" s="150"/>
      <c r="AN302" s="150"/>
      <c r="AO302" s="717"/>
      <c r="AP302" s="717"/>
      <c r="AQ302" s="150"/>
      <c r="AR302" s="150"/>
      <c r="AS302" s="150"/>
      <c r="AT302" s="150"/>
      <c r="AU302" s="150"/>
      <c r="AV302" s="156"/>
      <c r="AW302" s="150"/>
      <c r="AX302" s="150"/>
      <c r="AY302" s="150"/>
      <c r="AZ302" s="150"/>
      <c r="BA302" s="150"/>
      <c r="BB302" s="150"/>
      <c r="BC302" s="150"/>
      <c r="BD302" s="150"/>
      <c r="BE302" s="150"/>
      <c r="BF302" s="150"/>
      <c r="BG302" s="150"/>
      <c r="BH302" s="150"/>
      <c r="BI302" s="150"/>
      <c r="BJ302" s="150"/>
      <c r="BK302" s="150"/>
      <c r="BL302" s="150"/>
      <c r="BM302" s="150"/>
      <c r="BN302" s="150"/>
      <c r="BO302" s="150"/>
      <c r="BP302" s="150"/>
      <c r="BQ302" s="150"/>
      <c r="BR302" s="150"/>
      <c r="BS302" s="150"/>
      <c r="BT302" s="150"/>
      <c r="BU302" s="150"/>
      <c r="BV302" s="150"/>
      <c r="BW302" s="150"/>
      <c r="BX302" s="150"/>
      <c r="BY302" s="150"/>
      <c r="BZ302" s="150"/>
      <c r="CA302" s="150"/>
      <c r="CB302" s="150"/>
      <c r="CC302" s="150"/>
      <c r="CD302" s="150"/>
      <c r="CE302" s="150"/>
      <c r="CF302" s="150"/>
      <c r="CG302" s="150"/>
      <c r="CH302" s="150"/>
      <c r="CI302" s="150"/>
      <c r="CJ302" s="150"/>
      <c r="CK302" s="150"/>
      <c r="CL302" s="150"/>
      <c r="CM302" s="150"/>
      <c r="CN302" s="150"/>
      <c r="CO302" s="150"/>
      <c r="CP302" s="150"/>
      <c r="CQ302" s="150"/>
      <c r="CR302" s="150"/>
      <c r="CS302" s="150"/>
      <c r="CT302" s="150"/>
      <c r="CU302" s="150"/>
      <c r="CV302" s="150"/>
      <c r="CW302" s="150"/>
      <c r="CX302" s="150"/>
      <c r="CY302" s="150"/>
      <c r="CZ302" s="150"/>
      <c r="DA302" s="150"/>
      <c r="DB302" s="150"/>
      <c r="DC302" s="150"/>
    </row>
    <row r="303" spans="1:107" s="5" customFormat="1" ht="12.75" customHeight="1">
      <c r="A303" s="150"/>
      <c r="B303" s="150"/>
      <c r="C303" s="150"/>
      <c r="D303" s="150"/>
      <c r="E303" s="150"/>
      <c r="F303" s="150"/>
      <c r="G303" s="150"/>
      <c r="H303" s="150"/>
      <c r="I303" s="150"/>
      <c r="J303" s="150"/>
      <c r="K303" s="150"/>
      <c r="L303" s="150"/>
      <c r="M303" s="150"/>
      <c r="N303" s="150"/>
      <c r="O303" s="150"/>
      <c r="P303" s="150"/>
      <c r="Q303" s="150"/>
      <c r="R303" s="150"/>
      <c r="S303" s="150"/>
      <c r="T303" s="150"/>
      <c r="U303" s="150"/>
      <c r="V303" s="150"/>
      <c r="W303" s="150"/>
      <c r="X303" s="150"/>
      <c r="Y303" s="150"/>
      <c r="Z303" s="150"/>
      <c r="AA303" s="150"/>
      <c r="AB303" s="150"/>
      <c r="AC303" s="150"/>
      <c r="AD303" s="150"/>
      <c r="AE303" s="150"/>
      <c r="AF303" s="150"/>
      <c r="AG303" s="150"/>
      <c r="AH303" s="150"/>
      <c r="AI303" s="150"/>
      <c r="AJ303" s="150"/>
      <c r="AK303" s="150"/>
      <c r="AL303" s="150"/>
      <c r="AM303" s="150"/>
      <c r="AN303" s="150"/>
      <c r="AO303" s="717"/>
      <c r="AP303" s="717"/>
      <c r="AQ303" s="150"/>
      <c r="AR303" s="150"/>
      <c r="AS303" s="150"/>
      <c r="AT303" s="150"/>
      <c r="AU303" s="150"/>
      <c r="AV303" s="156"/>
      <c r="AW303" s="150"/>
      <c r="AX303" s="150"/>
      <c r="AY303" s="150"/>
      <c r="AZ303" s="150"/>
      <c r="BA303" s="150"/>
      <c r="BB303" s="150"/>
      <c r="BC303" s="150"/>
      <c r="BD303" s="150"/>
      <c r="BE303" s="150"/>
      <c r="BF303" s="150"/>
      <c r="BG303" s="150"/>
      <c r="BH303" s="150"/>
      <c r="BI303" s="150"/>
      <c r="BJ303" s="150"/>
      <c r="BK303" s="150"/>
      <c r="BL303" s="150"/>
      <c r="BM303" s="150"/>
      <c r="BN303" s="150"/>
      <c r="BO303" s="150"/>
      <c r="BP303" s="150"/>
      <c r="BQ303" s="150"/>
      <c r="BR303" s="150"/>
      <c r="BS303" s="150"/>
      <c r="BT303" s="150"/>
      <c r="BU303" s="150"/>
      <c r="BV303" s="150"/>
      <c r="BW303" s="150"/>
      <c r="BX303" s="150"/>
      <c r="BY303" s="150"/>
      <c r="BZ303" s="150"/>
      <c r="CA303" s="150"/>
      <c r="CB303" s="150"/>
      <c r="CC303" s="150"/>
      <c r="CD303" s="150"/>
      <c r="CE303" s="150"/>
      <c r="CF303" s="150"/>
      <c r="CG303" s="150"/>
      <c r="CH303" s="150"/>
      <c r="CI303" s="150"/>
      <c r="CJ303" s="150"/>
      <c r="CK303" s="150"/>
      <c r="CL303" s="150"/>
      <c r="CM303" s="150"/>
      <c r="CN303" s="150"/>
      <c r="CO303" s="150"/>
      <c r="CP303" s="150"/>
      <c r="CQ303" s="150"/>
      <c r="CR303" s="150"/>
      <c r="CS303" s="150"/>
      <c r="CT303" s="150"/>
      <c r="CU303" s="150"/>
      <c r="CV303" s="150"/>
      <c r="CW303" s="150"/>
      <c r="CX303" s="150"/>
      <c r="CY303" s="150"/>
      <c r="CZ303" s="150"/>
      <c r="DA303" s="150"/>
      <c r="DB303" s="150"/>
      <c r="DC303" s="150"/>
    </row>
    <row r="304" spans="1:107" s="5" customFormat="1" ht="12.75" customHeight="1">
      <c r="A304" s="150"/>
      <c r="B304" s="150"/>
      <c r="C304" s="150"/>
      <c r="D304" s="150"/>
      <c r="E304" s="150"/>
      <c r="F304" s="150"/>
      <c r="G304" s="150"/>
      <c r="H304" s="150"/>
      <c r="I304" s="150"/>
      <c r="J304" s="150"/>
      <c r="K304" s="150"/>
      <c r="L304" s="150"/>
      <c r="M304" s="150"/>
      <c r="N304" s="150"/>
      <c r="O304" s="150"/>
      <c r="P304" s="150"/>
      <c r="Q304" s="150"/>
      <c r="R304" s="150"/>
      <c r="S304" s="150"/>
      <c r="T304" s="150"/>
      <c r="U304" s="150"/>
      <c r="V304" s="150"/>
      <c r="W304" s="150"/>
      <c r="X304" s="150"/>
      <c r="Y304" s="150"/>
      <c r="Z304" s="150"/>
      <c r="AA304" s="150"/>
      <c r="AB304" s="150"/>
      <c r="AC304" s="150"/>
      <c r="AD304" s="150"/>
      <c r="AE304" s="150"/>
      <c r="AF304" s="150"/>
      <c r="AG304" s="150"/>
      <c r="AH304" s="150"/>
      <c r="AI304" s="150"/>
      <c r="AJ304" s="150"/>
      <c r="AK304" s="150"/>
      <c r="AL304" s="150"/>
      <c r="AM304" s="150"/>
      <c r="AN304" s="150"/>
      <c r="AO304" s="717"/>
      <c r="AP304" s="717"/>
      <c r="AQ304" s="150"/>
      <c r="AR304" s="150"/>
      <c r="AS304" s="150"/>
      <c r="AT304" s="150"/>
      <c r="AU304" s="150"/>
      <c r="AV304" s="156"/>
      <c r="AW304" s="150"/>
      <c r="AX304" s="150"/>
      <c r="AY304" s="150"/>
      <c r="AZ304" s="150"/>
      <c r="BA304" s="150"/>
      <c r="BB304" s="150"/>
      <c r="BC304" s="150"/>
      <c r="BD304" s="150"/>
      <c r="BE304" s="150"/>
      <c r="BF304" s="150"/>
      <c r="BG304" s="150"/>
      <c r="BH304" s="150"/>
      <c r="BI304" s="150"/>
      <c r="BJ304" s="150"/>
      <c r="BK304" s="150"/>
      <c r="BL304" s="150"/>
      <c r="BM304" s="150"/>
      <c r="BN304" s="150"/>
      <c r="BO304" s="150"/>
      <c r="BP304" s="150"/>
      <c r="BQ304" s="150"/>
      <c r="BR304" s="150"/>
      <c r="BS304" s="150"/>
      <c r="BT304" s="150"/>
      <c r="BU304" s="150"/>
      <c r="BV304" s="150"/>
      <c r="BW304" s="150"/>
      <c r="BX304" s="150"/>
      <c r="BY304" s="150"/>
      <c r="BZ304" s="150"/>
      <c r="CA304" s="150"/>
      <c r="CB304" s="150"/>
      <c r="CC304" s="150"/>
      <c r="CD304" s="150"/>
      <c r="CE304" s="150"/>
      <c r="CF304" s="150"/>
      <c r="CG304" s="150"/>
      <c r="CH304" s="150"/>
      <c r="CI304" s="150"/>
      <c r="CJ304" s="150"/>
      <c r="CK304" s="150"/>
      <c r="CL304" s="150"/>
      <c r="CM304" s="150"/>
      <c r="CN304" s="150"/>
      <c r="CO304" s="150"/>
      <c r="CP304" s="150"/>
      <c r="CQ304" s="150"/>
      <c r="CR304" s="150"/>
      <c r="CS304" s="150"/>
      <c r="CT304" s="150"/>
      <c r="CU304" s="150"/>
      <c r="CV304" s="150"/>
      <c r="CW304" s="150"/>
      <c r="CX304" s="150"/>
      <c r="CY304" s="150"/>
      <c r="CZ304" s="150"/>
      <c r="DA304" s="150"/>
      <c r="DB304" s="150"/>
      <c r="DC304" s="150"/>
    </row>
    <row r="305" spans="1:107" s="5" customFormat="1" ht="12.75" customHeight="1">
      <c r="A305" s="150"/>
      <c r="B305" s="150"/>
      <c r="C305" s="150"/>
      <c r="D305" s="150"/>
      <c r="E305" s="150"/>
      <c r="F305" s="150"/>
      <c r="G305" s="150"/>
      <c r="H305" s="150"/>
      <c r="I305" s="150"/>
      <c r="J305" s="150"/>
      <c r="K305" s="150"/>
      <c r="L305" s="150"/>
      <c r="M305" s="150"/>
      <c r="N305" s="150"/>
      <c r="O305" s="150"/>
      <c r="P305" s="150"/>
      <c r="Q305" s="150"/>
      <c r="R305" s="150"/>
      <c r="S305" s="150"/>
      <c r="T305" s="150"/>
      <c r="U305" s="150"/>
      <c r="V305" s="150"/>
      <c r="W305" s="150"/>
      <c r="X305" s="150"/>
      <c r="Y305" s="150"/>
      <c r="Z305" s="150"/>
      <c r="AA305" s="150"/>
      <c r="AB305" s="150"/>
      <c r="AC305" s="150"/>
      <c r="AD305" s="150"/>
      <c r="AE305" s="150"/>
      <c r="AF305" s="150"/>
      <c r="AG305" s="150"/>
      <c r="AH305" s="150"/>
      <c r="AI305" s="150"/>
      <c r="AJ305" s="150"/>
      <c r="AK305" s="150"/>
      <c r="AL305" s="150"/>
      <c r="AM305" s="150"/>
      <c r="AN305" s="150"/>
      <c r="AO305" s="717"/>
      <c r="AP305" s="717"/>
      <c r="AQ305" s="150"/>
      <c r="AR305" s="150"/>
      <c r="AS305" s="150"/>
      <c r="AT305" s="150"/>
      <c r="AU305" s="150"/>
      <c r="AV305" s="156"/>
      <c r="AW305" s="150"/>
      <c r="AX305" s="150"/>
      <c r="AY305" s="150"/>
      <c r="AZ305" s="150"/>
      <c r="BA305" s="150"/>
      <c r="BB305" s="150"/>
      <c r="BC305" s="150"/>
      <c r="BD305" s="150"/>
      <c r="BE305" s="150"/>
      <c r="BF305" s="150"/>
      <c r="BG305" s="150"/>
      <c r="BH305" s="150"/>
      <c r="BI305" s="150"/>
      <c r="BJ305" s="150"/>
      <c r="BK305" s="150"/>
      <c r="BL305" s="150"/>
      <c r="BM305" s="150"/>
      <c r="BN305" s="150"/>
      <c r="BO305" s="150"/>
      <c r="BP305" s="150"/>
      <c r="BQ305" s="150"/>
      <c r="BR305" s="150"/>
      <c r="BS305" s="150"/>
      <c r="BT305" s="150"/>
      <c r="BU305" s="150"/>
      <c r="BV305" s="150"/>
      <c r="BW305" s="150"/>
      <c r="BX305" s="150"/>
      <c r="BY305" s="150"/>
      <c r="BZ305" s="150"/>
      <c r="CA305" s="150"/>
      <c r="CB305" s="150"/>
      <c r="CC305" s="150"/>
      <c r="CD305" s="150"/>
      <c r="CE305" s="150"/>
      <c r="CF305" s="150"/>
      <c r="CG305" s="150"/>
      <c r="CH305" s="150"/>
      <c r="CI305" s="150"/>
      <c r="CJ305" s="150"/>
      <c r="CK305" s="150"/>
      <c r="CL305" s="150"/>
      <c r="CM305" s="150"/>
      <c r="CN305" s="150"/>
      <c r="CO305" s="150"/>
      <c r="CP305" s="150"/>
      <c r="CQ305" s="150"/>
      <c r="CR305" s="150"/>
      <c r="CS305" s="150"/>
      <c r="CT305" s="150"/>
      <c r="CU305" s="150"/>
      <c r="CV305" s="150"/>
      <c r="CW305" s="150"/>
      <c r="CX305" s="150"/>
      <c r="CY305" s="150"/>
      <c r="CZ305" s="150"/>
      <c r="DA305" s="150"/>
      <c r="DB305" s="150"/>
      <c r="DC305" s="150"/>
    </row>
    <row r="306" spans="1:107" s="5" customFormat="1" ht="12.75" customHeight="1">
      <c r="A306" s="150"/>
      <c r="B306" s="150"/>
      <c r="C306" s="150"/>
      <c r="D306" s="150"/>
      <c r="E306" s="150"/>
      <c r="F306" s="150"/>
      <c r="G306" s="150"/>
      <c r="H306" s="150"/>
      <c r="I306" s="150"/>
      <c r="J306" s="150"/>
      <c r="K306" s="150"/>
      <c r="L306" s="150"/>
      <c r="M306" s="150"/>
      <c r="N306" s="150"/>
      <c r="O306" s="150"/>
      <c r="P306" s="150"/>
      <c r="Q306" s="150"/>
      <c r="R306" s="150"/>
      <c r="S306" s="150"/>
      <c r="T306" s="150"/>
      <c r="U306" s="150"/>
      <c r="V306" s="150"/>
      <c r="W306" s="150"/>
      <c r="X306" s="150"/>
      <c r="Y306" s="150"/>
      <c r="Z306" s="150"/>
      <c r="AA306" s="150"/>
      <c r="AB306" s="150"/>
      <c r="AC306" s="150"/>
      <c r="AD306" s="150"/>
      <c r="AE306" s="150"/>
      <c r="AF306" s="150"/>
      <c r="AG306" s="150"/>
      <c r="AH306" s="150"/>
      <c r="AI306" s="150"/>
      <c r="AJ306" s="150"/>
      <c r="AK306" s="150"/>
      <c r="AL306" s="150"/>
      <c r="AM306" s="150"/>
      <c r="AN306" s="150"/>
      <c r="AO306" s="717"/>
      <c r="AP306" s="717"/>
      <c r="AQ306" s="150"/>
      <c r="AR306" s="150"/>
      <c r="AS306" s="150"/>
      <c r="AT306" s="150"/>
      <c r="AU306" s="150"/>
      <c r="AV306" s="156"/>
      <c r="AW306" s="150"/>
      <c r="AX306" s="150"/>
      <c r="AY306" s="150"/>
      <c r="AZ306" s="150"/>
      <c r="BA306" s="150"/>
      <c r="BB306" s="150"/>
      <c r="BC306" s="150"/>
      <c r="BD306" s="150"/>
      <c r="BE306" s="150"/>
      <c r="BF306" s="150"/>
      <c r="BG306" s="150"/>
      <c r="BH306" s="150"/>
      <c r="BI306" s="150"/>
      <c r="BJ306" s="150"/>
      <c r="BK306" s="150"/>
      <c r="BL306" s="150"/>
      <c r="BM306" s="150"/>
      <c r="BN306" s="150"/>
      <c r="BO306" s="150"/>
      <c r="BP306" s="150"/>
      <c r="BQ306" s="150"/>
      <c r="BR306" s="150"/>
      <c r="BS306" s="150"/>
      <c r="BT306" s="150"/>
      <c r="BU306" s="150"/>
      <c r="BV306" s="150"/>
      <c r="BW306" s="150"/>
      <c r="BX306" s="150"/>
      <c r="BY306" s="150"/>
      <c r="BZ306" s="150"/>
      <c r="CA306" s="150"/>
      <c r="CB306" s="150"/>
      <c r="CC306" s="150"/>
      <c r="CD306" s="150"/>
      <c r="CE306" s="150"/>
      <c r="CF306" s="150"/>
      <c r="CG306" s="150"/>
      <c r="CH306" s="150"/>
      <c r="CI306" s="150"/>
      <c r="CJ306" s="150"/>
      <c r="CK306" s="150"/>
      <c r="CL306" s="150"/>
      <c r="CM306" s="150"/>
      <c r="CN306" s="150"/>
      <c r="CO306" s="150"/>
      <c r="CP306" s="150"/>
      <c r="CQ306" s="150"/>
      <c r="CR306" s="150"/>
      <c r="CS306" s="150"/>
      <c r="CT306" s="150"/>
      <c r="CU306" s="150"/>
      <c r="CV306" s="150"/>
      <c r="CW306" s="150"/>
      <c r="CX306" s="150"/>
      <c r="CY306" s="150"/>
      <c r="CZ306" s="150"/>
      <c r="DA306" s="150"/>
      <c r="DB306" s="150"/>
      <c r="DC306" s="150"/>
    </row>
    <row r="307" spans="1:107" s="5" customFormat="1" ht="12.75" customHeight="1">
      <c r="A307" s="150"/>
      <c r="B307" s="150"/>
      <c r="C307" s="150"/>
      <c r="D307" s="150"/>
      <c r="E307" s="150"/>
      <c r="F307" s="150"/>
      <c r="G307" s="150"/>
      <c r="H307" s="150"/>
      <c r="I307" s="150"/>
      <c r="J307" s="150"/>
      <c r="K307" s="150"/>
      <c r="L307" s="150"/>
      <c r="M307" s="150"/>
      <c r="N307" s="150"/>
      <c r="O307" s="150"/>
      <c r="P307" s="150"/>
      <c r="Q307" s="150"/>
      <c r="R307" s="150"/>
      <c r="S307" s="150"/>
      <c r="T307" s="150"/>
      <c r="U307" s="150"/>
      <c r="V307" s="150"/>
      <c r="W307" s="150"/>
      <c r="X307" s="150"/>
      <c r="Y307" s="150"/>
      <c r="Z307" s="150"/>
      <c r="AA307" s="150"/>
      <c r="AB307" s="150"/>
      <c r="AC307" s="150"/>
      <c r="AD307" s="150"/>
      <c r="AE307" s="150"/>
      <c r="AF307" s="150"/>
      <c r="AG307" s="150"/>
      <c r="AH307" s="150"/>
      <c r="AI307" s="150"/>
      <c r="AJ307" s="150"/>
      <c r="AK307" s="150"/>
      <c r="AL307" s="150"/>
      <c r="AM307" s="150"/>
      <c r="AN307" s="150"/>
      <c r="AO307" s="717"/>
      <c r="AP307" s="717"/>
      <c r="AQ307" s="150"/>
      <c r="AR307" s="150"/>
      <c r="AS307" s="150"/>
      <c r="AT307" s="150"/>
      <c r="AU307" s="150"/>
      <c r="AV307" s="156"/>
      <c r="AW307" s="150"/>
      <c r="AX307" s="150"/>
      <c r="AY307" s="150"/>
      <c r="AZ307" s="150"/>
      <c r="BA307" s="150"/>
      <c r="BB307" s="150"/>
      <c r="BC307" s="150"/>
      <c r="BD307" s="150"/>
      <c r="BE307" s="150"/>
      <c r="BF307" s="150"/>
      <c r="BG307" s="150"/>
      <c r="BH307" s="150"/>
      <c r="BI307" s="150"/>
      <c r="BJ307" s="150"/>
      <c r="BK307" s="150"/>
      <c r="BL307" s="150"/>
      <c r="BM307" s="150"/>
      <c r="BN307" s="150"/>
      <c r="BO307" s="150"/>
      <c r="BP307" s="150"/>
      <c r="BQ307" s="150"/>
      <c r="BR307" s="150"/>
      <c r="BS307" s="150"/>
      <c r="BT307" s="150"/>
      <c r="BU307" s="150"/>
      <c r="BV307" s="150"/>
      <c r="BW307" s="150"/>
      <c r="BX307" s="150"/>
      <c r="BY307" s="150"/>
      <c r="BZ307" s="150"/>
      <c r="CA307" s="150"/>
      <c r="CB307" s="150"/>
      <c r="CC307" s="150"/>
      <c r="CD307" s="150"/>
      <c r="CE307" s="150"/>
      <c r="CF307" s="150"/>
      <c r="CG307" s="150"/>
      <c r="CH307" s="150"/>
      <c r="CI307" s="150"/>
      <c r="CJ307" s="150"/>
      <c r="CK307" s="150"/>
      <c r="CL307" s="150"/>
      <c r="CM307" s="150"/>
      <c r="CN307" s="150"/>
      <c r="CO307" s="150"/>
      <c r="CP307" s="150"/>
      <c r="CQ307" s="150"/>
      <c r="CR307" s="150"/>
      <c r="CS307" s="150"/>
      <c r="CT307" s="150"/>
      <c r="CU307" s="150"/>
      <c r="CV307" s="150"/>
      <c r="CW307" s="150"/>
      <c r="CX307" s="150"/>
      <c r="CY307" s="150"/>
      <c r="CZ307" s="150"/>
      <c r="DA307" s="150"/>
      <c r="DB307" s="150"/>
      <c r="DC307" s="150"/>
    </row>
    <row r="308" spans="1:107" s="5" customFormat="1" ht="12.75" customHeight="1">
      <c r="A308" s="150"/>
      <c r="B308" s="150"/>
      <c r="C308" s="150"/>
      <c r="D308" s="150"/>
      <c r="E308" s="150"/>
      <c r="F308" s="150"/>
      <c r="G308" s="150"/>
      <c r="H308" s="150"/>
      <c r="I308" s="150"/>
      <c r="J308" s="150"/>
      <c r="K308" s="150"/>
      <c r="L308" s="150"/>
      <c r="M308" s="150"/>
      <c r="N308" s="150"/>
      <c r="O308" s="150"/>
      <c r="P308" s="150"/>
      <c r="Q308" s="150"/>
      <c r="R308" s="150"/>
      <c r="S308" s="150"/>
      <c r="T308" s="150"/>
      <c r="U308" s="150"/>
      <c r="V308" s="150"/>
      <c r="W308" s="150"/>
      <c r="X308" s="150"/>
      <c r="Y308" s="150"/>
      <c r="Z308" s="150"/>
      <c r="AA308" s="150"/>
      <c r="AB308" s="150"/>
      <c r="AC308" s="150"/>
      <c r="AD308" s="150"/>
      <c r="AE308" s="150"/>
      <c r="AF308" s="150"/>
      <c r="AG308" s="150"/>
      <c r="AH308" s="150"/>
      <c r="AI308" s="150"/>
      <c r="AJ308" s="150"/>
      <c r="AK308" s="150"/>
      <c r="AL308" s="150"/>
      <c r="AM308" s="150"/>
      <c r="AN308" s="150"/>
      <c r="AO308" s="717"/>
      <c r="AP308" s="717"/>
      <c r="AQ308" s="150"/>
      <c r="AR308" s="150"/>
      <c r="AS308" s="150"/>
      <c r="AT308" s="150"/>
      <c r="AU308" s="150"/>
      <c r="AV308" s="156"/>
      <c r="AW308" s="150"/>
      <c r="AX308" s="150"/>
      <c r="AY308" s="150"/>
      <c r="AZ308" s="150"/>
      <c r="BA308" s="150"/>
      <c r="BB308" s="150"/>
      <c r="BC308" s="150"/>
      <c r="BD308" s="150"/>
      <c r="BE308" s="150"/>
      <c r="BF308" s="150"/>
      <c r="BG308" s="150"/>
      <c r="BH308" s="150"/>
      <c r="BI308" s="150"/>
      <c r="BJ308" s="150"/>
      <c r="BK308" s="150"/>
      <c r="BL308" s="150"/>
      <c r="BM308" s="150"/>
      <c r="BN308" s="150"/>
      <c r="BO308" s="150"/>
      <c r="BP308" s="150"/>
      <c r="BQ308" s="150"/>
      <c r="BR308" s="150"/>
      <c r="BS308" s="150"/>
      <c r="BT308" s="150"/>
      <c r="BU308" s="150"/>
      <c r="BV308" s="150"/>
      <c r="BW308" s="150"/>
      <c r="BX308" s="150"/>
      <c r="BY308" s="150"/>
      <c r="BZ308" s="150"/>
      <c r="CA308" s="150"/>
      <c r="CB308" s="150"/>
      <c r="CC308" s="150"/>
      <c r="CD308" s="150"/>
      <c r="CE308" s="150"/>
      <c r="CF308" s="150"/>
      <c r="CG308" s="150"/>
      <c r="CH308" s="150"/>
      <c r="CI308" s="150"/>
      <c r="CJ308" s="150"/>
      <c r="CK308" s="150"/>
      <c r="CL308" s="150"/>
      <c r="CM308" s="150"/>
      <c r="CN308" s="150"/>
      <c r="CO308" s="150"/>
      <c r="CP308" s="150"/>
      <c r="CQ308" s="150"/>
      <c r="CR308" s="150"/>
      <c r="CS308" s="150"/>
      <c r="CT308" s="150"/>
      <c r="CU308" s="150"/>
      <c r="CV308" s="150"/>
      <c r="CW308" s="150"/>
      <c r="CX308" s="150"/>
      <c r="CY308" s="150"/>
      <c r="CZ308" s="150"/>
      <c r="DA308" s="150"/>
      <c r="DB308" s="150"/>
      <c r="DC308" s="150"/>
    </row>
    <row r="309" spans="1:107" s="5" customFormat="1" ht="12.75" customHeight="1">
      <c r="A309" s="150"/>
      <c r="B309" s="150"/>
      <c r="C309" s="150"/>
      <c r="D309" s="150"/>
      <c r="E309" s="150"/>
      <c r="F309" s="150"/>
      <c r="G309" s="150"/>
      <c r="H309" s="150"/>
      <c r="I309" s="150"/>
      <c r="J309" s="150"/>
      <c r="K309" s="150"/>
      <c r="L309" s="150"/>
      <c r="M309" s="150"/>
      <c r="N309" s="150"/>
      <c r="O309" s="150"/>
      <c r="P309" s="150"/>
      <c r="Q309" s="150"/>
      <c r="R309" s="150"/>
      <c r="S309" s="150"/>
      <c r="T309" s="150"/>
      <c r="U309" s="150"/>
      <c r="V309" s="150"/>
      <c r="W309" s="150"/>
      <c r="X309" s="150"/>
      <c r="Y309" s="150"/>
      <c r="Z309" s="150"/>
      <c r="AA309" s="150"/>
      <c r="AB309" s="150"/>
      <c r="AC309" s="150"/>
      <c r="AD309" s="150"/>
      <c r="AE309" s="150"/>
      <c r="AF309" s="150"/>
      <c r="AG309" s="150"/>
      <c r="AH309" s="150"/>
      <c r="AI309" s="150"/>
      <c r="AJ309" s="150"/>
      <c r="AK309" s="150"/>
      <c r="AL309" s="150"/>
      <c r="AM309" s="150"/>
      <c r="AN309" s="150"/>
      <c r="AO309" s="717"/>
      <c r="AP309" s="717"/>
      <c r="AQ309" s="150"/>
      <c r="AR309" s="150"/>
      <c r="AS309" s="150"/>
      <c r="AT309" s="150"/>
      <c r="AU309" s="150"/>
      <c r="AV309" s="156"/>
      <c r="AW309" s="150"/>
      <c r="AX309" s="150"/>
      <c r="AY309" s="150"/>
      <c r="AZ309" s="150"/>
      <c r="BA309" s="150"/>
      <c r="BB309" s="150"/>
      <c r="BC309" s="150"/>
      <c r="BD309" s="150"/>
      <c r="BE309" s="150"/>
      <c r="BF309" s="150"/>
      <c r="BG309" s="150"/>
      <c r="BH309" s="150"/>
      <c r="BI309" s="150"/>
      <c r="BJ309" s="150"/>
      <c r="BK309" s="150"/>
      <c r="BL309" s="150"/>
      <c r="BM309" s="150"/>
      <c r="BN309" s="150"/>
      <c r="BO309" s="150"/>
      <c r="BP309" s="150"/>
      <c r="BQ309" s="150"/>
      <c r="BR309" s="150"/>
      <c r="BS309" s="150"/>
      <c r="BT309" s="150"/>
      <c r="BU309" s="150"/>
      <c r="BV309" s="150"/>
      <c r="BW309" s="150"/>
      <c r="BX309" s="150"/>
      <c r="BY309" s="150"/>
      <c r="BZ309" s="150"/>
      <c r="CA309" s="150"/>
      <c r="CB309" s="150"/>
      <c r="CC309" s="150"/>
      <c r="CD309" s="150"/>
      <c r="CE309" s="150"/>
      <c r="CF309" s="150"/>
      <c r="CG309" s="150"/>
      <c r="CH309" s="150"/>
      <c r="CI309" s="150"/>
      <c r="CJ309" s="150"/>
      <c r="CK309" s="150"/>
      <c r="CL309" s="150"/>
      <c r="CM309" s="150"/>
      <c r="CN309" s="150"/>
      <c r="CO309" s="150"/>
      <c r="CP309" s="150"/>
      <c r="CQ309" s="150"/>
      <c r="CR309" s="150"/>
      <c r="CS309" s="150"/>
      <c r="CT309" s="150"/>
      <c r="CU309" s="150"/>
      <c r="CV309" s="150"/>
      <c r="CW309" s="150"/>
      <c r="CX309" s="150"/>
      <c r="CY309" s="150"/>
      <c r="CZ309" s="150"/>
      <c r="DA309" s="150"/>
      <c r="DB309" s="150"/>
      <c r="DC309" s="150"/>
    </row>
    <row r="310" spans="1:107" s="5" customFormat="1" ht="12.75" customHeight="1">
      <c r="A310" s="150"/>
      <c r="B310" s="150"/>
      <c r="C310" s="150"/>
      <c r="D310" s="150"/>
      <c r="E310" s="150"/>
      <c r="F310" s="150"/>
      <c r="G310" s="150"/>
      <c r="H310" s="150"/>
      <c r="I310" s="150"/>
      <c r="J310" s="150"/>
      <c r="K310" s="150"/>
      <c r="L310" s="150"/>
      <c r="M310" s="150"/>
      <c r="N310" s="150"/>
      <c r="O310" s="150"/>
      <c r="P310" s="150"/>
      <c r="Q310" s="150"/>
      <c r="R310" s="150"/>
      <c r="S310" s="150"/>
      <c r="T310" s="150"/>
      <c r="U310" s="150"/>
      <c r="V310" s="150"/>
      <c r="W310" s="150"/>
      <c r="X310" s="150"/>
      <c r="Y310" s="150"/>
      <c r="Z310" s="150"/>
      <c r="AA310" s="150"/>
      <c r="AB310" s="150"/>
      <c r="AC310" s="150"/>
      <c r="AD310" s="150"/>
      <c r="AE310" s="150"/>
      <c r="AF310" s="150"/>
      <c r="AG310" s="150"/>
      <c r="AH310" s="150"/>
      <c r="AI310" s="150"/>
      <c r="AJ310" s="150"/>
      <c r="AK310" s="150"/>
      <c r="AL310" s="150"/>
      <c r="AM310" s="150"/>
      <c r="AN310" s="150"/>
      <c r="AO310" s="717"/>
      <c r="AP310" s="717"/>
      <c r="AQ310" s="150"/>
      <c r="AR310" s="150"/>
      <c r="AS310" s="150"/>
      <c r="AT310" s="150"/>
      <c r="AU310" s="150"/>
      <c r="AV310" s="156"/>
      <c r="AW310" s="150"/>
      <c r="AX310" s="150"/>
      <c r="AY310" s="150"/>
      <c r="AZ310" s="150"/>
      <c r="BA310" s="150"/>
      <c r="BB310" s="150"/>
      <c r="BC310" s="150"/>
      <c r="BD310" s="150"/>
      <c r="BE310" s="150"/>
      <c r="BF310" s="150"/>
      <c r="BG310" s="150"/>
      <c r="BH310" s="150"/>
      <c r="BI310" s="150"/>
      <c r="BJ310" s="150"/>
      <c r="BK310" s="150"/>
      <c r="BL310" s="150"/>
      <c r="BM310" s="150"/>
      <c r="BN310" s="150"/>
      <c r="BO310" s="150"/>
      <c r="BP310" s="150"/>
      <c r="BQ310" s="150"/>
      <c r="BR310" s="150"/>
      <c r="BS310" s="150"/>
      <c r="BT310" s="150"/>
      <c r="BU310" s="150"/>
      <c r="BV310" s="150"/>
      <c r="BW310" s="150"/>
      <c r="BX310" s="150"/>
      <c r="BY310" s="150"/>
      <c r="BZ310" s="150"/>
      <c r="CA310" s="150"/>
      <c r="CB310" s="150"/>
      <c r="CC310" s="150"/>
      <c r="CD310" s="150"/>
      <c r="CE310" s="150"/>
      <c r="CF310" s="150"/>
      <c r="CG310" s="150"/>
      <c r="CH310" s="150"/>
      <c r="CI310" s="150"/>
      <c r="CJ310" s="150"/>
      <c r="CK310" s="150"/>
      <c r="CL310" s="150"/>
      <c r="CM310" s="150"/>
      <c r="CN310" s="150"/>
      <c r="CO310" s="150"/>
      <c r="CP310" s="150"/>
      <c r="CQ310" s="150"/>
      <c r="CR310" s="150"/>
      <c r="CS310" s="150"/>
      <c r="CT310" s="150"/>
      <c r="CU310" s="150"/>
      <c r="CV310" s="150"/>
      <c r="CW310" s="150"/>
      <c r="CX310" s="150"/>
      <c r="CY310" s="150"/>
      <c r="CZ310" s="150"/>
      <c r="DA310" s="150"/>
      <c r="DB310" s="150"/>
      <c r="DC310" s="150"/>
    </row>
    <row r="311" spans="1:107" s="5" customFormat="1" ht="12.75" customHeight="1">
      <c r="A311" s="150"/>
      <c r="B311" s="150"/>
      <c r="C311" s="150"/>
      <c r="D311" s="150"/>
      <c r="E311" s="150"/>
      <c r="F311" s="150"/>
      <c r="G311" s="150"/>
      <c r="H311" s="150"/>
      <c r="I311" s="150"/>
      <c r="J311" s="150"/>
      <c r="K311" s="150"/>
      <c r="L311" s="150"/>
      <c r="M311" s="150"/>
      <c r="N311" s="150"/>
      <c r="O311" s="150"/>
      <c r="P311" s="150"/>
      <c r="Q311" s="150"/>
      <c r="R311" s="150"/>
      <c r="S311" s="150"/>
      <c r="T311" s="150"/>
      <c r="U311" s="150"/>
      <c r="V311" s="150"/>
      <c r="W311" s="150"/>
      <c r="X311" s="150"/>
      <c r="Y311" s="150"/>
      <c r="Z311" s="150"/>
      <c r="AA311" s="150"/>
      <c r="AB311" s="150"/>
      <c r="AC311" s="150"/>
      <c r="AD311" s="150"/>
      <c r="AE311" s="150"/>
      <c r="AF311" s="150"/>
      <c r="AG311" s="150"/>
      <c r="AH311" s="150"/>
      <c r="AI311" s="150"/>
      <c r="AJ311" s="150"/>
      <c r="AK311" s="150"/>
      <c r="AL311" s="150"/>
      <c r="AM311" s="150"/>
      <c r="AN311" s="150"/>
      <c r="AO311" s="717"/>
      <c r="AP311" s="717"/>
      <c r="AQ311" s="150"/>
      <c r="AR311" s="150"/>
      <c r="AS311" s="150"/>
      <c r="AT311" s="150"/>
      <c r="AU311" s="150"/>
      <c r="AV311" s="156"/>
      <c r="AW311" s="150"/>
      <c r="AX311" s="150"/>
      <c r="AY311" s="150"/>
      <c r="AZ311" s="150"/>
      <c r="BA311" s="150"/>
      <c r="BB311" s="150"/>
      <c r="BC311" s="150"/>
      <c r="BD311" s="150"/>
      <c r="BE311" s="150"/>
      <c r="BF311" s="150"/>
      <c r="BG311" s="150"/>
      <c r="BH311" s="150"/>
      <c r="BI311" s="150"/>
      <c r="BJ311" s="150"/>
      <c r="BK311" s="150"/>
      <c r="BL311" s="150"/>
      <c r="BM311" s="150"/>
      <c r="BN311" s="150"/>
      <c r="BO311" s="150"/>
      <c r="BP311" s="150"/>
      <c r="BQ311" s="150"/>
      <c r="BR311" s="150"/>
      <c r="BS311" s="150"/>
      <c r="BT311" s="150"/>
      <c r="BU311" s="150"/>
      <c r="BV311" s="150"/>
      <c r="BW311" s="150"/>
      <c r="BX311" s="150"/>
      <c r="BY311" s="150"/>
      <c r="BZ311" s="150"/>
      <c r="CA311" s="150"/>
      <c r="CB311" s="150"/>
      <c r="CC311" s="150"/>
      <c r="CD311" s="150"/>
      <c r="CE311" s="150"/>
      <c r="CF311" s="150"/>
      <c r="CG311" s="150"/>
      <c r="CH311" s="150"/>
      <c r="CI311" s="150"/>
      <c r="CJ311" s="150"/>
      <c r="CK311" s="150"/>
      <c r="CL311" s="150"/>
      <c r="CM311" s="150"/>
      <c r="CN311" s="150"/>
      <c r="CO311" s="150"/>
      <c r="CP311" s="150"/>
      <c r="CQ311" s="150"/>
      <c r="CR311" s="150"/>
      <c r="CS311" s="150"/>
      <c r="CT311" s="150"/>
      <c r="CU311" s="150"/>
      <c r="CV311" s="150"/>
      <c r="CW311" s="150"/>
      <c r="CX311" s="150"/>
      <c r="CY311" s="150"/>
      <c r="CZ311" s="150"/>
      <c r="DA311" s="150"/>
      <c r="DB311" s="150"/>
      <c r="DC311" s="150"/>
    </row>
    <row r="312" spans="1:107" s="5" customFormat="1" ht="12.75" customHeight="1">
      <c r="A312" s="150"/>
      <c r="B312" s="150"/>
      <c r="C312" s="150"/>
      <c r="D312" s="150"/>
      <c r="E312" s="150"/>
      <c r="F312" s="150"/>
      <c r="G312" s="150"/>
      <c r="H312" s="150"/>
      <c r="I312" s="150"/>
      <c r="J312" s="150"/>
      <c r="K312" s="150"/>
      <c r="L312" s="150"/>
      <c r="M312" s="150"/>
      <c r="N312" s="150"/>
      <c r="O312" s="150"/>
      <c r="P312" s="150"/>
      <c r="Q312" s="150"/>
      <c r="R312" s="150"/>
      <c r="S312" s="150"/>
      <c r="T312" s="150"/>
      <c r="U312" s="150"/>
      <c r="V312" s="150"/>
      <c r="W312" s="150"/>
      <c r="X312" s="150"/>
      <c r="Y312" s="150"/>
      <c r="Z312" s="150"/>
      <c r="AA312" s="150"/>
      <c r="AB312" s="150"/>
      <c r="AC312" s="150"/>
      <c r="AD312" s="150"/>
      <c r="AE312" s="150"/>
      <c r="AF312" s="150"/>
      <c r="AG312" s="150"/>
      <c r="AH312" s="150"/>
      <c r="AI312" s="150"/>
      <c r="AJ312" s="150"/>
      <c r="AK312" s="150"/>
      <c r="AL312" s="150"/>
      <c r="AM312" s="150"/>
      <c r="AN312" s="150"/>
      <c r="AO312" s="717"/>
      <c r="AP312" s="717"/>
      <c r="AQ312" s="150"/>
      <c r="AR312" s="150"/>
      <c r="AS312" s="150"/>
      <c r="AT312" s="150"/>
      <c r="AU312" s="150"/>
      <c r="AV312" s="156"/>
      <c r="AW312" s="150"/>
      <c r="AX312" s="150"/>
      <c r="AY312" s="150"/>
      <c r="AZ312" s="150"/>
      <c r="BA312" s="150"/>
      <c r="BB312" s="150"/>
      <c r="BC312" s="150"/>
      <c r="BD312" s="150"/>
      <c r="BE312" s="150"/>
      <c r="BF312" s="150"/>
      <c r="BG312" s="150"/>
      <c r="BH312" s="150"/>
      <c r="BI312" s="150"/>
      <c r="BJ312" s="150"/>
      <c r="BK312" s="150"/>
      <c r="BL312" s="150"/>
      <c r="BM312" s="150"/>
      <c r="BN312" s="150"/>
      <c r="BO312" s="150"/>
      <c r="BP312" s="150"/>
      <c r="BQ312" s="150"/>
      <c r="BR312" s="150"/>
      <c r="BS312" s="150"/>
      <c r="BT312" s="150"/>
      <c r="BU312" s="150"/>
      <c r="BV312" s="150"/>
      <c r="BW312" s="150"/>
      <c r="BX312" s="150"/>
      <c r="BY312" s="150"/>
      <c r="BZ312" s="150"/>
      <c r="CA312" s="150"/>
      <c r="CB312" s="150"/>
      <c r="CC312" s="150"/>
      <c r="CD312" s="150"/>
      <c r="CE312" s="150"/>
      <c r="CF312" s="150"/>
      <c r="CG312" s="150"/>
      <c r="CH312" s="150"/>
      <c r="CI312" s="150"/>
      <c r="CJ312" s="150"/>
      <c r="CK312" s="150"/>
      <c r="CL312" s="150"/>
      <c r="CM312" s="150"/>
      <c r="CN312" s="150"/>
      <c r="CO312" s="150"/>
      <c r="CP312" s="150"/>
      <c r="CQ312" s="150"/>
      <c r="CR312" s="150"/>
      <c r="CS312" s="150"/>
      <c r="CT312" s="150"/>
      <c r="CU312" s="150"/>
      <c r="CV312" s="150"/>
      <c r="CW312" s="150"/>
      <c r="CX312" s="150"/>
      <c r="CY312" s="150"/>
      <c r="CZ312" s="150"/>
      <c r="DA312" s="150"/>
      <c r="DB312" s="150"/>
      <c r="DC312" s="150"/>
    </row>
    <row r="313" spans="1:107" s="5" customFormat="1" ht="12.75" customHeight="1">
      <c r="A313" s="150"/>
      <c r="B313" s="150"/>
      <c r="C313" s="150"/>
      <c r="D313" s="150"/>
      <c r="E313" s="150"/>
      <c r="F313" s="150"/>
      <c r="G313" s="150"/>
      <c r="H313" s="150"/>
      <c r="I313" s="150"/>
      <c r="J313" s="150"/>
      <c r="K313" s="150"/>
      <c r="L313" s="150"/>
      <c r="M313" s="150"/>
      <c r="N313" s="150"/>
      <c r="O313" s="150"/>
      <c r="P313" s="150"/>
      <c r="Q313" s="150"/>
      <c r="R313" s="150"/>
      <c r="S313" s="150"/>
      <c r="T313" s="150"/>
      <c r="U313" s="150"/>
      <c r="V313" s="150"/>
      <c r="W313" s="150"/>
      <c r="X313" s="150"/>
      <c r="Y313" s="150"/>
      <c r="Z313" s="150"/>
      <c r="AA313" s="150"/>
      <c r="AB313" s="150"/>
      <c r="AC313" s="150"/>
      <c r="AD313" s="150"/>
      <c r="AE313" s="150"/>
      <c r="AF313" s="150"/>
      <c r="AG313" s="150"/>
      <c r="AH313" s="150"/>
      <c r="AI313" s="150"/>
      <c r="AJ313" s="150"/>
      <c r="AK313" s="150"/>
      <c r="AL313" s="150"/>
      <c r="AM313" s="150"/>
      <c r="AN313" s="150"/>
      <c r="AO313" s="717"/>
      <c r="AP313" s="717"/>
      <c r="AQ313" s="150"/>
      <c r="AR313" s="150"/>
      <c r="AS313" s="150"/>
      <c r="AT313" s="150"/>
      <c r="AU313" s="150"/>
      <c r="AV313" s="156"/>
      <c r="AW313" s="150"/>
      <c r="AX313" s="150"/>
      <c r="AY313" s="150"/>
      <c r="AZ313" s="150"/>
      <c r="BA313" s="150"/>
      <c r="BB313" s="150"/>
      <c r="BC313" s="150"/>
      <c r="BD313" s="150"/>
      <c r="BE313" s="150"/>
      <c r="BF313" s="150"/>
      <c r="BG313" s="150"/>
      <c r="BH313" s="150"/>
      <c r="BI313" s="150"/>
      <c r="BJ313" s="150"/>
      <c r="BK313" s="150"/>
      <c r="BL313" s="150"/>
      <c r="BM313" s="150"/>
      <c r="BN313" s="150"/>
      <c r="BO313" s="150"/>
      <c r="BP313" s="150"/>
      <c r="BQ313" s="150"/>
      <c r="BR313" s="150"/>
      <c r="BS313" s="150"/>
      <c r="BT313" s="150"/>
      <c r="BU313" s="150"/>
      <c r="BV313" s="150"/>
      <c r="BW313" s="150"/>
      <c r="BX313" s="150"/>
      <c r="BY313" s="150"/>
      <c r="BZ313" s="150"/>
      <c r="CA313" s="150"/>
      <c r="CB313" s="150"/>
      <c r="CC313" s="150"/>
      <c r="CD313" s="150"/>
      <c r="CE313" s="150"/>
      <c r="CF313" s="150"/>
      <c r="CG313" s="150"/>
      <c r="CH313" s="150"/>
      <c r="CI313" s="150"/>
      <c r="CJ313" s="150"/>
      <c r="CK313" s="150"/>
      <c r="CL313" s="150"/>
      <c r="CM313" s="150"/>
      <c r="CN313" s="150"/>
      <c r="CO313" s="150"/>
      <c r="CP313" s="150"/>
      <c r="CQ313" s="150"/>
      <c r="CR313" s="150"/>
      <c r="CS313" s="150"/>
      <c r="CT313" s="150"/>
      <c r="CU313" s="150"/>
      <c r="CV313" s="150"/>
      <c r="CW313" s="150"/>
      <c r="CX313" s="150"/>
      <c r="CY313" s="150"/>
      <c r="CZ313" s="150"/>
      <c r="DA313" s="150"/>
      <c r="DB313" s="150"/>
      <c r="DC313" s="150"/>
    </row>
    <row r="314" spans="1:107" ht="20.25">
      <c r="B314" s="21" t="str">
        <f>B1</f>
        <v>New Construction &amp; Major Renovations</v>
      </c>
      <c r="C314" s="21"/>
      <c r="AI314" s="22" t="s">
        <v>1357</v>
      </c>
      <c r="AU314" s="150"/>
      <c r="AV314" s="150"/>
      <c r="AW314" s="150"/>
      <c r="AX314" s="150"/>
      <c r="AY314" s="150"/>
      <c r="AZ314" s="150"/>
      <c r="BA314" s="150"/>
      <c r="BB314" s="150"/>
      <c r="BC314" s="150"/>
      <c r="BD314" s="150"/>
      <c r="BE314" s="150"/>
      <c r="BF314" s="150"/>
      <c r="BG314" s="150"/>
      <c r="BH314" s="150"/>
      <c r="BI314" s="150"/>
      <c r="BJ314" s="150"/>
      <c r="BK314" s="150"/>
      <c r="BL314" s="150"/>
      <c r="BM314" s="150"/>
      <c r="BN314" s="150"/>
      <c r="BO314" s="150"/>
      <c r="BP314" s="150"/>
      <c r="BQ314" s="150"/>
      <c r="BR314" s="150"/>
      <c r="BS314" s="150"/>
      <c r="BT314" s="150"/>
      <c r="BU314" s="150"/>
      <c r="BV314" s="150"/>
      <c r="BW314" s="150"/>
      <c r="BX314" s="150"/>
      <c r="BY314" s="150"/>
      <c r="BZ314" s="150"/>
      <c r="CA314" s="150"/>
      <c r="CB314" s="150"/>
      <c r="CC314" s="150"/>
      <c r="CD314" s="150"/>
      <c r="CE314" s="150"/>
      <c r="CF314" s="150"/>
      <c r="CG314" s="150"/>
      <c r="CH314" s="150"/>
      <c r="CI314" s="150"/>
      <c r="CJ314" s="150"/>
      <c r="CK314" s="150"/>
      <c r="CL314" s="150"/>
      <c r="CM314" s="150"/>
      <c r="CN314" s="150"/>
      <c r="CO314" s="150"/>
      <c r="CP314" s="150"/>
      <c r="CQ314" s="150"/>
      <c r="CR314" s="150"/>
      <c r="CS314" s="150"/>
      <c r="CT314" s="150"/>
      <c r="CU314" s="150"/>
      <c r="CV314" s="150"/>
      <c r="CW314" s="150"/>
      <c r="CX314" s="150"/>
      <c r="CY314" s="150"/>
      <c r="CZ314" s="150"/>
      <c r="DA314" s="150"/>
      <c r="DB314" s="150"/>
      <c r="DC314" s="150"/>
    </row>
    <row r="315" spans="1:107" ht="18">
      <c r="B315" s="23" t="str">
        <f>B2</f>
        <v>Commercial &amp; Industrial Energy Efficiency Incentives</v>
      </c>
      <c r="C315" s="2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AI315" s="204" t="str">
        <f>AI1</f>
        <v>Effective September 28, 2026</v>
      </c>
      <c r="AU315" s="150"/>
      <c r="AV315" s="150"/>
      <c r="AW315" s="150"/>
      <c r="AX315" s="150"/>
      <c r="AY315" s="150"/>
      <c r="AZ315" s="150"/>
      <c r="BA315" s="150"/>
      <c r="BB315" s="150"/>
      <c r="BC315" s="150"/>
      <c r="BD315" s="150"/>
      <c r="BE315" s="150"/>
      <c r="BF315" s="150"/>
      <c r="BG315" s="150"/>
      <c r="BH315" s="150"/>
      <c r="BI315" s="150"/>
      <c r="BJ315" s="150"/>
      <c r="BK315" s="150"/>
      <c r="BL315" s="150"/>
      <c r="BM315" s="150"/>
      <c r="BN315" s="150"/>
      <c r="BO315" s="150"/>
      <c r="BP315" s="150"/>
      <c r="BQ315" s="150"/>
      <c r="BR315" s="150"/>
      <c r="BS315" s="150"/>
      <c r="BT315" s="150"/>
      <c r="BU315" s="150"/>
      <c r="BV315" s="150"/>
      <c r="BW315" s="150"/>
      <c r="BX315" s="150"/>
      <c r="BY315" s="150"/>
      <c r="BZ315" s="150"/>
      <c r="CA315" s="150"/>
      <c r="CB315" s="150"/>
      <c r="CC315" s="150"/>
      <c r="CD315" s="150"/>
      <c r="CE315" s="150"/>
      <c r="CF315" s="150"/>
      <c r="CG315" s="150"/>
      <c r="CH315" s="150"/>
      <c r="CI315" s="150"/>
      <c r="CJ315" s="150"/>
      <c r="CK315" s="150"/>
      <c r="CL315" s="150"/>
      <c r="CM315" s="150"/>
      <c r="CN315" s="150"/>
      <c r="CO315" s="150"/>
      <c r="CP315" s="150"/>
      <c r="CQ315" s="150"/>
      <c r="CR315" s="150"/>
      <c r="CS315" s="150"/>
      <c r="CT315" s="150"/>
      <c r="CU315" s="150"/>
      <c r="CV315" s="150"/>
      <c r="CW315" s="150"/>
      <c r="CX315" s="150"/>
      <c r="CY315" s="150"/>
      <c r="CZ315" s="150"/>
      <c r="DA315" s="150"/>
      <c r="DB315" s="150"/>
      <c r="DC315" s="150"/>
    </row>
    <row r="316" spans="1:107" ht="23.25" customHeight="1">
      <c r="B316" s="48" t="s">
        <v>617</v>
      </c>
      <c r="C316" s="2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AU316" s="150"/>
      <c r="AV316" s="150"/>
      <c r="AW316" s="150"/>
      <c r="AX316" s="150"/>
      <c r="AY316" s="150"/>
      <c r="AZ316" s="150"/>
      <c r="BA316" s="150"/>
      <c r="BB316" s="150"/>
      <c r="BC316" s="150"/>
      <c r="BD316" s="150"/>
      <c r="BE316" s="150"/>
      <c r="BF316" s="150"/>
      <c r="BG316" s="150"/>
      <c r="BH316" s="150"/>
      <c r="BI316" s="150"/>
      <c r="BJ316" s="150"/>
      <c r="BK316" s="150"/>
      <c r="BL316" s="150"/>
      <c r="BM316" s="150"/>
      <c r="BN316" s="150"/>
      <c r="BO316" s="150"/>
      <c r="BP316" s="150"/>
      <c r="BQ316" s="150"/>
      <c r="BR316" s="150"/>
      <c r="BS316" s="150"/>
      <c r="BT316" s="150"/>
      <c r="BU316" s="150"/>
      <c r="BV316" s="150"/>
      <c r="BW316" s="150"/>
      <c r="BX316" s="150"/>
      <c r="BY316" s="150"/>
      <c r="BZ316" s="150"/>
      <c r="CA316" s="150"/>
      <c r="CB316" s="150"/>
      <c r="CC316" s="150"/>
      <c r="CD316" s="150"/>
      <c r="CE316" s="150"/>
      <c r="CF316" s="150"/>
      <c r="CG316" s="150"/>
      <c r="CH316" s="150"/>
      <c r="CI316" s="150"/>
      <c r="CJ316" s="150"/>
      <c r="CK316" s="150"/>
      <c r="CL316" s="150"/>
      <c r="CM316" s="150"/>
      <c r="CN316" s="150"/>
      <c r="CO316" s="150"/>
      <c r="CP316" s="150"/>
      <c r="CQ316" s="150"/>
      <c r="CR316" s="150"/>
      <c r="CS316" s="150"/>
      <c r="CT316" s="150"/>
      <c r="CU316" s="150"/>
      <c r="CV316" s="150"/>
      <c r="CW316" s="150"/>
      <c r="CX316" s="150"/>
      <c r="CY316" s="150"/>
      <c r="CZ316" s="150"/>
      <c r="DA316" s="150"/>
      <c r="DB316" s="150"/>
      <c r="DC316" s="150"/>
    </row>
    <row r="317" spans="1:107" ht="4.5" customHeight="1"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AU317" s="150"/>
      <c r="AV317" s="150"/>
      <c r="AW317" s="150"/>
      <c r="AX317" s="150"/>
      <c r="AY317" s="150"/>
      <c r="AZ317" s="150"/>
      <c r="BA317" s="150"/>
      <c r="BB317" s="150"/>
      <c r="BC317" s="150"/>
      <c r="BD317" s="150"/>
      <c r="BE317" s="150"/>
      <c r="BF317" s="150"/>
      <c r="BG317" s="150"/>
      <c r="BH317" s="150"/>
      <c r="BI317" s="150"/>
      <c r="BJ317" s="150"/>
      <c r="BK317" s="150"/>
      <c r="BL317" s="150"/>
      <c r="BM317" s="150"/>
      <c r="BN317" s="150"/>
      <c r="BO317" s="150"/>
      <c r="BP317" s="150"/>
      <c r="BQ317" s="150"/>
      <c r="BR317" s="150"/>
      <c r="BS317" s="150"/>
      <c r="BT317" s="150"/>
      <c r="BU317" s="150"/>
      <c r="BV317" s="150"/>
      <c r="BW317" s="150"/>
      <c r="BX317" s="150"/>
      <c r="BY317" s="150"/>
      <c r="BZ317" s="150"/>
      <c r="CA317" s="150"/>
      <c r="CB317" s="150"/>
      <c r="CC317" s="150"/>
      <c r="CD317" s="150"/>
      <c r="CE317" s="150"/>
      <c r="CF317" s="150"/>
      <c r="CG317" s="150"/>
      <c r="CH317" s="150"/>
      <c r="CI317" s="150"/>
      <c r="CJ317" s="150"/>
      <c r="CK317" s="150"/>
      <c r="CL317" s="150"/>
      <c r="CM317" s="150"/>
      <c r="CN317" s="150"/>
      <c r="CO317" s="150"/>
      <c r="CP317" s="150"/>
      <c r="CQ317" s="150"/>
      <c r="CR317" s="150"/>
      <c r="CS317" s="150"/>
      <c r="CT317" s="150"/>
      <c r="CU317" s="150"/>
      <c r="CV317" s="150"/>
      <c r="CW317" s="150"/>
      <c r="CX317" s="150"/>
      <c r="CY317" s="150"/>
      <c r="CZ317" s="150"/>
      <c r="DA317" s="150"/>
      <c r="DB317" s="150"/>
      <c r="DC317" s="150"/>
    </row>
    <row r="318" spans="1:107" ht="15" customHeight="1">
      <c r="B318" s="216" t="s">
        <v>256</v>
      </c>
      <c r="C318" s="29"/>
      <c r="D318" s="29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Y318" s="205"/>
      <c r="AI318" s="363" t="str">
        <f>AI5</f>
        <v>*Indicates required field - if left blank your project will not be reviewed</v>
      </c>
      <c r="AU318" s="150"/>
      <c r="AV318" s="150"/>
      <c r="AW318" s="150"/>
      <c r="AX318" s="150"/>
      <c r="AY318" s="150"/>
      <c r="AZ318" s="150"/>
      <c r="BA318" s="150"/>
      <c r="BB318" s="150"/>
      <c r="BC318" s="150"/>
      <c r="BD318" s="150"/>
      <c r="BE318" s="150"/>
      <c r="BF318" s="150"/>
      <c r="BG318" s="150"/>
      <c r="BH318" s="150"/>
      <c r="BI318" s="150"/>
      <c r="BJ318" s="150"/>
      <c r="BK318" s="150"/>
      <c r="BL318" s="150"/>
      <c r="BM318" s="150"/>
      <c r="BN318" s="150"/>
      <c r="BO318" s="150"/>
      <c r="BP318" s="150"/>
      <c r="BQ318" s="150"/>
      <c r="BR318" s="150"/>
      <c r="BS318" s="150"/>
      <c r="BT318" s="150"/>
      <c r="BU318" s="150"/>
      <c r="BV318" s="150"/>
      <c r="BW318" s="150"/>
      <c r="BX318" s="150"/>
      <c r="BY318" s="150"/>
      <c r="BZ318" s="150"/>
      <c r="CA318" s="150"/>
      <c r="CB318" s="150"/>
      <c r="CC318" s="150"/>
      <c r="CD318" s="150"/>
      <c r="CE318" s="150"/>
      <c r="CF318" s="150"/>
      <c r="CG318" s="150"/>
      <c r="CH318" s="150"/>
      <c r="CI318" s="150"/>
      <c r="CJ318" s="150"/>
      <c r="CK318" s="150"/>
      <c r="CL318" s="150"/>
      <c r="CM318" s="150"/>
      <c r="CN318" s="150"/>
      <c r="CO318" s="150"/>
      <c r="CP318" s="150"/>
      <c r="CQ318" s="150"/>
      <c r="CR318" s="150"/>
      <c r="CS318" s="150"/>
      <c r="CT318" s="150"/>
      <c r="CU318" s="150"/>
      <c r="CV318" s="150"/>
      <c r="CW318" s="150"/>
      <c r="CX318" s="150"/>
      <c r="CY318" s="150"/>
      <c r="CZ318" s="150"/>
      <c r="DA318" s="150"/>
      <c r="DB318" s="150"/>
      <c r="DC318" s="150"/>
    </row>
    <row r="319" spans="1:107" ht="12.75" customHeight="1">
      <c r="B319" s="376" t="str">
        <f>IF(B6="","",B6)</f>
        <v>Applicant Name* (Organization)</v>
      </c>
      <c r="C319" s="377"/>
      <c r="D319" s="377"/>
      <c r="E319" s="377"/>
      <c r="F319" s="377"/>
      <c r="G319" s="377"/>
      <c r="H319" s="377"/>
      <c r="I319" s="377"/>
      <c r="J319" s="377"/>
      <c r="K319" s="377"/>
      <c r="L319" s="377"/>
      <c r="M319" s="377"/>
      <c r="N319" s="377"/>
      <c r="O319" s="377"/>
      <c r="P319" s="377"/>
      <c r="Q319" s="377"/>
      <c r="R319" s="377"/>
      <c r="S319" s="378"/>
      <c r="T319" s="376" t="str">
        <f>IF(T6="","",T6)</f>
        <v>Account Number* (Required)</v>
      </c>
      <c r="U319" s="377"/>
      <c r="V319" s="377"/>
      <c r="W319" s="377"/>
      <c r="X319" s="377"/>
      <c r="Y319" s="377"/>
      <c r="Z319" s="377"/>
      <c r="AA319" s="377"/>
      <c r="AB319" s="377"/>
      <c r="AC319" s="377"/>
      <c r="AD319" s="377"/>
      <c r="AE319" s="378"/>
      <c r="AF319" s="364" t="str">
        <f>IF(AF6="","",AF6)</f>
        <v>Date*</v>
      </c>
      <c r="AG319" s="365"/>
      <c r="AH319" s="365"/>
      <c r="AI319" s="366"/>
      <c r="AU319" s="150"/>
      <c r="AV319" s="150"/>
      <c r="AW319" s="150"/>
      <c r="AX319" s="150"/>
      <c r="AY319" s="150"/>
      <c r="AZ319" s="150"/>
      <c r="BA319" s="150"/>
      <c r="BB319" s="150"/>
      <c r="BC319" s="150"/>
      <c r="BD319" s="150"/>
      <c r="BE319" s="150"/>
      <c r="BF319" s="150"/>
      <c r="BG319" s="150"/>
      <c r="BH319" s="150"/>
      <c r="BI319" s="150"/>
      <c r="BJ319" s="150"/>
      <c r="BK319" s="150"/>
      <c r="BL319" s="150"/>
      <c r="BM319" s="150"/>
      <c r="BN319" s="150"/>
      <c r="BO319" s="150"/>
      <c r="BP319" s="150"/>
      <c r="BQ319" s="150"/>
      <c r="BR319" s="150"/>
      <c r="BS319" s="150"/>
      <c r="BT319" s="150"/>
      <c r="BU319" s="150"/>
      <c r="BV319" s="150"/>
      <c r="BW319" s="150"/>
      <c r="BX319" s="150"/>
      <c r="BY319" s="150"/>
      <c r="BZ319" s="150"/>
      <c r="CA319" s="150"/>
      <c r="CB319" s="150"/>
      <c r="CC319" s="150"/>
      <c r="CD319" s="150"/>
      <c r="CE319" s="150"/>
      <c r="CF319" s="150"/>
      <c r="CG319" s="150"/>
      <c r="CH319" s="150"/>
      <c r="CI319" s="150"/>
      <c r="CJ319" s="150"/>
      <c r="CK319" s="150"/>
      <c r="CL319" s="150"/>
      <c r="CM319" s="150"/>
      <c r="CN319" s="150"/>
      <c r="CO319" s="150"/>
      <c r="CP319" s="150"/>
      <c r="CQ319" s="150"/>
      <c r="CR319" s="150"/>
      <c r="CS319" s="150"/>
      <c r="CT319" s="150"/>
      <c r="CU319" s="150"/>
      <c r="CV319" s="150"/>
      <c r="CW319" s="150"/>
      <c r="CX319" s="150"/>
      <c r="CY319" s="150"/>
      <c r="CZ319" s="150"/>
      <c r="DA319" s="150"/>
      <c r="DB319" s="150"/>
      <c r="DC319" s="150"/>
    </row>
    <row r="320" spans="1:107" s="424" customFormat="1" ht="15" customHeight="1">
      <c r="B320" s="911" t="str">
        <f>IF(B7="","",B7)</f>
        <v/>
      </c>
      <c r="C320" s="912"/>
      <c r="D320" s="912"/>
      <c r="E320" s="912"/>
      <c r="F320" s="912"/>
      <c r="G320" s="912"/>
      <c r="H320" s="912"/>
      <c r="I320" s="912"/>
      <c r="J320" s="912"/>
      <c r="K320" s="912"/>
      <c r="L320" s="912"/>
      <c r="M320" s="912"/>
      <c r="N320" s="912"/>
      <c r="O320" s="912"/>
      <c r="P320" s="912"/>
      <c r="Q320" s="912"/>
      <c r="R320" s="912"/>
      <c r="S320" s="913"/>
      <c r="T320" s="911" t="str">
        <f>IF(T7="","",T7)</f>
        <v/>
      </c>
      <c r="U320" s="912"/>
      <c r="V320" s="912"/>
      <c r="W320" s="912"/>
      <c r="X320" s="912"/>
      <c r="Y320" s="912"/>
      <c r="Z320" s="912"/>
      <c r="AA320" s="912"/>
      <c r="AB320" s="912"/>
      <c r="AC320" s="912"/>
      <c r="AD320" s="912"/>
      <c r="AE320" s="913"/>
      <c r="AF320" s="914" t="str">
        <f>IF(AF7="","",AF7)</f>
        <v/>
      </c>
      <c r="AG320" s="915"/>
      <c r="AH320" s="915"/>
      <c r="AI320" s="916"/>
      <c r="AO320" s="716"/>
      <c r="AP320" s="716"/>
      <c r="AU320" s="150"/>
      <c r="AV320" s="425"/>
      <c r="AW320" s="150"/>
      <c r="AX320" s="150"/>
      <c r="AY320" s="150"/>
      <c r="AZ320" s="150"/>
      <c r="BA320" s="150"/>
      <c r="BB320" s="150"/>
      <c r="BC320" s="150"/>
      <c r="BD320" s="150"/>
      <c r="BE320" s="150"/>
      <c r="BF320" s="150"/>
      <c r="BG320" s="150"/>
      <c r="BH320" s="150"/>
      <c r="BI320" s="150"/>
      <c r="BJ320" s="150"/>
      <c r="BK320" s="150"/>
      <c r="BL320" s="150"/>
      <c r="BM320" s="150"/>
      <c r="BN320" s="150"/>
      <c r="BO320" s="150"/>
      <c r="BP320" s="150"/>
      <c r="BQ320" s="150"/>
      <c r="BR320" s="150"/>
      <c r="BS320" s="150"/>
      <c r="BT320" s="150"/>
      <c r="BU320" s="150"/>
      <c r="BV320" s="150"/>
      <c r="BW320" s="150"/>
      <c r="BX320" s="150"/>
      <c r="BY320" s="150"/>
      <c r="BZ320" s="150"/>
      <c r="CA320" s="150"/>
      <c r="CB320" s="150"/>
      <c r="CC320" s="150"/>
      <c r="CD320" s="150"/>
      <c r="CE320" s="150"/>
      <c r="CF320" s="150"/>
      <c r="CG320" s="150"/>
      <c r="CH320" s="150"/>
      <c r="CI320" s="150"/>
      <c r="CJ320" s="150"/>
      <c r="CK320" s="150"/>
      <c r="CL320" s="150"/>
      <c r="CM320" s="150"/>
      <c r="CN320" s="150"/>
      <c r="CO320" s="150"/>
      <c r="CP320" s="150"/>
      <c r="CQ320" s="150"/>
      <c r="CR320" s="150"/>
      <c r="CS320" s="150"/>
      <c r="CT320" s="150"/>
      <c r="CU320" s="150"/>
      <c r="CV320" s="150"/>
      <c r="CW320" s="150"/>
      <c r="CX320" s="150"/>
      <c r="CY320" s="150"/>
      <c r="CZ320" s="150"/>
      <c r="DA320" s="150"/>
      <c r="DB320" s="150"/>
      <c r="DC320" s="150"/>
    </row>
    <row r="321" spans="2:107" ht="12.75" customHeight="1">
      <c r="B321" s="376" t="str">
        <f>IF(B8="","",B8)</f>
        <v>Project / Facility Name</v>
      </c>
      <c r="C321" s="377"/>
      <c r="D321" s="377"/>
      <c r="E321" s="377"/>
      <c r="F321" s="377"/>
      <c r="G321" s="377"/>
      <c r="H321" s="377"/>
      <c r="I321" s="377"/>
      <c r="J321" s="377"/>
      <c r="K321" s="377"/>
      <c r="L321" s="377"/>
      <c r="M321" s="377"/>
      <c r="N321" s="377"/>
      <c r="O321" s="377"/>
      <c r="P321" s="377"/>
      <c r="Q321" s="377"/>
      <c r="R321" s="377"/>
      <c r="S321" s="378"/>
      <c r="T321" s="367" t="str">
        <f>IF(T8="","",T8)</f>
        <v>Building Type*</v>
      </c>
      <c r="U321" s="368"/>
      <c r="V321" s="368"/>
      <c r="W321" s="368"/>
      <c r="X321" s="368"/>
      <c r="Y321" s="368"/>
      <c r="Z321" s="368"/>
      <c r="AA321" s="368"/>
      <c r="AB321" s="368"/>
      <c r="AC321" s="368"/>
      <c r="AD321" s="368"/>
      <c r="AE321" s="368"/>
      <c r="AF321" s="368"/>
      <c r="AG321" s="368"/>
      <c r="AH321" s="368"/>
      <c r="AI321" s="369"/>
      <c r="AU321" s="150"/>
      <c r="AV321" s="150"/>
      <c r="AW321" s="150"/>
      <c r="AX321" s="150"/>
      <c r="AY321" s="150"/>
      <c r="AZ321" s="150"/>
      <c r="BA321" s="150"/>
      <c r="BB321" s="150"/>
      <c r="BC321" s="150"/>
      <c r="BD321" s="150"/>
      <c r="BE321" s="150"/>
      <c r="BF321" s="150"/>
      <c r="BG321" s="150"/>
      <c r="BH321" s="150"/>
      <c r="BI321" s="150"/>
      <c r="BJ321" s="150"/>
      <c r="BK321" s="150"/>
      <c r="BL321" s="150"/>
      <c r="BM321" s="150"/>
      <c r="BN321" s="150"/>
      <c r="BO321" s="150"/>
      <c r="BP321" s="150"/>
      <c r="BQ321" s="150"/>
      <c r="BR321" s="150"/>
      <c r="BS321" s="150"/>
      <c r="BT321" s="150"/>
      <c r="BU321" s="150"/>
      <c r="BV321" s="150"/>
      <c r="BW321" s="150"/>
      <c r="BX321" s="150"/>
      <c r="BY321" s="150"/>
      <c r="BZ321" s="150"/>
      <c r="CA321" s="150"/>
      <c r="CB321" s="150"/>
      <c r="CC321" s="150"/>
      <c r="CD321" s="150"/>
      <c r="CE321" s="150"/>
      <c r="CF321" s="150"/>
      <c r="CG321" s="150"/>
      <c r="CH321" s="150"/>
      <c r="CI321" s="150"/>
      <c r="CJ321" s="150"/>
      <c r="CK321" s="150"/>
      <c r="CL321" s="150"/>
      <c r="CM321" s="150"/>
      <c r="CN321" s="150"/>
      <c r="CO321" s="150"/>
      <c r="CP321" s="150"/>
      <c r="CQ321" s="150"/>
      <c r="CR321" s="150"/>
      <c r="CS321" s="150"/>
      <c r="CT321" s="150"/>
      <c r="CU321" s="150"/>
      <c r="CV321" s="150"/>
      <c r="CW321" s="150"/>
      <c r="CX321" s="150"/>
      <c r="CY321" s="150"/>
      <c r="CZ321" s="150"/>
      <c r="DA321" s="150"/>
      <c r="DB321" s="150"/>
      <c r="DC321" s="150"/>
    </row>
    <row r="322" spans="2:107" s="424" customFormat="1" ht="15" customHeight="1">
      <c r="B322" s="911" t="str">
        <f>IF(B$9="","",B$9)</f>
        <v/>
      </c>
      <c r="C322" s="912"/>
      <c r="D322" s="912"/>
      <c r="E322" s="912"/>
      <c r="F322" s="912"/>
      <c r="G322" s="912"/>
      <c r="H322" s="912"/>
      <c r="I322" s="912"/>
      <c r="J322" s="912"/>
      <c r="K322" s="912"/>
      <c r="L322" s="912"/>
      <c r="M322" s="912"/>
      <c r="N322" s="912"/>
      <c r="O322" s="912"/>
      <c r="P322" s="912"/>
      <c r="Q322" s="912"/>
      <c r="R322" s="912"/>
      <c r="S322" s="913"/>
      <c r="T322" s="911" t="str">
        <f>IF(T$9="","",T$9)</f>
        <v/>
      </c>
      <c r="U322" s="912"/>
      <c r="V322" s="912"/>
      <c r="W322" s="912"/>
      <c r="X322" s="912"/>
      <c r="Y322" s="912"/>
      <c r="Z322" s="912"/>
      <c r="AA322" s="912"/>
      <c r="AB322" s="912"/>
      <c r="AC322" s="912"/>
      <c r="AD322" s="912"/>
      <c r="AE322" s="912"/>
      <c r="AF322" s="912"/>
      <c r="AG322" s="912"/>
      <c r="AH322" s="912"/>
      <c r="AI322" s="913"/>
      <c r="AO322" s="716"/>
      <c r="AP322" s="716"/>
      <c r="AU322" s="150"/>
      <c r="AV322" s="425"/>
      <c r="AW322" s="150"/>
      <c r="AX322" s="150"/>
      <c r="AY322" s="150"/>
      <c r="AZ322" s="150"/>
      <c r="BA322" s="150"/>
      <c r="BB322" s="150"/>
      <c r="BC322" s="150"/>
      <c r="BD322" s="150"/>
      <c r="BE322" s="150"/>
      <c r="BF322" s="150"/>
      <c r="BG322" s="150"/>
      <c r="BH322" s="150"/>
      <c r="BI322" s="150"/>
      <c r="BJ322" s="150"/>
      <c r="BK322" s="150"/>
      <c r="BL322" s="150"/>
      <c r="BM322" s="150"/>
      <c r="BN322" s="150"/>
      <c r="BO322" s="150"/>
      <c r="BP322" s="150"/>
      <c r="BQ322" s="150"/>
      <c r="BR322" s="150"/>
      <c r="BS322" s="150"/>
      <c r="BT322" s="150"/>
      <c r="BU322" s="150"/>
      <c r="BV322" s="150"/>
      <c r="BW322" s="150"/>
      <c r="BX322" s="150"/>
      <c r="BY322" s="150"/>
      <c r="BZ322" s="150"/>
      <c r="CA322" s="150"/>
      <c r="CB322" s="150"/>
      <c r="CC322" s="150"/>
      <c r="CD322" s="150"/>
      <c r="CE322" s="150"/>
      <c r="CF322" s="150"/>
      <c r="CG322" s="150"/>
      <c r="CH322" s="150"/>
      <c r="CI322" s="150"/>
      <c r="CJ322" s="150"/>
      <c r="CK322" s="150"/>
      <c r="CL322" s="150"/>
      <c r="CM322" s="150"/>
      <c r="CN322" s="150"/>
      <c r="CO322" s="150"/>
      <c r="CP322" s="150"/>
      <c r="CQ322" s="150"/>
      <c r="CR322" s="150"/>
      <c r="CS322" s="150"/>
      <c r="CT322" s="150"/>
      <c r="CU322" s="150"/>
      <c r="CV322" s="150"/>
      <c r="CW322" s="150"/>
      <c r="CX322" s="150"/>
      <c r="CY322" s="150"/>
      <c r="CZ322" s="150"/>
      <c r="DA322" s="150"/>
      <c r="DB322" s="150"/>
      <c r="DC322" s="150"/>
    </row>
    <row r="323" spans="2:107" ht="12.75" customHeight="1">
      <c r="B323" s="376" t="str">
        <f t="shared" ref="B323:B334" si="25">IF(B10="","",B10)</f>
        <v>Project Site Address*</v>
      </c>
      <c r="C323" s="377"/>
      <c r="D323" s="377"/>
      <c r="E323" s="377"/>
      <c r="F323" s="377"/>
      <c r="G323" s="377"/>
      <c r="H323" s="377"/>
      <c r="I323" s="377"/>
      <c r="J323" s="377"/>
      <c r="K323" s="377"/>
      <c r="L323" s="377"/>
      <c r="M323" s="377"/>
      <c r="N323" s="377"/>
      <c r="O323" s="377"/>
      <c r="P323" s="377"/>
      <c r="Q323" s="377"/>
      <c r="R323" s="377"/>
      <c r="S323" s="378"/>
      <c r="T323" s="376" t="str">
        <f t="shared" ref="T323:T334" si="26">IF(T10="","",T10)</f>
        <v>City*</v>
      </c>
      <c r="U323" s="377"/>
      <c r="V323" s="377"/>
      <c r="W323" s="377"/>
      <c r="X323" s="377"/>
      <c r="Y323" s="377"/>
      <c r="Z323" s="377"/>
      <c r="AA323" s="377"/>
      <c r="AB323" s="377"/>
      <c r="AC323" s="378"/>
      <c r="AD323" s="376" t="str">
        <f>IF(AD10="","",AD10)</f>
        <v>State*</v>
      </c>
      <c r="AE323" s="378"/>
      <c r="AF323" s="364" t="str">
        <f>IF(AF10="","",AF10)</f>
        <v>Zip*</v>
      </c>
      <c r="AG323" s="365"/>
      <c r="AH323" s="365"/>
      <c r="AI323" s="366"/>
      <c r="AU323" s="150"/>
      <c r="AV323" s="150"/>
      <c r="AW323" s="150"/>
      <c r="AX323" s="150"/>
      <c r="AY323" s="150"/>
      <c r="AZ323" s="150"/>
      <c r="BA323" s="150"/>
      <c r="BB323" s="150"/>
      <c r="BC323" s="150"/>
      <c r="BD323" s="150"/>
      <c r="BE323" s="150"/>
      <c r="BF323" s="150"/>
      <c r="BG323" s="150"/>
      <c r="BH323" s="150"/>
      <c r="BI323" s="150"/>
      <c r="BJ323" s="150"/>
      <c r="BK323" s="150"/>
      <c r="BL323" s="150"/>
      <c r="BM323" s="150"/>
      <c r="BN323" s="150"/>
      <c r="BO323" s="150"/>
      <c r="BP323" s="150"/>
      <c r="BQ323" s="150"/>
      <c r="BR323" s="150"/>
      <c r="BS323" s="150"/>
      <c r="BT323" s="150"/>
      <c r="BU323" s="150"/>
      <c r="BV323" s="150"/>
      <c r="BW323" s="150"/>
      <c r="BX323" s="150"/>
      <c r="BY323" s="150"/>
      <c r="BZ323" s="150"/>
      <c r="CA323" s="150"/>
      <c r="CB323" s="150"/>
      <c r="CC323" s="150"/>
      <c r="CD323" s="150"/>
      <c r="CE323" s="150"/>
      <c r="CF323" s="150"/>
      <c r="CG323" s="150"/>
      <c r="CH323" s="150"/>
      <c r="CI323" s="150"/>
      <c r="CJ323" s="150"/>
      <c r="CK323" s="150"/>
      <c r="CL323" s="150"/>
      <c r="CM323" s="150"/>
      <c r="CN323" s="150"/>
      <c r="CO323" s="150"/>
      <c r="CP323" s="150"/>
      <c r="CQ323" s="150"/>
      <c r="CR323" s="150"/>
      <c r="CS323" s="150"/>
      <c r="CT323" s="150"/>
      <c r="CU323" s="150"/>
      <c r="CV323" s="150"/>
      <c r="CW323" s="150"/>
      <c r="CX323" s="150"/>
      <c r="CY323" s="150"/>
      <c r="CZ323" s="150"/>
      <c r="DA323" s="150"/>
      <c r="DB323" s="150"/>
      <c r="DC323" s="150"/>
    </row>
    <row r="324" spans="2:107" s="424" customFormat="1" ht="15" customHeight="1">
      <c r="B324" s="911" t="str">
        <f t="shared" si="25"/>
        <v/>
      </c>
      <c r="C324" s="912"/>
      <c r="D324" s="912"/>
      <c r="E324" s="912"/>
      <c r="F324" s="912"/>
      <c r="G324" s="912"/>
      <c r="H324" s="912"/>
      <c r="I324" s="912"/>
      <c r="J324" s="912"/>
      <c r="K324" s="912"/>
      <c r="L324" s="912"/>
      <c r="M324" s="912"/>
      <c r="N324" s="912"/>
      <c r="O324" s="912"/>
      <c r="P324" s="912"/>
      <c r="Q324" s="912"/>
      <c r="R324" s="912"/>
      <c r="S324" s="913"/>
      <c r="T324" s="911" t="str">
        <f t="shared" si="26"/>
        <v/>
      </c>
      <c r="U324" s="912"/>
      <c r="V324" s="912"/>
      <c r="W324" s="912"/>
      <c r="X324" s="912"/>
      <c r="Y324" s="912"/>
      <c r="Z324" s="912"/>
      <c r="AA324" s="912"/>
      <c r="AB324" s="912"/>
      <c r="AC324" s="913"/>
      <c r="AD324" s="911" t="str">
        <f>IF(AD11="","",AD11)</f>
        <v/>
      </c>
      <c r="AE324" s="913"/>
      <c r="AF324" s="911" t="str">
        <f>IF(AF11="","",AF11)</f>
        <v/>
      </c>
      <c r="AG324" s="912"/>
      <c r="AH324" s="912"/>
      <c r="AI324" s="913"/>
      <c r="AO324" s="716"/>
      <c r="AP324" s="716"/>
      <c r="AU324" s="150"/>
      <c r="AV324" s="425"/>
      <c r="AW324" s="150"/>
      <c r="AX324" s="150"/>
      <c r="AY324" s="150"/>
      <c r="AZ324" s="150"/>
      <c r="BA324" s="150"/>
      <c r="BB324" s="150"/>
      <c r="BC324" s="150"/>
      <c r="BD324" s="150"/>
      <c r="BE324" s="150"/>
      <c r="BF324" s="150"/>
      <c r="BG324" s="150"/>
      <c r="BH324" s="150"/>
      <c r="BI324" s="150"/>
      <c r="BJ324" s="150"/>
      <c r="BK324" s="150"/>
      <c r="BL324" s="150"/>
      <c r="BM324" s="150"/>
      <c r="BN324" s="150"/>
      <c r="BO324" s="150"/>
      <c r="BP324" s="150"/>
      <c r="BQ324" s="150"/>
      <c r="BR324" s="150"/>
      <c r="BS324" s="150"/>
      <c r="BT324" s="150"/>
      <c r="BU324" s="150"/>
      <c r="BV324" s="150"/>
      <c r="BW324" s="150"/>
      <c r="BX324" s="150"/>
      <c r="BY324" s="150"/>
      <c r="BZ324" s="150"/>
      <c r="CA324" s="150"/>
      <c r="CB324" s="150"/>
      <c r="CC324" s="150"/>
      <c r="CD324" s="150"/>
      <c r="CE324" s="150"/>
      <c r="CF324" s="150"/>
      <c r="CG324" s="150"/>
      <c r="CH324" s="150"/>
      <c r="CI324" s="150"/>
      <c r="CJ324" s="150"/>
      <c r="CK324" s="150"/>
      <c r="CL324" s="150"/>
      <c r="CM324" s="150"/>
      <c r="CN324" s="150"/>
      <c r="CO324" s="150"/>
      <c r="CP324" s="150"/>
      <c r="CQ324" s="150"/>
      <c r="CR324" s="150"/>
      <c r="CS324" s="150"/>
      <c r="CT324" s="150"/>
      <c r="CU324" s="150"/>
      <c r="CV324" s="150"/>
      <c r="CW324" s="150"/>
      <c r="CX324" s="150"/>
      <c r="CY324" s="150"/>
      <c r="CZ324" s="150"/>
      <c r="DA324" s="150"/>
      <c r="DB324" s="150"/>
      <c r="DC324" s="150"/>
    </row>
    <row r="325" spans="2:107" ht="12.75" customHeight="1">
      <c r="B325" s="367" t="str">
        <f t="shared" si="25"/>
        <v>Mailing Address (If different)</v>
      </c>
      <c r="C325" s="368"/>
      <c r="D325" s="368"/>
      <c r="E325" s="368"/>
      <c r="F325" s="368"/>
      <c r="G325" s="368"/>
      <c r="H325" s="368"/>
      <c r="I325" s="368"/>
      <c r="J325" s="368"/>
      <c r="K325" s="368"/>
      <c r="L325" s="368"/>
      <c r="M325" s="368"/>
      <c r="N325" s="368"/>
      <c r="O325" s="368"/>
      <c r="P325" s="368"/>
      <c r="Q325" s="368"/>
      <c r="R325" s="368"/>
      <c r="S325" s="369"/>
      <c r="T325" s="370" t="str">
        <f t="shared" si="26"/>
        <v>City</v>
      </c>
      <c r="U325" s="371"/>
      <c r="V325" s="371"/>
      <c r="W325" s="371"/>
      <c r="X325" s="371"/>
      <c r="Y325" s="371"/>
      <c r="Z325" s="371"/>
      <c r="AA325" s="371"/>
      <c r="AB325" s="371"/>
      <c r="AC325" s="372"/>
      <c r="AD325" s="370" t="str">
        <f>IF(AD12="","",AD12)</f>
        <v>State</v>
      </c>
      <c r="AE325" s="372"/>
      <c r="AF325" s="364" t="str">
        <f>IF(AF12="","",AF12)</f>
        <v>Zip</v>
      </c>
      <c r="AG325" s="365"/>
      <c r="AH325" s="365"/>
      <c r="AI325" s="366"/>
      <c r="AU325" s="150"/>
      <c r="AV325" s="150"/>
      <c r="AW325" s="150"/>
      <c r="AX325" s="150"/>
      <c r="AY325" s="150"/>
      <c r="AZ325" s="150"/>
      <c r="BA325" s="150"/>
      <c r="BB325" s="150"/>
      <c r="BC325" s="150"/>
      <c r="BD325" s="150"/>
      <c r="BE325" s="150"/>
      <c r="BF325" s="150"/>
      <c r="BG325" s="150"/>
      <c r="BH325" s="150"/>
      <c r="BI325" s="150"/>
      <c r="BJ325" s="150"/>
      <c r="BK325" s="150"/>
      <c r="BL325" s="150"/>
      <c r="BM325" s="150"/>
      <c r="BN325" s="150"/>
      <c r="BO325" s="150"/>
      <c r="BP325" s="150"/>
      <c r="BQ325" s="150"/>
      <c r="BR325" s="150"/>
      <c r="BS325" s="150"/>
      <c r="BT325" s="150"/>
      <c r="BU325" s="150"/>
      <c r="BV325" s="150"/>
      <c r="BW325" s="150"/>
      <c r="BX325" s="150"/>
      <c r="BY325" s="150"/>
      <c r="BZ325" s="150"/>
      <c r="CA325" s="150"/>
      <c r="CB325" s="150"/>
      <c r="CC325" s="150"/>
      <c r="CD325" s="150"/>
      <c r="CE325" s="150"/>
      <c r="CF325" s="150"/>
      <c r="CG325" s="150"/>
      <c r="CH325" s="150"/>
      <c r="CI325" s="150"/>
      <c r="CJ325" s="150"/>
      <c r="CK325" s="150"/>
      <c r="CL325" s="150"/>
      <c r="CM325" s="150"/>
      <c r="CN325" s="150"/>
      <c r="CO325" s="150"/>
      <c r="CP325" s="150"/>
      <c r="CQ325" s="150"/>
      <c r="CR325" s="150"/>
      <c r="CS325" s="150"/>
      <c r="CT325" s="150"/>
      <c r="CU325" s="150"/>
      <c r="CV325" s="150"/>
      <c r="CW325" s="150"/>
      <c r="CX325" s="150"/>
      <c r="CY325" s="150"/>
      <c r="CZ325" s="150"/>
      <c r="DA325" s="150"/>
      <c r="DB325" s="150"/>
      <c r="DC325" s="150"/>
    </row>
    <row r="326" spans="2:107" s="424" customFormat="1" ht="15" customHeight="1">
      <c r="B326" s="911" t="str">
        <f t="shared" si="25"/>
        <v/>
      </c>
      <c r="C326" s="912"/>
      <c r="D326" s="912"/>
      <c r="E326" s="912"/>
      <c r="F326" s="912"/>
      <c r="G326" s="912"/>
      <c r="H326" s="912"/>
      <c r="I326" s="912"/>
      <c r="J326" s="912"/>
      <c r="K326" s="912"/>
      <c r="L326" s="912"/>
      <c r="M326" s="912"/>
      <c r="N326" s="912"/>
      <c r="O326" s="912"/>
      <c r="P326" s="912"/>
      <c r="Q326" s="912"/>
      <c r="R326" s="912"/>
      <c r="S326" s="913"/>
      <c r="T326" s="911" t="str">
        <f t="shared" si="26"/>
        <v/>
      </c>
      <c r="U326" s="912"/>
      <c r="V326" s="912"/>
      <c r="W326" s="912"/>
      <c r="X326" s="912"/>
      <c r="Y326" s="912"/>
      <c r="Z326" s="912"/>
      <c r="AA326" s="912"/>
      <c r="AB326" s="912"/>
      <c r="AC326" s="913"/>
      <c r="AD326" s="911" t="str">
        <f>IF(AD13="","",AD13)</f>
        <v/>
      </c>
      <c r="AE326" s="913"/>
      <c r="AF326" s="911" t="str">
        <f>IF(AF13="","",AF13)</f>
        <v/>
      </c>
      <c r="AG326" s="912"/>
      <c r="AH326" s="912"/>
      <c r="AI326" s="913"/>
      <c r="AO326" s="716"/>
      <c r="AP326" s="716"/>
      <c r="AU326" s="150"/>
      <c r="AV326" s="425"/>
      <c r="AW326" s="150"/>
      <c r="AX326" s="150"/>
      <c r="AY326" s="150"/>
      <c r="AZ326" s="150"/>
      <c r="BA326" s="150"/>
      <c r="BB326" s="150"/>
      <c r="BC326" s="150"/>
      <c r="BD326" s="150"/>
      <c r="BE326" s="150"/>
      <c r="BF326" s="150"/>
      <c r="BG326" s="150"/>
      <c r="BH326" s="150"/>
      <c r="BI326" s="150"/>
      <c r="BJ326" s="150"/>
      <c r="BK326" s="150"/>
      <c r="BL326" s="150"/>
      <c r="BM326" s="150"/>
      <c r="BN326" s="150"/>
      <c r="BO326" s="150"/>
      <c r="BP326" s="150"/>
      <c r="BQ326" s="150"/>
      <c r="BR326" s="150"/>
      <c r="BS326" s="150"/>
      <c r="BT326" s="150"/>
      <c r="BU326" s="150"/>
      <c r="BV326" s="150"/>
      <c r="BW326" s="150"/>
      <c r="BX326" s="150"/>
      <c r="BY326" s="150"/>
      <c r="BZ326" s="150"/>
      <c r="CA326" s="150"/>
      <c r="CB326" s="150"/>
      <c r="CC326" s="150"/>
      <c r="CD326" s="150"/>
      <c r="CE326" s="150"/>
      <c r="CF326" s="150"/>
      <c r="CG326" s="150"/>
      <c r="CH326" s="150"/>
      <c r="CI326" s="150"/>
      <c r="CJ326" s="150"/>
      <c r="CK326" s="150"/>
      <c r="CL326" s="150"/>
      <c r="CM326" s="150"/>
      <c r="CN326" s="150"/>
      <c r="CO326" s="150"/>
      <c r="CP326" s="150"/>
      <c r="CQ326" s="150"/>
      <c r="CR326" s="150"/>
      <c r="CS326" s="150"/>
      <c r="CT326" s="150"/>
      <c r="CU326" s="150"/>
      <c r="CV326" s="150"/>
      <c r="CW326" s="150"/>
      <c r="CX326" s="150"/>
      <c r="CY326" s="150"/>
      <c r="CZ326" s="150"/>
      <c r="DA326" s="150"/>
      <c r="DB326" s="150"/>
      <c r="DC326" s="150"/>
    </row>
    <row r="327" spans="2:107" ht="12.75" customHeight="1">
      <c r="B327" s="367" t="str">
        <f t="shared" si="25"/>
        <v>Primary Contact Name*</v>
      </c>
      <c r="C327" s="368"/>
      <c r="D327" s="368"/>
      <c r="E327" s="368"/>
      <c r="F327" s="368"/>
      <c r="G327" s="368"/>
      <c r="H327" s="368"/>
      <c r="I327" s="368"/>
      <c r="J327" s="368"/>
      <c r="K327" s="368"/>
      <c r="L327" s="369"/>
      <c r="M327" s="367" t="str">
        <f>IF(M14="","",M14)</f>
        <v xml:space="preserve">Title </v>
      </c>
      <c r="N327" s="368"/>
      <c r="O327" s="368"/>
      <c r="P327" s="368"/>
      <c r="Q327" s="368"/>
      <c r="R327" s="368"/>
      <c r="S327" s="369"/>
      <c r="T327" s="367" t="str">
        <f t="shared" si="26"/>
        <v>Phone*</v>
      </c>
      <c r="U327" s="368"/>
      <c r="V327" s="368"/>
      <c r="W327" s="368"/>
      <c r="X327" s="368"/>
      <c r="Y327" s="369"/>
      <c r="Z327" s="373" t="str">
        <f>IF(Z14="","",Z14)</f>
        <v>E-mail*</v>
      </c>
      <c r="AA327" s="374"/>
      <c r="AB327" s="374"/>
      <c r="AC327" s="374"/>
      <c r="AD327" s="374"/>
      <c r="AE327" s="374"/>
      <c r="AF327" s="374"/>
      <c r="AG327" s="374"/>
      <c r="AH327" s="374"/>
      <c r="AI327" s="375"/>
      <c r="AU327" s="150"/>
      <c r="AV327" s="150"/>
      <c r="AW327" s="150"/>
      <c r="AX327" s="150"/>
      <c r="AY327" s="150"/>
      <c r="AZ327" s="150"/>
      <c r="BA327" s="150"/>
      <c r="BB327" s="150"/>
      <c r="BC327" s="150"/>
      <c r="BD327" s="150"/>
      <c r="BE327" s="150"/>
      <c r="BF327" s="150"/>
      <c r="BG327" s="150"/>
      <c r="BH327" s="150"/>
      <c r="BI327" s="150"/>
      <c r="BJ327" s="150"/>
      <c r="BK327" s="150"/>
      <c r="BL327" s="150"/>
      <c r="BM327" s="150"/>
      <c r="BN327" s="150"/>
      <c r="BO327" s="150"/>
      <c r="BP327" s="150"/>
      <c r="BQ327" s="150"/>
      <c r="BR327" s="150"/>
      <c r="BS327" s="150"/>
      <c r="BT327" s="150"/>
      <c r="BU327" s="150"/>
      <c r="BV327" s="150"/>
      <c r="BW327" s="150"/>
      <c r="BX327" s="150"/>
      <c r="BY327" s="150"/>
      <c r="BZ327" s="150"/>
      <c r="CA327" s="150"/>
      <c r="CB327" s="150"/>
      <c r="CC327" s="150"/>
      <c r="CD327" s="150"/>
      <c r="CE327" s="150"/>
      <c r="CF327" s="150"/>
      <c r="CG327" s="150"/>
      <c r="CH327" s="150"/>
      <c r="CI327" s="150"/>
      <c r="CJ327" s="150"/>
      <c r="CK327" s="150"/>
      <c r="CL327" s="150"/>
      <c r="CM327" s="150"/>
      <c r="CN327" s="150"/>
      <c r="CO327" s="150"/>
      <c r="CP327" s="150"/>
      <c r="CQ327" s="150"/>
      <c r="CR327" s="150"/>
      <c r="CS327" s="150"/>
      <c r="CT327" s="150"/>
      <c r="CU327" s="150"/>
      <c r="CV327" s="150"/>
      <c r="CW327" s="150"/>
      <c r="CX327" s="150"/>
      <c r="CY327" s="150"/>
      <c r="CZ327" s="150"/>
      <c r="DA327" s="150"/>
      <c r="DB327" s="150"/>
      <c r="DC327" s="150"/>
    </row>
    <row r="328" spans="2:107" s="424" customFormat="1" ht="15" customHeight="1">
      <c r="B328" s="905" t="str">
        <f t="shared" si="25"/>
        <v/>
      </c>
      <c r="C328" s="906"/>
      <c r="D328" s="906"/>
      <c r="E328" s="906"/>
      <c r="F328" s="906"/>
      <c r="G328" s="906"/>
      <c r="H328" s="906"/>
      <c r="I328" s="906"/>
      <c r="J328" s="906"/>
      <c r="K328" s="906"/>
      <c r="L328" s="907"/>
      <c r="M328" s="905" t="str">
        <f>IF(M15="","",M15)</f>
        <v/>
      </c>
      <c r="N328" s="906"/>
      <c r="O328" s="906"/>
      <c r="P328" s="906"/>
      <c r="Q328" s="906"/>
      <c r="R328" s="906"/>
      <c r="S328" s="907"/>
      <c r="T328" s="905" t="str">
        <f t="shared" si="26"/>
        <v/>
      </c>
      <c r="U328" s="906"/>
      <c r="V328" s="906"/>
      <c r="W328" s="906"/>
      <c r="X328" s="906"/>
      <c r="Y328" s="907"/>
      <c r="Z328" s="911" t="str">
        <f>IF(Z15="","",Z15)</f>
        <v/>
      </c>
      <c r="AA328" s="912"/>
      <c r="AB328" s="912"/>
      <c r="AC328" s="912"/>
      <c r="AD328" s="912"/>
      <c r="AE328" s="912"/>
      <c r="AF328" s="912"/>
      <c r="AG328" s="912"/>
      <c r="AH328" s="912"/>
      <c r="AI328" s="913"/>
      <c r="AO328" s="716"/>
      <c r="AP328" s="716"/>
      <c r="AU328" s="150"/>
      <c r="AV328" s="425"/>
      <c r="AW328" s="150"/>
      <c r="AX328" s="150"/>
      <c r="AY328" s="150"/>
      <c r="AZ328" s="150"/>
      <c r="BA328" s="150"/>
      <c r="BB328" s="150"/>
      <c r="BC328" s="150"/>
      <c r="BD328" s="150"/>
      <c r="BE328" s="150"/>
      <c r="BF328" s="150"/>
      <c r="BG328" s="150"/>
      <c r="BH328" s="150"/>
      <c r="BI328" s="150"/>
      <c r="BJ328" s="150"/>
      <c r="BK328" s="150"/>
      <c r="BL328" s="150"/>
      <c r="BM328" s="150"/>
      <c r="BN328" s="150"/>
      <c r="BO328" s="150"/>
      <c r="BP328" s="150"/>
      <c r="BQ328" s="150"/>
      <c r="BR328" s="150"/>
      <c r="BS328" s="150"/>
      <c r="BT328" s="150"/>
      <c r="BU328" s="150"/>
      <c r="BV328" s="150"/>
      <c r="BW328" s="150"/>
      <c r="BX328" s="150"/>
      <c r="BY328" s="150"/>
      <c r="BZ328" s="150"/>
      <c r="CA328" s="150"/>
      <c r="CB328" s="150"/>
      <c r="CC328" s="150"/>
      <c r="CD328" s="150"/>
      <c r="CE328" s="150"/>
      <c r="CF328" s="150"/>
      <c r="CG328" s="150"/>
      <c r="CH328" s="150"/>
      <c r="CI328" s="150"/>
      <c r="CJ328" s="150"/>
      <c r="CK328" s="150"/>
      <c r="CL328" s="150"/>
      <c r="CM328" s="150"/>
      <c r="CN328" s="150"/>
      <c r="CO328" s="150"/>
      <c r="CP328" s="150"/>
      <c r="CQ328" s="150"/>
      <c r="CR328" s="150"/>
      <c r="CS328" s="150"/>
      <c r="CT328" s="150"/>
      <c r="CU328" s="150"/>
      <c r="CV328" s="150"/>
      <c r="CW328" s="150"/>
      <c r="CX328" s="150"/>
      <c r="CY328" s="150"/>
      <c r="CZ328" s="150"/>
      <c r="DA328" s="150"/>
      <c r="DB328" s="150"/>
      <c r="DC328" s="150"/>
    </row>
    <row r="329" spans="2:107" ht="12.75" customHeight="1">
      <c r="B329" s="373" t="str">
        <f t="shared" si="25"/>
        <v>Secondary Contact Name</v>
      </c>
      <c r="C329" s="374"/>
      <c r="D329" s="374"/>
      <c r="E329" s="374"/>
      <c r="F329" s="374"/>
      <c r="G329" s="374"/>
      <c r="H329" s="374"/>
      <c r="I329" s="374"/>
      <c r="J329" s="374"/>
      <c r="K329" s="374"/>
      <c r="L329" s="375"/>
      <c r="M329" s="373" t="str">
        <f>IF(M16="","",M16)</f>
        <v xml:space="preserve">Title </v>
      </c>
      <c r="N329" s="374"/>
      <c r="O329" s="374"/>
      <c r="P329" s="374"/>
      <c r="Q329" s="374"/>
      <c r="R329" s="374"/>
      <c r="S329" s="375"/>
      <c r="T329" s="373" t="str">
        <f t="shared" si="26"/>
        <v>Phone</v>
      </c>
      <c r="U329" s="374"/>
      <c r="V329" s="374"/>
      <c r="W329" s="374"/>
      <c r="X329" s="374"/>
      <c r="Y329" s="375"/>
      <c r="Z329" s="373" t="str">
        <f>IF(Z16="","",Z16)</f>
        <v>E-mail</v>
      </c>
      <c r="AA329" s="374"/>
      <c r="AB329" s="374"/>
      <c r="AC329" s="374"/>
      <c r="AD329" s="374"/>
      <c r="AE329" s="374"/>
      <c r="AF329" s="374"/>
      <c r="AG329" s="374"/>
      <c r="AH329" s="374"/>
      <c r="AI329" s="375"/>
      <c r="AU329" s="150"/>
      <c r="AV329" s="150"/>
      <c r="AW329" s="150"/>
      <c r="AX329" s="150"/>
      <c r="AY329" s="150"/>
      <c r="AZ329" s="150"/>
      <c r="BA329" s="150"/>
      <c r="BB329" s="150"/>
      <c r="BC329" s="150"/>
      <c r="BD329" s="150"/>
      <c r="BE329" s="150"/>
      <c r="BF329" s="150"/>
      <c r="BG329" s="150"/>
      <c r="BH329" s="150"/>
      <c r="BI329" s="150"/>
      <c r="BJ329" s="150"/>
      <c r="BK329" s="150"/>
      <c r="BL329" s="150"/>
      <c r="BM329" s="150"/>
      <c r="BN329" s="150"/>
      <c r="BO329" s="150"/>
      <c r="BP329" s="150"/>
      <c r="BQ329" s="150"/>
      <c r="BR329" s="150"/>
      <c r="BS329" s="150"/>
      <c r="BT329" s="150"/>
      <c r="BU329" s="150"/>
      <c r="BV329" s="150"/>
      <c r="BW329" s="150"/>
      <c r="BX329" s="150"/>
      <c r="BY329" s="150"/>
      <c r="BZ329" s="150"/>
      <c r="CA329" s="150"/>
      <c r="CB329" s="150"/>
      <c r="CC329" s="150"/>
      <c r="CD329" s="150"/>
      <c r="CE329" s="150"/>
      <c r="CF329" s="150"/>
      <c r="CG329" s="150"/>
      <c r="CH329" s="150"/>
      <c r="CI329" s="150"/>
      <c r="CJ329" s="150"/>
      <c r="CK329" s="150"/>
      <c r="CL329" s="150"/>
      <c r="CM329" s="150"/>
      <c r="CN329" s="150"/>
      <c r="CO329" s="150"/>
      <c r="CP329" s="150"/>
      <c r="CQ329" s="150"/>
      <c r="CR329" s="150"/>
      <c r="CS329" s="150"/>
      <c r="CT329" s="150"/>
      <c r="CU329" s="150"/>
      <c r="CV329" s="150"/>
      <c r="CW329" s="150"/>
      <c r="CX329" s="150"/>
      <c r="CY329" s="150"/>
      <c r="CZ329" s="150"/>
      <c r="DA329" s="150"/>
      <c r="DB329" s="150"/>
      <c r="DC329" s="150"/>
    </row>
    <row r="330" spans="2:107" s="424" customFormat="1" ht="15" customHeight="1">
      <c r="B330" s="905" t="str">
        <f t="shared" si="25"/>
        <v/>
      </c>
      <c r="C330" s="906"/>
      <c r="D330" s="906"/>
      <c r="E330" s="906"/>
      <c r="F330" s="906"/>
      <c r="G330" s="906"/>
      <c r="H330" s="906"/>
      <c r="I330" s="906"/>
      <c r="J330" s="906"/>
      <c r="K330" s="906"/>
      <c r="L330" s="907"/>
      <c r="M330" s="905" t="str">
        <f>IF(M17="","",M17)</f>
        <v/>
      </c>
      <c r="N330" s="906"/>
      <c r="O330" s="906"/>
      <c r="P330" s="906"/>
      <c r="Q330" s="906"/>
      <c r="R330" s="906"/>
      <c r="S330" s="907"/>
      <c r="T330" s="905" t="str">
        <f t="shared" si="26"/>
        <v/>
      </c>
      <c r="U330" s="906"/>
      <c r="V330" s="906"/>
      <c r="W330" s="906"/>
      <c r="X330" s="906"/>
      <c r="Y330" s="907"/>
      <c r="Z330" s="911" t="str">
        <f>IF(Z17="","",Z17)</f>
        <v/>
      </c>
      <c r="AA330" s="912"/>
      <c r="AB330" s="912"/>
      <c r="AC330" s="912"/>
      <c r="AD330" s="912"/>
      <c r="AE330" s="912"/>
      <c r="AF330" s="912"/>
      <c r="AG330" s="912"/>
      <c r="AH330" s="912"/>
      <c r="AI330" s="913"/>
      <c r="AO330" s="716"/>
      <c r="AP330" s="716"/>
      <c r="AU330" s="150"/>
      <c r="AV330" s="425"/>
      <c r="AW330" s="150"/>
      <c r="AX330" s="150"/>
      <c r="AY330" s="150"/>
      <c r="AZ330" s="150"/>
      <c r="BA330" s="150"/>
      <c r="BB330" s="150"/>
      <c r="BC330" s="150"/>
      <c r="BD330" s="150"/>
      <c r="BE330" s="150"/>
      <c r="BF330" s="150"/>
      <c r="BG330" s="150"/>
      <c r="BH330" s="150"/>
      <c r="BI330" s="150"/>
      <c r="BJ330" s="150"/>
      <c r="BK330" s="150"/>
      <c r="BL330" s="150"/>
      <c r="BM330" s="150"/>
      <c r="BN330" s="150"/>
      <c r="BO330" s="150"/>
      <c r="BP330" s="150"/>
      <c r="BQ330" s="150"/>
      <c r="BR330" s="150"/>
      <c r="BS330" s="150"/>
      <c r="BT330" s="150"/>
      <c r="BU330" s="150"/>
      <c r="BV330" s="150"/>
      <c r="BW330" s="150"/>
      <c r="BX330" s="150"/>
      <c r="BY330" s="150"/>
      <c r="BZ330" s="150"/>
      <c r="CA330" s="150"/>
      <c r="CB330" s="150"/>
      <c r="CC330" s="150"/>
      <c r="CD330" s="150"/>
      <c r="CE330" s="150"/>
      <c r="CF330" s="150"/>
      <c r="CG330" s="150"/>
      <c r="CH330" s="150"/>
      <c r="CI330" s="150"/>
      <c r="CJ330" s="150"/>
      <c r="CK330" s="150"/>
      <c r="CL330" s="150"/>
      <c r="CM330" s="150"/>
      <c r="CN330" s="150"/>
      <c r="CO330" s="150"/>
      <c r="CP330" s="150"/>
      <c r="CQ330" s="150"/>
      <c r="CR330" s="150"/>
      <c r="CS330" s="150"/>
      <c r="CT330" s="150"/>
      <c r="CU330" s="150"/>
      <c r="CV330" s="150"/>
      <c r="CW330" s="150"/>
      <c r="CX330" s="150"/>
      <c r="CY330" s="150"/>
      <c r="CZ330" s="150"/>
      <c r="DA330" s="150"/>
      <c r="DB330" s="150"/>
      <c r="DC330" s="150"/>
    </row>
    <row r="331" spans="2:107" ht="12.75" customHeight="1">
      <c r="B331" s="376" t="str">
        <f t="shared" si="25"/>
        <v>Project Description*</v>
      </c>
      <c r="C331" s="377"/>
      <c r="D331" s="377"/>
      <c r="E331" s="377"/>
      <c r="F331" s="377"/>
      <c r="G331" s="377"/>
      <c r="H331" s="377"/>
      <c r="I331" s="377"/>
      <c r="J331" s="377"/>
      <c r="K331" s="377"/>
      <c r="L331" s="377"/>
      <c r="M331" s="377" t="str">
        <f>IF(M18="","",M18)</f>
        <v/>
      </c>
      <c r="N331" s="377"/>
      <c r="O331" s="377"/>
      <c r="P331" s="377"/>
      <c r="Q331" s="377"/>
      <c r="R331" s="377"/>
      <c r="S331" s="378"/>
      <c r="T331" s="367" t="str">
        <f t="shared" si="26"/>
        <v xml:space="preserve">Applicant Status </v>
      </c>
      <c r="U331" s="368"/>
      <c r="V331" s="368"/>
      <c r="W331" s="368"/>
      <c r="X331" s="368"/>
      <c r="Y331" s="368"/>
      <c r="Z331" s="368"/>
      <c r="AA331" s="368"/>
      <c r="AB331" s="368"/>
      <c r="AC331" s="368"/>
      <c r="AD331" s="368"/>
      <c r="AE331" s="368"/>
      <c r="AF331" s="368"/>
      <c r="AG331" s="368"/>
      <c r="AH331" s="368"/>
      <c r="AI331" s="369"/>
      <c r="AU331" s="150"/>
      <c r="AV331" s="150"/>
      <c r="AW331" s="150"/>
      <c r="AX331" s="150"/>
      <c r="AY331" s="150"/>
      <c r="AZ331" s="150"/>
      <c r="BA331" s="150"/>
      <c r="BB331" s="150"/>
      <c r="BC331" s="150"/>
      <c r="BD331" s="150"/>
      <c r="BE331" s="150"/>
      <c r="BF331" s="150"/>
      <c r="BG331" s="150"/>
      <c r="BH331" s="150"/>
      <c r="BI331" s="150"/>
      <c r="BJ331" s="150"/>
      <c r="BK331" s="150"/>
      <c r="BL331" s="150"/>
      <c r="BM331" s="150"/>
      <c r="BN331" s="150"/>
      <c r="BO331" s="150"/>
      <c r="BP331" s="150"/>
      <c r="BQ331" s="150"/>
      <c r="BR331" s="150"/>
      <c r="BS331" s="150"/>
      <c r="BT331" s="150"/>
      <c r="BU331" s="150"/>
      <c r="BV331" s="150"/>
      <c r="BW331" s="150"/>
      <c r="BX331" s="150"/>
      <c r="BY331" s="150"/>
      <c r="BZ331" s="150"/>
      <c r="CA331" s="150"/>
      <c r="CB331" s="150"/>
      <c r="CC331" s="150"/>
      <c r="CD331" s="150"/>
      <c r="CE331" s="150"/>
      <c r="CF331" s="150"/>
      <c r="CG331" s="150"/>
      <c r="CH331" s="150"/>
      <c r="CI331" s="150"/>
      <c r="CJ331" s="150"/>
      <c r="CK331" s="150"/>
      <c r="CL331" s="150"/>
      <c r="CM331" s="150"/>
      <c r="CN331" s="150"/>
      <c r="CO331" s="150"/>
      <c r="CP331" s="150"/>
      <c r="CQ331" s="150"/>
      <c r="CR331" s="150"/>
      <c r="CS331" s="150"/>
      <c r="CT331" s="150"/>
      <c r="CU331" s="150"/>
      <c r="CV331" s="150"/>
      <c r="CW331" s="150"/>
      <c r="CX331" s="150"/>
      <c r="CY331" s="150"/>
      <c r="CZ331" s="150"/>
      <c r="DA331" s="150"/>
      <c r="DB331" s="150"/>
      <c r="DC331" s="150"/>
    </row>
    <row r="332" spans="2:107" s="424" customFormat="1" ht="15" customHeight="1">
      <c r="B332" s="920" t="str">
        <f t="shared" si="25"/>
        <v/>
      </c>
      <c r="C332" s="921"/>
      <c r="D332" s="921"/>
      <c r="E332" s="921"/>
      <c r="F332" s="921"/>
      <c r="G332" s="921"/>
      <c r="H332" s="921"/>
      <c r="I332" s="921"/>
      <c r="J332" s="921"/>
      <c r="K332" s="921"/>
      <c r="L332" s="921"/>
      <c r="M332" s="921"/>
      <c r="N332" s="921"/>
      <c r="O332" s="921"/>
      <c r="P332" s="921"/>
      <c r="Q332" s="921"/>
      <c r="R332" s="921"/>
      <c r="S332" s="922"/>
      <c r="T332" s="914" t="str">
        <f t="shared" si="26"/>
        <v/>
      </c>
      <c r="U332" s="915"/>
      <c r="V332" s="915"/>
      <c r="W332" s="915"/>
      <c r="X332" s="915"/>
      <c r="Y332" s="915"/>
      <c r="Z332" s="915"/>
      <c r="AA332" s="915"/>
      <c r="AB332" s="915"/>
      <c r="AC332" s="915"/>
      <c r="AD332" s="915"/>
      <c r="AE332" s="915"/>
      <c r="AF332" s="915"/>
      <c r="AG332" s="915"/>
      <c r="AH332" s="915"/>
      <c r="AI332" s="916"/>
      <c r="AO332" s="716"/>
      <c r="AP332" s="716"/>
      <c r="AU332" s="150"/>
      <c r="AV332" s="425"/>
      <c r="AW332" s="150"/>
      <c r="AX332" s="150"/>
      <c r="AY332" s="150"/>
      <c r="AZ332" s="150"/>
      <c r="BA332" s="150"/>
      <c r="BB332" s="150"/>
      <c r="BC332" s="150"/>
      <c r="BD332" s="150"/>
      <c r="BE332" s="150"/>
      <c r="BF332" s="150"/>
      <c r="BG332" s="150"/>
      <c r="BH332" s="150"/>
      <c r="BI332" s="150"/>
      <c r="BJ332" s="150"/>
      <c r="BK332" s="150"/>
      <c r="BL332" s="150"/>
      <c r="BM332" s="150"/>
      <c r="BN332" s="150"/>
      <c r="BO332" s="150"/>
      <c r="BP332" s="150"/>
      <c r="BQ332" s="150"/>
      <c r="BR332" s="150"/>
      <c r="BS332" s="150"/>
      <c r="BT332" s="150"/>
      <c r="BU332" s="150"/>
      <c r="BV332" s="150"/>
      <c r="BW332" s="150"/>
      <c r="BX332" s="150"/>
      <c r="BY332" s="150"/>
      <c r="BZ332" s="150"/>
      <c r="CA332" s="150"/>
      <c r="CB332" s="150"/>
      <c r="CC332" s="150"/>
      <c r="CD332" s="150"/>
      <c r="CE332" s="150"/>
      <c r="CF332" s="150"/>
      <c r="CG332" s="150"/>
      <c r="CH332" s="150"/>
      <c r="CI332" s="150"/>
      <c r="CJ332" s="150"/>
      <c r="CK332" s="150"/>
      <c r="CL332" s="150"/>
      <c r="CM332" s="150"/>
      <c r="CN332" s="150"/>
      <c r="CO332" s="150"/>
      <c r="CP332" s="150"/>
      <c r="CQ332" s="150"/>
      <c r="CR332" s="150"/>
      <c r="CS332" s="150"/>
      <c r="CT332" s="150"/>
      <c r="CU332" s="150"/>
      <c r="CV332" s="150"/>
      <c r="CW332" s="150"/>
      <c r="CX332" s="150"/>
      <c r="CY332" s="150"/>
      <c r="CZ332" s="150"/>
      <c r="DA332" s="150"/>
      <c r="DB332" s="150"/>
      <c r="DC332" s="150"/>
    </row>
    <row r="333" spans="2:107" ht="12.75" customHeight="1">
      <c r="B333" s="376" t="str">
        <f t="shared" si="25"/>
        <v>Project Start Date*</v>
      </c>
      <c r="C333" s="377"/>
      <c r="D333" s="377"/>
      <c r="E333" s="377"/>
      <c r="F333" s="377"/>
      <c r="G333" s="377"/>
      <c r="H333" s="377"/>
      <c r="I333" s="377"/>
      <c r="J333" s="377"/>
      <c r="K333" s="377"/>
      <c r="L333" s="378"/>
      <c r="M333" s="376" t="str">
        <f>IF(M20="","",M20)</f>
        <v>Project Completion Date*</v>
      </c>
      <c r="N333" s="377"/>
      <c r="O333" s="377"/>
      <c r="P333" s="377"/>
      <c r="Q333" s="377"/>
      <c r="R333" s="377"/>
      <c r="S333" s="378"/>
      <c r="T333" s="376" t="str">
        <f t="shared" si="26"/>
        <v>Building Area [sq ft]*</v>
      </c>
      <c r="U333" s="377"/>
      <c r="V333" s="377"/>
      <c r="W333" s="377"/>
      <c r="X333" s="377"/>
      <c r="Y333" s="378"/>
      <c r="Z333" s="376" t="str">
        <f>IF(Z20="","",Z20)</f>
        <v>Project Type*</v>
      </c>
      <c r="AA333" s="377"/>
      <c r="AB333" s="377"/>
      <c r="AC333" s="377"/>
      <c r="AD333" s="377"/>
      <c r="AE333" s="377"/>
      <c r="AF333" s="377"/>
      <c r="AG333" s="377"/>
      <c r="AH333" s="377"/>
      <c r="AI333" s="378"/>
      <c r="AU333" s="150"/>
      <c r="AV333" s="150"/>
      <c r="AW333" s="150"/>
      <c r="AX333" s="150"/>
      <c r="AY333" s="150"/>
      <c r="AZ333" s="150"/>
      <c r="BA333" s="150"/>
      <c r="BB333" s="150"/>
      <c r="BC333" s="150"/>
      <c r="BD333" s="150"/>
      <c r="BE333" s="150"/>
      <c r="BF333" s="150"/>
      <c r="BG333" s="150"/>
      <c r="BH333" s="150"/>
      <c r="BI333" s="150"/>
      <c r="BJ333" s="150"/>
      <c r="BK333" s="150"/>
      <c r="BL333" s="150"/>
      <c r="BM333" s="150"/>
      <c r="BN333" s="150"/>
      <c r="BO333" s="150"/>
      <c r="BP333" s="150"/>
      <c r="BQ333" s="150"/>
      <c r="BR333" s="150"/>
      <c r="BS333" s="150"/>
      <c r="BT333" s="150"/>
      <c r="BU333" s="150"/>
      <c r="BV333" s="150"/>
      <c r="BW333" s="150"/>
      <c r="BX333" s="150"/>
      <c r="BY333" s="150"/>
      <c r="BZ333" s="150"/>
      <c r="CA333" s="150"/>
      <c r="CB333" s="150"/>
      <c r="CC333" s="150"/>
      <c r="CD333" s="150"/>
      <c r="CE333" s="150"/>
      <c r="CF333" s="150"/>
      <c r="CG333" s="150"/>
      <c r="CH333" s="150"/>
      <c r="CI333" s="150"/>
      <c r="CJ333" s="150"/>
      <c r="CK333" s="150"/>
      <c r="CL333" s="150"/>
      <c r="CM333" s="150"/>
      <c r="CN333" s="150"/>
      <c r="CO333" s="150"/>
      <c r="CP333" s="150"/>
      <c r="CQ333" s="150"/>
      <c r="CR333" s="150"/>
      <c r="CS333" s="150"/>
      <c r="CT333" s="150"/>
      <c r="CU333" s="150"/>
      <c r="CV333" s="150"/>
      <c r="CW333" s="150"/>
      <c r="CX333" s="150"/>
      <c r="CY333" s="150"/>
      <c r="CZ333" s="150"/>
      <c r="DA333" s="150"/>
      <c r="DB333" s="150"/>
      <c r="DC333" s="150"/>
    </row>
    <row r="334" spans="2:107" s="424" customFormat="1" ht="15" customHeight="1">
      <c r="B334" s="914" t="str">
        <f t="shared" si="25"/>
        <v/>
      </c>
      <c r="C334" s="915"/>
      <c r="D334" s="915"/>
      <c r="E334" s="915"/>
      <c r="F334" s="915"/>
      <c r="G334" s="915"/>
      <c r="H334" s="915"/>
      <c r="I334" s="915"/>
      <c r="J334" s="915"/>
      <c r="K334" s="915"/>
      <c r="L334" s="916"/>
      <c r="M334" s="914" t="str">
        <f>IF(M21="","",M21)</f>
        <v/>
      </c>
      <c r="N334" s="915"/>
      <c r="O334" s="915"/>
      <c r="P334" s="915"/>
      <c r="Q334" s="915"/>
      <c r="R334" s="915"/>
      <c r="S334" s="916"/>
      <c r="T334" s="959" t="str">
        <f t="shared" si="26"/>
        <v/>
      </c>
      <c r="U334" s="960"/>
      <c r="V334" s="960"/>
      <c r="W334" s="960"/>
      <c r="X334" s="960"/>
      <c r="Y334" s="961"/>
      <c r="Z334" s="911" t="str">
        <f>IF(Z21="","",Z21)</f>
        <v/>
      </c>
      <c r="AA334" s="912"/>
      <c r="AB334" s="912"/>
      <c r="AC334" s="912"/>
      <c r="AD334" s="912"/>
      <c r="AE334" s="912"/>
      <c r="AF334" s="912"/>
      <c r="AG334" s="912"/>
      <c r="AH334" s="912"/>
      <c r="AI334" s="913"/>
      <c r="AO334" s="716"/>
      <c r="AP334" s="716"/>
      <c r="AU334" s="150"/>
      <c r="AV334" s="425"/>
      <c r="AW334" s="150"/>
      <c r="AX334" s="150"/>
      <c r="AY334" s="150"/>
      <c r="AZ334" s="150"/>
      <c r="BA334" s="150"/>
      <c r="BB334" s="150"/>
      <c r="BC334" s="150"/>
      <c r="BD334" s="150"/>
      <c r="BE334" s="150"/>
      <c r="BF334" s="150"/>
      <c r="BG334" s="150"/>
      <c r="BH334" s="150"/>
      <c r="BI334" s="150"/>
      <c r="BJ334" s="150"/>
      <c r="BK334" s="150"/>
      <c r="BL334" s="150"/>
      <c r="BM334" s="150"/>
      <c r="BN334" s="150"/>
      <c r="BO334" s="150"/>
      <c r="BP334" s="150"/>
      <c r="BQ334" s="150"/>
      <c r="BR334" s="150"/>
      <c r="BS334" s="150"/>
      <c r="BT334" s="150"/>
      <c r="BU334" s="150"/>
      <c r="BV334" s="150"/>
      <c r="BW334" s="150"/>
      <c r="BX334" s="150"/>
      <c r="BY334" s="150"/>
      <c r="BZ334" s="150"/>
      <c r="CA334" s="150"/>
      <c r="CB334" s="150"/>
      <c r="CC334" s="150"/>
      <c r="CD334" s="150"/>
      <c r="CE334" s="150"/>
      <c r="CF334" s="150"/>
      <c r="CG334" s="150"/>
      <c r="CH334" s="150"/>
      <c r="CI334" s="150"/>
      <c r="CJ334" s="150"/>
      <c r="CK334" s="150"/>
      <c r="CL334" s="150"/>
      <c r="CM334" s="150"/>
      <c r="CN334" s="150"/>
      <c r="CO334" s="150"/>
      <c r="CP334" s="150"/>
      <c r="CQ334" s="150"/>
      <c r="CR334" s="150"/>
      <c r="CS334" s="150"/>
      <c r="CT334" s="150"/>
      <c r="CU334" s="150"/>
      <c r="CV334" s="150"/>
      <c r="CW334" s="150"/>
      <c r="CX334" s="150"/>
      <c r="CY334" s="150"/>
      <c r="CZ334" s="150"/>
      <c r="DA334" s="150"/>
      <c r="DB334" s="150"/>
      <c r="DC334" s="150"/>
    </row>
    <row r="335" spans="2:107" ht="3" customHeight="1">
      <c r="AU335" s="150"/>
      <c r="AV335" s="150"/>
      <c r="AW335" s="150"/>
      <c r="AX335" s="150"/>
      <c r="AY335" s="150"/>
      <c r="AZ335" s="150"/>
      <c r="BA335" s="150"/>
      <c r="BB335" s="150"/>
      <c r="BC335" s="150"/>
      <c r="BD335" s="150"/>
      <c r="BE335" s="150"/>
      <c r="BF335" s="150"/>
      <c r="BG335" s="150"/>
      <c r="BH335" s="150"/>
      <c r="BI335" s="150"/>
      <c r="BJ335" s="150"/>
      <c r="BK335" s="150"/>
      <c r="BL335" s="150"/>
      <c r="BM335" s="150"/>
      <c r="BN335" s="150"/>
      <c r="BO335" s="150"/>
      <c r="BP335" s="150"/>
      <c r="BQ335" s="150"/>
      <c r="BR335" s="150"/>
      <c r="BS335" s="150"/>
      <c r="BT335" s="150"/>
      <c r="BU335" s="150"/>
      <c r="BV335" s="150"/>
      <c r="BW335" s="150"/>
      <c r="BX335" s="150"/>
      <c r="BY335" s="150"/>
      <c r="BZ335" s="150"/>
      <c r="CA335" s="150"/>
      <c r="CB335" s="150"/>
      <c r="CC335" s="150"/>
      <c r="CD335" s="150"/>
      <c r="CE335" s="150"/>
      <c r="CF335" s="150"/>
      <c r="CG335" s="150"/>
      <c r="CH335" s="150"/>
      <c r="CI335" s="150"/>
      <c r="CJ335" s="150"/>
      <c r="CK335" s="150"/>
      <c r="CL335" s="150"/>
      <c r="CM335" s="150"/>
      <c r="CN335" s="150"/>
      <c r="CO335" s="150"/>
      <c r="CP335" s="150"/>
      <c r="CQ335" s="150"/>
      <c r="CR335" s="150"/>
      <c r="CS335" s="150"/>
      <c r="CT335" s="150"/>
      <c r="CU335" s="150"/>
      <c r="CV335" s="150"/>
      <c r="CW335" s="150"/>
      <c r="CX335" s="150"/>
      <c r="CY335" s="150"/>
      <c r="CZ335" s="150"/>
      <c r="DA335" s="150"/>
      <c r="DB335" s="150"/>
      <c r="DC335" s="150"/>
    </row>
    <row r="336" spans="2:107" ht="15">
      <c r="B336" s="6" t="str">
        <f t="shared" ref="B336:B344" si="27">IF(B23="","",B23)</f>
        <v>Contractor Information</v>
      </c>
      <c r="F336" s="6"/>
      <c r="G336" s="6"/>
      <c r="H336" s="6"/>
      <c r="I336" s="6"/>
      <c r="M336" s="6"/>
      <c r="AU336" s="150"/>
      <c r="AV336" s="150"/>
      <c r="AW336" s="150"/>
      <c r="AX336" s="150"/>
      <c r="AY336" s="150"/>
      <c r="AZ336" s="150"/>
      <c r="BA336" s="150"/>
      <c r="BB336" s="150"/>
      <c r="BC336" s="150"/>
      <c r="BD336" s="150"/>
      <c r="BE336" s="150"/>
      <c r="BF336" s="150"/>
      <c r="BG336" s="150"/>
      <c r="BH336" s="150"/>
      <c r="BI336" s="150"/>
      <c r="BJ336" s="150"/>
      <c r="BK336" s="150"/>
      <c r="BL336" s="150"/>
      <c r="BM336" s="150"/>
      <c r="BN336" s="150"/>
      <c r="BO336" s="150"/>
      <c r="BP336" s="150"/>
      <c r="BQ336" s="150"/>
      <c r="BR336" s="150"/>
      <c r="BS336" s="150"/>
      <c r="BT336" s="150"/>
      <c r="BU336" s="150"/>
      <c r="BV336" s="150"/>
      <c r="BW336" s="150"/>
      <c r="BX336" s="150"/>
      <c r="BY336" s="150"/>
      <c r="BZ336" s="150"/>
      <c r="CA336" s="150"/>
      <c r="CB336" s="150"/>
      <c r="CC336" s="150"/>
      <c r="CD336" s="150"/>
      <c r="CE336" s="150"/>
      <c r="CF336" s="150"/>
      <c r="CG336" s="150"/>
      <c r="CH336" s="150"/>
      <c r="CI336" s="150"/>
      <c r="CJ336" s="150"/>
      <c r="CK336" s="150"/>
      <c r="CL336" s="150"/>
      <c r="CM336" s="150"/>
      <c r="CN336" s="150"/>
      <c r="CO336" s="150"/>
      <c r="CP336" s="150"/>
      <c r="CQ336" s="150"/>
      <c r="CR336" s="150"/>
      <c r="CS336" s="150"/>
      <c r="CT336" s="150"/>
      <c r="CU336" s="150"/>
      <c r="CV336" s="150"/>
      <c r="CW336" s="150"/>
      <c r="CX336" s="150"/>
      <c r="CY336" s="150"/>
      <c r="CZ336" s="150"/>
      <c r="DA336" s="150"/>
      <c r="DB336" s="150"/>
      <c r="DC336" s="150"/>
    </row>
    <row r="337" spans="1:266" ht="12.75" customHeight="1">
      <c r="B337" s="370" t="str">
        <f t="shared" si="27"/>
        <v>Architect Company Name</v>
      </c>
      <c r="C337" s="371"/>
      <c r="D337" s="371"/>
      <c r="E337" s="371"/>
      <c r="F337" s="371"/>
      <c r="G337" s="371"/>
      <c r="H337" s="371"/>
      <c r="I337" s="371"/>
      <c r="J337" s="371"/>
      <c r="K337" s="371"/>
      <c r="L337" s="372"/>
      <c r="M337" s="376" t="str">
        <f t="shared" ref="M337:M344" si="28">IF(M24="","",M24)</f>
        <v>Contact Name</v>
      </c>
      <c r="N337" s="377"/>
      <c r="O337" s="377"/>
      <c r="P337" s="377"/>
      <c r="Q337" s="377"/>
      <c r="R337" s="377"/>
      <c r="S337" s="378"/>
      <c r="T337" s="370" t="str">
        <f t="shared" ref="T337:T344" si="29">IF(T24="","",T24)</f>
        <v>Phone</v>
      </c>
      <c r="U337" s="371"/>
      <c r="V337" s="371"/>
      <c r="W337" s="371"/>
      <c r="X337" s="371"/>
      <c r="Y337" s="372"/>
      <c r="Z337" s="364" t="str">
        <f t="shared" ref="Z337:Z344" si="30">IF(Z24="","",Z24)</f>
        <v>E-mail</v>
      </c>
      <c r="AA337" s="365"/>
      <c r="AB337" s="365"/>
      <c r="AC337" s="365"/>
      <c r="AD337" s="365"/>
      <c r="AE337" s="365"/>
      <c r="AF337" s="365"/>
      <c r="AG337" s="365"/>
      <c r="AH337" s="365"/>
      <c r="AI337" s="366"/>
      <c r="AU337" s="150"/>
      <c r="AV337" s="150"/>
      <c r="AW337" s="150"/>
      <c r="AX337" s="150"/>
      <c r="AY337" s="150"/>
      <c r="AZ337" s="150"/>
      <c r="BA337" s="150"/>
      <c r="BB337" s="150"/>
      <c r="BC337" s="150"/>
      <c r="BD337" s="150"/>
      <c r="BE337" s="150"/>
      <c r="BF337" s="150"/>
      <c r="BG337" s="150"/>
      <c r="BH337" s="150"/>
      <c r="BI337" s="150"/>
      <c r="BJ337" s="150"/>
      <c r="BK337" s="150"/>
      <c r="BL337" s="150"/>
      <c r="BM337" s="150"/>
      <c r="BN337" s="150"/>
      <c r="BO337" s="150"/>
      <c r="BP337" s="150"/>
      <c r="BQ337" s="150"/>
      <c r="BR337" s="150"/>
      <c r="BS337" s="150"/>
      <c r="BT337" s="150"/>
      <c r="BU337" s="150"/>
      <c r="BV337" s="150"/>
      <c r="BW337" s="150"/>
      <c r="BX337" s="150"/>
      <c r="BY337" s="150"/>
      <c r="BZ337" s="150"/>
      <c r="CA337" s="150"/>
      <c r="CB337" s="150"/>
      <c r="CC337" s="150"/>
      <c r="CD337" s="150"/>
      <c r="CE337" s="150"/>
      <c r="CF337" s="150"/>
      <c r="CG337" s="150"/>
      <c r="CH337" s="150"/>
      <c r="CI337" s="150"/>
      <c r="CJ337" s="150"/>
      <c r="CK337" s="150"/>
      <c r="CL337" s="150"/>
      <c r="CM337" s="150"/>
      <c r="CN337" s="150"/>
      <c r="CO337" s="150"/>
      <c r="CP337" s="150"/>
      <c r="CQ337" s="150"/>
      <c r="CR337" s="150"/>
      <c r="CS337" s="150"/>
      <c r="CT337" s="150"/>
      <c r="CU337" s="150"/>
      <c r="CV337" s="150"/>
      <c r="CW337" s="150"/>
      <c r="CX337" s="150"/>
      <c r="CY337" s="150"/>
      <c r="CZ337" s="150"/>
      <c r="DA337" s="150"/>
      <c r="DB337" s="150"/>
      <c r="DC337" s="150"/>
    </row>
    <row r="338" spans="1:266" s="424" customFormat="1" ht="15" customHeight="1">
      <c r="B338" s="905" t="str">
        <f t="shared" si="27"/>
        <v/>
      </c>
      <c r="C338" s="906"/>
      <c r="D338" s="906"/>
      <c r="E338" s="906"/>
      <c r="F338" s="906"/>
      <c r="G338" s="906"/>
      <c r="H338" s="906"/>
      <c r="I338" s="906"/>
      <c r="J338" s="906"/>
      <c r="K338" s="906"/>
      <c r="L338" s="907"/>
      <c r="M338" s="905" t="str">
        <f t="shared" si="28"/>
        <v/>
      </c>
      <c r="N338" s="906"/>
      <c r="O338" s="906"/>
      <c r="P338" s="906"/>
      <c r="Q338" s="906"/>
      <c r="R338" s="906"/>
      <c r="S338" s="907"/>
      <c r="T338" s="905" t="str">
        <f t="shared" si="29"/>
        <v/>
      </c>
      <c r="U338" s="906"/>
      <c r="V338" s="906"/>
      <c r="W338" s="906"/>
      <c r="X338" s="906"/>
      <c r="Y338" s="907"/>
      <c r="Z338" s="911" t="str">
        <f t="shared" si="30"/>
        <v/>
      </c>
      <c r="AA338" s="912"/>
      <c r="AB338" s="912"/>
      <c r="AC338" s="912"/>
      <c r="AD338" s="912"/>
      <c r="AE338" s="912"/>
      <c r="AF338" s="912"/>
      <c r="AG338" s="912"/>
      <c r="AH338" s="912"/>
      <c r="AI338" s="913"/>
      <c r="AO338" s="716"/>
      <c r="AP338" s="716"/>
      <c r="AU338" s="150"/>
      <c r="AV338" s="425"/>
      <c r="AW338" s="150"/>
      <c r="AX338" s="150"/>
      <c r="AY338" s="150"/>
      <c r="AZ338" s="150"/>
      <c r="BA338" s="150"/>
      <c r="BB338" s="150"/>
      <c r="BC338" s="150"/>
      <c r="BD338" s="150"/>
      <c r="BE338" s="150"/>
      <c r="BF338" s="150"/>
      <c r="BG338" s="150"/>
      <c r="BH338" s="150"/>
      <c r="BI338" s="150"/>
      <c r="BJ338" s="150"/>
      <c r="BK338" s="150"/>
      <c r="BL338" s="150"/>
      <c r="BM338" s="150"/>
      <c r="BN338" s="150"/>
      <c r="BO338" s="150"/>
      <c r="BP338" s="150"/>
      <c r="BQ338" s="150"/>
      <c r="BR338" s="150"/>
      <c r="BS338" s="150"/>
      <c r="BT338" s="150"/>
      <c r="BU338" s="150"/>
      <c r="BV338" s="150"/>
      <c r="BW338" s="150"/>
      <c r="BX338" s="150"/>
      <c r="BY338" s="150"/>
      <c r="BZ338" s="150"/>
      <c r="CA338" s="150"/>
      <c r="CB338" s="150"/>
      <c r="CC338" s="150"/>
      <c r="CD338" s="150"/>
      <c r="CE338" s="150"/>
      <c r="CF338" s="150"/>
      <c r="CG338" s="150"/>
      <c r="CH338" s="150"/>
      <c r="CI338" s="150"/>
      <c r="CJ338" s="150"/>
      <c r="CK338" s="150"/>
      <c r="CL338" s="150"/>
      <c r="CM338" s="150"/>
      <c r="CN338" s="150"/>
      <c r="CO338" s="150"/>
      <c r="CP338" s="150"/>
      <c r="CQ338" s="150"/>
      <c r="CR338" s="150"/>
      <c r="CS338" s="150"/>
      <c r="CT338" s="150"/>
      <c r="CU338" s="150"/>
      <c r="CV338" s="150"/>
      <c r="CW338" s="150"/>
      <c r="CX338" s="150"/>
      <c r="CY338" s="150"/>
      <c r="CZ338" s="150"/>
      <c r="DA338" s="150"/>
      <c r="DB338" s="150"/>
      <c r="DC338" s="150"/>
    </row>
    <row r="339" spans="1:266" ht="12.75" customHeight="1">
      <c r="B339" s="367" t="str">
        <f t="shared" si="27"/>
        <v>Mechanical Engineer Company Name</v>
      </c>
      <c r="C339" s="368"/>
      <c r="D339" s="368"/>
      <c r="E339" s="368"/>
      <c r="F339" s="368"/>
      <c r="G339" s="368"/>
      <c r="H339" s="368"/>
      <c r="I339" s="368"/>
      <c r="J339" s="368"/>
      <c r="K339" s="368"/>
      <c r="L339" s="369"/>
      <c r="M339" s="376" t="str">
        <f t="shared" si="28"/>
        <v>Contact Name</v>
      </c>
      <c r="N339" s="377"/>
      <c r="O339" s="377"/>
      <c r="P339" s="377"/>
      <c r="Q339" s="377"/>
      <c r="R339" s="377"/>
      <c r="S339" s="378"/>
      <c r="T339" s="370" t="str">
        <f t="shared" si="29"/>
        <v>Phone</v>
      </c>
      <c r="U339" s="371"/>
      <c r="V339" s="371"/>
      <c r="W339" s="371"/>
      <c r="X339" s="371"/>
      <c r="Y339" s="372"/>
      <c r="Z339" s="364" t="str">
        <f t="shared" si="30"/>
        <v>E-mail</v>
      </c>
      <c r="AA339" s="365"/>
      <c r="AB339" s="365"/>
      <c r="AC339" s="365"/>
      <c r="AD339" s="365"/>
      <c r="AE339" s="365"/>
      <c r="AF339" s="365"/>
      <c r="AG339" s="365"/>
      <c r="AH339" s="365"/>
      <c r="AI339" s="366"/>
      <c r="AU339" s="150"/>
      <c r="AV339" s="150"/>
      <c r="AW339" s="150"/>
      <c r="AX339" s="150"/>
      <c r="AY339" s="150"/>
      <c r="AZ339" s="150"/>
      <c r="BA339" s="150"/>
      <c r="BB339" s="150"/>
      <c r="BC339" s="150"/>
      <c r="BD339" s="150"/>
      <c r="BE339" s="150"/>
      <c r="BF339" s="150"/>
      <c r="BG339" s="150"/>
      <c r="BH339" s="150"/>
      <c r="BI339" s="150"/>
      <c r="BJ339" s="150"/>
      <c r="BK339" s="150"/>
      <c r="BL339" s="150"/>
      <c r="BM339" s="150"/>
      <c r="BN339" s="150"/>
      <c r="BO339" s="150"/>
      <c r="BP339" s="150"/>
      <c r="BQ339" s="150"/>
      <c r="BR339" s="150"/>
      <c r="BS339" s="150"/>
      <c r="BT339" s="150"/>
      <c r="BU339" s="150"/>
      <c r="BV339" s="150"/>
      <c r="BW339" s="150"/>
      <c r="BX339" s="150"/>
      <c r="BY339" s="150"/>
      <c r="BZ339" s="150"/>
      <c r="CA339" s="150"/>
      <c r="CB339" s="150"/>
      <c r="CC339" s="150"/>
      <c r="CD339" s="150"/>
      <c r="CE339" s="150"/>
      <c r="CF339" s="150"/>
      <c r="CG339" s="150"/>
      <c r="CH339" s="150"/>
      <c r="CI339" s="150"/>
      <c r="CJ339" s="150"/>
      <c r="CK339" s="150"/>
      <c r="CL339" s="150"/>
      <c r="CM339" s="150"/>
      <c r="CN339" s="150"/>
      <c r="CO339" s="150"/>
      <c r="CP339" s="150"/>
      <c r="CQ339" s="150"/>
      <c r="CR339" s="150"/>
      <c r="CS339" s="150"/>
      <c r="CT339" s="150"/>
      <c r="CU339" s="150"/>
      <c r="CV339" s="150"/>
      <c r="CW339" s="150"/>
      <c r="CX339" s="150"/>
      <c r="CY339" s="150"/>
      <c r="CZ339" s="150"/>
      <c r="DA339" s="150"/>
      <c r="DB339" s="150"/>
      <c r="DC339" s="150"/>
    </row>
    <row r="340" spans="1:266" s="424" customFormat="1" ht="15" customHeight="1">
      <c r="B340" s="905" t="str">
        <f t="shared" si="27"/>
        <v/>
      </c>
      <c r="C340" s="906"/>
      <c r="D340" s="906"/>
      <c r="E340" s="906"/>
      <c r="F340" s="906"/>
      <c r="G340" s="906"/>
      <c r="H340" s="906"/>
      <c r="I340" s="906"/>
      <c r="J340" s="906"/>
      <c r="K340" s="906"/>
      <c r="L340" s="907"/>
      <c r="M340" s="905" t="str">
        <f t="shared" si="28"/>
        <v/>
      </c>
      <c r="N340" s="906"/>
      <c r="O340" s="906"/>
      <c r="P340" s="906"/>
      <c r="Q340" s="906"/>
      <c r="R340" s="906"/>
      <c r="S340" s="907"/>
      <c r="T340" s="905" t="str">
        <f t="shared" si="29"/>
        <v/>
      </c>
      <c r="U340" s="906"/>
      <c r="V340" s="906"/>
      <c r="W340" s="906"/>
      <c r="X340" s="906"/>
      <c r="Y340" s="907"/>
      <c r="Z340" s="911" t="str">
        <f t="shared" si="30"/>
        <v/>
      </c>
      <c r="AA340" s="912"/>
      <c r="AB340" s="912"/>
      <c r="AC340" s="912"/>
      <c r="AD340" s="912"/>
      <c r="AE340" s="912"/>
      <c r="AF340" s="912"/>
      <c r="AG340" s="912"/>
      <c r="AH340" s="912"/>
      <c r="AI340" s="913"/>
      <c r="AO340" s="716"/>
      <c r="AP340" s="716"/>
      <c r="AU340" s="150"/>
      <c r="AV340" s="425"/>
      <c r="AW340" s="150"/>
      <c r="AX340" s="150"/>
      <c r="AY340" s="150"/>
      <c r="AZ340" s="150"/>
      <c r="BA340" s="150"/>
      <c r="BB340" s="150"/>
      <c r="BC340" s="150"/>
      <c r="BD340" s="150"/>
      <c r="BE340" s="150"/>
      <c r="BF340" s="150"/>
      <c r="BG340" s="150"/>
      <c r="BH340" s="150"/>
      <c r="BI340" s="150"/>
      <c r="BJ340" s="150"/>
      <c r="BK340" s="150"/>
      <c r="BL340" s="150"/>
      <c r="BM340" s="150"/>
      <c r="BN340" s="150"/>
      <c r="BO340" s="150"/>
      <c r="BP340" s="150"/>
      <c r="BQ340" s="150"/>
      <c r="BR340" s="150"/>
      <c r="BS340" s="150"/>
      <c r="BT340" s="150"/>
      <c r="BU340" s="150"/>
      <c r="BV340" s="150"/>
      <c r="BW340" s="150"/>
      <c r="BX340" s="150"/>
      <c r="BY340" s="150"/>
      <c r="BZ340" s="150"/>
      <c r="CA340" s="150"/>
      <c r="CB340" s="150"/>
      <c r="CC340" s="150"/>
      <c r="CD340" s="150"/>
      <c r="CE340" s="150"/>
      <c r="CF340" s="150"/>
      <c r="CG340" s="150"/>
      <c r="CH340" s="150"/>
      <c r="CI340" s="150"/>
      <c r="CJ340" s="150"/>
      <c r="CK340" s="150"/>
      <c r="CL340" s="150"/>
      <c r="CM340" s="150"/>
      <c r="CN340" s="150"/>
      <c r="CO340" s="150"/>
      <c r="CP340" s="150"/>
      <c r="CQ340" s="150"/>
      <c r="CR340" s="150"/>
      <c r="CS340" s="150"/>
      <c r="CT340" s="150"/>
      <c r="CU340" s="150"/>
      <c r="CV340" s="150"/>
      <c r="CW340" s="150"/>
      <c r="CX340" s="150"/>
      <c r="CY340" s="150"/>
      <c r="CZ340" s="150"/>
      <c r="DA340" s="150"/>
      <c r="DB340" s="150"/>
      <c r="DC340" s="150"/>
    </row>
    <row r="341" spans="1:266" ht="12.75" customHeight="1">
      <c r="B341" s="367" t="str">
        <f t="shared" si="27"/>
        <v>Electrical Engineer Company Name</v>
      </c>
      <c r="C341" s="368"/>
      <c r="D341" s="368"/>
      <c r="E341" s="368"/>
      <c r="F341" s="368"/>
      <c r="G341" s="368"/>
      <c r="H341" s="368"/>
      <c r="I341" s="368"/>
      <c r="J341" s="368"/>
      <c r="K341" s="368"/>
      <c r="L341" s="369"/>
      <c r="M341" s="376" t="str">
        <f t="shared" si="28"/>
        <v>Contact Name</v>
      </c>
      <c r="N341" s="377"/>
      <c r="O341" s="377"/>
      <c r="P341" s="377"/>
      <c r="Q341" s="377"/>
      <c r="R341" s="377"/>
      <c r="S341" s="378"/>
      <c r="T341" s="370" t="str">
        <f t="shared" si="29"/>
        <v>Phone</v>
      </c>
      <c r="U341" s="371"/>
      <c r="V341" s="371"/>
      <c r="W341" s="371"/>
      <c r="X341" s="371"/>
      <c r="Y341" s="372"/>
      <c r="Z341" s="364" t="str">
        <f t="shared" si="30"/>
        <v>E-mail</v>
      </c>
      <c r="AA341" s="365"/>
      <c r="AB341" s="365"/>
      <c r="AC341" s="365"/>
      <c r="AD341" s="365"/>
      <c r="AE341" s="365"/>
      <c r="AF341" s="365"/>
      <c r="AG341" s="365"/>
      <c r="AH341" s="365"/>
      <c r="AI341" s="366"/>
      <c r="AU341" s="150"/>
      <c r="AV341" s="150"/>
      <c r="AW341" s="150"/>
      <c r="AX341" s="150"/>
      <c r="AY341" s="150"/>
      <c r="AZ341" s="150"/>
      <c r="BA341" s="150"/>
      <c r="BB341" s="150"/>
      <c r="BC341" s="150"/>
      <c r="BD341" s="150"/>
      <c r="BE341" s="150"/>
      <c r="BF341" s="150"/>
      <c r="BG341" s="150"/>
      <c r="BH341" s="150"/>
      <c r="BI341" s="150"/>
      <c r="BJ341" s="150"/>
      <c r="BK341" s="150"/>
      <c r="BL341" s="150"/>
      <c r="BM341" s="150"/>
      <c r="BN341" s="150"/>
      <c r="BO341" s="150"/>
      <c r="BP341" s="150"/>
      <c r="BQ341" s="150"/>
      <c r="BR341" s="150"/>
      <c r="BS341" s="150"/>
      <c r="BT341" s="150"/>
      <c r="BU341" s="150"/>
      <c r="BV341" s="150"/>
      <c r="BW341" s="150"/>
      <c r="BX341" s="150"/>
      <c r="BY341" s="150"/>
      <c r="BZ341" s="150"/>
      <c r="CA341" s="150"/>
      <c r="CB341" s="150"/>
      <c r="CC341" s="150"/>
      <c r="CD341" s="150"/>
      <c r="CE341" s="150"/>
      <c r="CF341" s="150"/>
      <c r="CG341" s="150"/>
      <c r="CH341" s="150"/>
      <c r="CI341" s="150"/>
      <c r="CJ341" s="150"/>
      <c r="CK341" s="150"/>
      <c r="CL341" s="150"/>
      <c r="CM341" s="150"/>
      <c r="CN341" s="150"/>
      <c r="CO341" s="150"/>
      <c r="CP341" s="150"/>
      <c r="CQ341" s="150"/>
      <c r="CR341" s="150"/>
      <c r="CS341" s="150"/>
      <c r="CT341" s="150"/>
      <c r="CU341" s="150"/>
      <c r="CV341" s="150"/>
      <c r="CW341" s="150"/>
      <c r="CX341" s="150"/>
      <c r="CY341" s="150"/>
      <c r="CZ341" s="150"/>
      <c r="DA341" s="150"/>
      <c r="DB341" s="150"/>
      <c r="DC341" s="150"/>
    </row>
    <row r="342" spans="1:266" s="424" customFormat="1" ht="15" customHeight="1">
      <c r="B342" s="905" t="str">
        <f t="shared" si="27"/>
        <v/>
      </c>
      <c r="C342" s="906"/>
      <c r="D342" s="906"/>
      <c r="E342" s="906"/>
      <c r="F342" s="906"/>
      <c r="G342" s="906"/>
      <c r="H342" s="906"/>
      <c r="I342" s="906"/>
      <c r="J342" s="906"/>
      <c r="K342" s="906"/>
      <c r="L342" s="907"/>
      <c r="M342" s="905" t="str">
        <f t="shared" si="28"/>
        <v/>
      </c>
      <c r="N342" s="906"/>
      <c r="O342" s="906"/>
      <c r="P342" s="906"/>
      <c r="Q342" s="906"/>
      <c r="R342" s="906"/>
      <c r="S342" s="907"/>
      <c r="T342" s="905" t="str">
        <f t="shared" si="29"/>
        <v/>
      </c>
      <c r="U342" s="906"/>
      <c r="V342" s="906"/>
      <c r="W342" s="906"/>
      <c r="X342" s="906"/>
      <c r="Y342" s="907"/>
      <c r="Z342" s="911" t="str">
        <f t="shared" si="30"/>
        <v/>
      </c>
      <c r="AA342" s="912"/>
      <c r="AB342" s="912"/>
      <c r="AC342" s="912"/>
      <c r="AD342" s="912"/>
      <c r="AE342" s="912"/>
      <c r="AF342" s="912"/>
      <c r="AG342" s="912"/>
      <c r="AH342" s="912"/>
      <c r="AI342" s="913"/>
      <c r="AO342" s="716"/>
      <c r="AP342" s="716"/>
      <c r="AU342" s="150"/>
      <c r="AV342" s="425"/>
      <c r="AW342" s="150"/>
      <c r="AX342" s="150"/>
      <c r="AY342" s="150"/>
      <c r="AZ342" s="150"/>
      <c r="BA342" s="150"/>
      <c r="BB342" s="150"/>
      <c r="BC342" s="150"/>
      <c r="BD342" s="150"/>
      <c r="BE342" s="150"/>
      <c r="BF342" s="150"/>
      <c r="BG342" s="150"/>
      <c r="BH342" s="150"/>
      <c r="BI342" s="150"/>
      <c r="BJ342" s="150"/>
      <c r="BK342" s="150"/>
      <c r="BL342" s="150"/>
      <c r="BM342" s="150"/>
      <c r="BN342" s="150"/>
      <c r="BO342" s="150"/>
      <c r="BP342" s="150"/>
      <c r="BQ342" s="150"/>
      <c r="BR342" s="150"/>
      <c r="BS342" s="150"/>
      <c r="BT342" s="150"/>
      <c r="BU342" s="150"/>
      <c r="BV342" s="150"/>
      <c r="BW342" s="150"/>
      <c r="BX342" s="150"/>
      <c r="BY342" s="150"/>
      <c r="BZ342" s="150"/>
      <c r="CA342" s="150"/>
      <c r="CB342" s="150"/>
      <c r="CC342" s="150"/>
      <c r="CD342" s="150"/>
      <c r="CE342" s="150"/>
      <c r="CF342" s="150"/>
      <c r="CG342" s="150"/>
      <c r="CH342" s="150"/>
      <c r="CI342" s="150"/>
      <c r="CJ342" s="150"/>
      <c r="CK342" s="150"/>
      <c r="CL342" s="150"/>
      <c r="CM342" s="150"/>
      <c r="CN342" s="150"/>
      <c r="CO342" s="150"/>
      <c r="CP342" s="150"/>
      <c r="CQ342" s="150"/>
      <c r="CR342" s="150"/>
      <c r="CS342" s="150"/>
      <c r="CT342" s="150"/>
      <c r="CU342" s="150"/>
      <c r="CV342" s="150"/>
      <c r="CW342" s="150"/>
      <c r="CX342" s="150"/>
      <c r="CY342" s="150"/>
      <c r="CZ342" s="150"/>
      <c r="DA342" s="150"/>
      <c r="DB342" s="150"/>
      <c r="DC342" s="150"/>
    </row>
    <row r="343" spans="1:266" ht="12.75" customHeight="1">
      <c r="B343" s="367" t="str">
        <f t="shared" si="27"/>
        <v>General Contractor Company Name</v>
      </c>
      <c r="C343" s="368"/>
      <c r="D343" s="368"/>
      <c r="E343" s="368"/>
      <c r="F343" s="368"/>
      <c r="G343" s="368"/>
      <c r="H343" s="368"/>
      <c r="I343" s="368"/>
      <c r="J343" s="368"/>
      <c r="K343" s="368"/>
      <c r="L343" s="369"/>
      <c r="M343" s="376" t="str">
        <f t="shared" si="28"/>
        <v>Contact Name</v>
      </c>
      <c r="N343" s="377"/>
      <c r="O343" s="377"/>
      <c r="P343" s="377"/>
      <c r="Q343" s="377"/>
      <c r="R343" s="377"/>
      <c r="S343" s="378"/>
      <c r="T343" s="370" t="str">
        <f t="shared" si="29"/>
        <v>Phone</v>
      </c>
      <c r="U343" s="371"/>
      <c r="V343" s="371"/>
      <c r="W343" s="371"/>
      <c r="X343" s="371"/>
      <c r="Y343" s="372"/>
      <c r="Z343" s="364" t="str">
        <f t="shared" si="30"/>
        <v>E-mail</v>
      </c>
      <c r="AA343" s="365"/>
      <c r="AB343" s="365"/>
      <c r="AC343" s="365"/>
      <c r="AD343" s="365"/>
      <c r="AE343" s="365"/>
      <c r="AF343" s="365"/>
      <c r="AG343" s="365"/>
      <c r="AH343" s="365"/>
      <c r="AI343" s="366"/>
      <c r="AU343" s="150"/>
      <c r="AV343" s="150"/>
      <c r="AW343" s="150"/>
      <c r="AX343" s="150"/>
      <c r="AY343" s="150"/>
      <c r="AZ343" s="150"/>
      <c r="BA343" s="150"/>
      <c r="BB343" s="150"/>
      <c r="BC343" s="150"/>
      <c r="BD343" s="150"/>
      <c r="BE343" s="150"/>
      <c r="BF343" s="150"/>
      <c r="BG343" s="150"/>
      <c r="BH343" s="150"/>
      <c r="BI343" s="150"/>
      <c r="BJ343" s="150"/>
      <c r="BK343" s="150"/>
      <c r="BL343" s="150"/>
      <c r="BM343" s="150"/>
      <c r="BN343" s="150"/>
      <c r="BO343" s="150"/>
      <c r="BP343" s="150"/>
      <c r="BQ343" s="150"/>
      <c r="BR343" s="150"/>
      <c r="BS343" s="150"/>
      <c r="BT343" s="150"/>
      <c r="BU343" s="150"/>
      <c r="BV343" s="150"/>
      <c r="BW343" s="150"/>
      <c r="BX343" s="150"/>
      <c r="BY343" s="150"/>
      <c r="BZ343" s="150"/>
      <c r="CA343" s="150"/>
      <c r="CB343" s="150"/>
      <c r="CC343" s="150"/>
      <c r="CD343" s="150"/>
      <c r="CE343" s="150"/>
      <c r="CF343" s="150"/>
      <c r="CG343" s="150"/>
      <c r="CH343" s="150"/>
      <c r="CI343" s="150"/>
      <c r="CJ343" s="150"/>
      <c r="CK343" s="150"/>
      <c r="CL343" s="150"/>
      <c r="CM343" s="150"/>
      <c r="CN343" s="150"/>
      <c r="CO343" s="150"/>
      <c r="CP343" s="150"/>
      <c r="CQ343" s="150"/>
      <c r="CR343" s="150"/>
      <c r="CS343" s="150"/>
      <c r="CT343" s="150"/>
      <c r="CU343" s="150"/>
      <c r="CV343" s="150"/>
      <c r="CW343" s="150"/>
      <c r="CX343" s="150"/>
      <c r="CY343" s="150"/>
      <c r="CZ343" s="150"/>
      <c r="DA343" s="150"/>
      <c r="DB343" s="150"/>
      <c r="DC343" s="150"/>
    </row>
    <row r="344" spans="1:266" s="424" customFormat="1" ht="15" customHeight="1">
      <c r="B344" s="905" t="str">
        <f t="shared" si="27"/>
        <v/>
      </c>
      <c r="C344" s="906"/>
      <c r="D344" s="906"/>
      <c r="E344" s="906"/>
      <c r="F344" s="906"/>
      <c r="G344" s="906"/>
      <c r="H344" s="906"/>
      <c r="I344" s="906"/>
      <c r="J344" s="906"/>
      <c r="K344" s="906"/>
      <c r="L344" s="907"/>
      <c r="M344" s="905" t="str">
        <f t="shared" si="28"/>
        <v/>
      </c>
      <c r="N344" s="906"/>
      <c r="O344" s="906"/>
      <c r="P344" s="906"/>
      <c r="Q344" s="906"/>
      <c r="R344" s="906"/>
      <c r="S344" s="907"/>
      <c r="T344" s="905" t="str">
        <f t="shared" si="29"/>
        <v/>
      </c>
      <c r="U344" s="906"/>
      <c r="V344" s="906"/>
      <c r="W344" s="906"/>
      <c r="X344" s="906"/>
      <c r="Y344" s="907"/>
      <c r="Z344" s="911" t="str">
        <f t="shared" si="30"/>
        <v/>
      </c>
      <c r="AA344" s="912"/>
      <c r="AB344" s="912"/>
      <c r="AC344" s="912"/>
      <c r="AD344" s="912"/>
      <c r="AE344" s="912"/>
      <c r="AF344" s="912"/>
      <c r="AG344" s="912"/>
      <c r="AH344" s="912"/>
      <c r="AI344" s="913"/>
      <c r="AO344" s="716"/>
      <c r="AP344" s="716"/>
      <c r="AU344" s="150"/>
      <c r="AV344" s="425"/>
      <c r="AW344" s="150"/>
      <c r="AX344" s="150"/>
      <c r="AY344" s="150"/>
      <c r="AZ344" s="150"/>
      <c r="BA344" s="150"/>
      <c r="BB344" s="150"/>
      <c r="BC344" s="150"/>
      <c r="BD344" s="150"/>
      <c r="BE344" s="150"/>
      <c r="BF344" s="150"/>
      <c r="BG344" s="150"/>
      <c r="BH344" s="150"/>
      <c r="BI344" s="150"/>
      <c r="BJ344" s="150"/>
      <c r="BK344" s="150"/>
      <c r="BL344" s="150"/>
      <c r="BM344" s="150"/>
      <c r="BN344" s="150"/>
      <c r="BO344" s="150"/>
      <c r="BP344" s="150"/>
      <c r="BQ344" s="150"/>
      <c r="BR344" s="150"/>
      <c r="BS344" s="150"/>
      <c r="BT344" s="150"/>
      <c r="BU344" s="150"/>
      <c r="BV344" s="150"/>
      <c r="BW344" s="150"/>
      <c r="BX344" s="150"/>
      <c r="BY344" s="150"/>
      <c r="BZ344" s="150"/>
      <c r="CA344" s="150"/>
      <c r="CB344" s="150"/>
      <c r="CC344" s="150"/>
      <c r="CD344" s="150"/>
      <c r="CE344" s="150"/>
      <c r="CF344" s="150"/>
      <c r="CG344" s="150"/>
      <c r="CH344" s="150"/>
      <c r="CI344" s="150"/>
      <c r="CJ344" s="150"/>
      <c r="CK344" s="150"/>
      <c r="CL344" s="150"/>
      <c r="CM344" s="150"/>
      <c r="CN344" s="150"/>
      <c r="CO344" s="150"/>
      <c r="CP344" s="150"/>
      <c r="CQ344" s="150"/>
      <c r="CR344" s="150"/>
      <c r="CS344" s="150"/>
      <c r="CT344" s="150"/>
      <c r="CU344" s="150"/>
      <c r="CV344" s="150"/>
      <c r="CW344" s="150"/>
      <c r="CX344" s="150"/>
      <c r="CY344" s="150"/>
      <c r="CZ344" s="150"/>
      <c r="DA344" s="150"/>
      <c r="DB344" s="150"/>
      <c r="DC344" s="150"/>
    </row>
    <row r="345" spans="1:266" ht="6.75" customHeight="1">
      <c r="B345" s="419"/>
      <c r="C345" s="419"/>
      <c r="D345" s="419"/>
      <c r="E345" s="419"/>
      <c r="F345" s="419"/>
      <c r="G345" s="419"/>
      <c r="H345" s="419"/>
      <c r="I345" s="419"/>
      <c r="J345" s="419"/>
      <c r="K345" s="419"/>
      <c r="L345" s="419"/>
      <c r="M345" s="419"/>
      <c r="N345" s="419"/>
      <c r="O345" s="419"/>
      <c r="P345" s="419"/>
      <c r="Q345" s="419"/>
      <c r="R345" s="419"/>
      <c r="S345" s="419"/>
      <c r="T345" s="419"/>
      <c r="U345" s="419"/>
      <c r="V345" s="419"/>
      <c r="W345" s="419"/>
      <c r="X345" s="419"/>
      <c r="Y345" s="419"/>
      <c r="Z345" s="290"/>
      <c r="AA345" s="290"/>
      <c r="AC345" s="290"/>
      <c r="AD345" s="290"/>
      <c r="AE345" s="290"/>
      <c r="AF345" s="290"/>
      <c r="AG345" s="290"/>
      <c r="AH345" s="290"/>
      <c r="AI345" s="290"/>
      <c r="AU345" s="150"/>
      <c r="AV345" s="150"/>
      <c r="AW345" s="150"/>
      <c r="AX345" s="150"/>
      <c r="AY345" s="150"/>
      <c r="AZ345" s="150"/>
      <c r="BA345" s="150"/>
      <c r="BB345" s="150"/>
      <c r="BC345" s="150"/>
      <c r="BD345" s="150"/>
      <c r="BE345" s="150"/>
      <c r="BF345" s="150"/>
      <c r="BG345" s="150"/>
      <c r="BH345" s="150"/>
      <c r="BI345" s="150"/>
      <c r="BJ345" s="150"/>
      <c r="BK345" s="150"/>
      <c r="BL345" s="150"/>
      <c r="BM345" s="150"/>
      <c r="BN345" s="150"/>
      <c r="BO345" s="150"/>
      <c r="BP345" s="150"/>
      <c r="BQ345" s="150"/>
      <c r="BR345" s="150"/>
      <c r="BS345" s="150"/>
      <c r="BT345" s="150"/>
      <c r="BU345" s="150"/>
      <c r="BV345" s="150"/>
      <c r="BW345" s="150"/>
      <c r="BX345" s="150"/>
      <c r="BY345" s="150"/>
      <c r="BZ345" s="150"/>
      <c r="CA345" s="150"/>
      <c r="CB345" s="150"/>
      <c r="CC345" s="150"/>
      <c r="CD345" s="150"/>
      <c r="CE345" s="150"/>
      <c r="CF345" s="150"/>
      <c r="CG345" s="150"/>
      <c r="CH345" s="150"/>
      <c r="CI345" s="150"/>
      <c r="CJ345" s="150"/>
      <c r="CK345" s="150"/>
      <c r="CL345" s="150"/>
      <c r="CM345" s="150"/>
      <c r="CN345" s="150"/>
      <c r="CO345" s="150"/>
      <c r="CP345" s="150"/>
      <c r="CQ345" s="150"/>
      <c r="CR345" s="150"/>
      <c r="CS345" s="150"/>
      <c r="CT345" s="150"/>
      <c r="CU345" s="150"/>
      <c r="CV345" s="150"/>
      <c r="CW345" s="150"/>
      <c r="CX345" s="150"/>
      <c r="CY345" s="150"/>
      <c r="CZ345" s="150"/>
      <c r="DA345" s="150"/>
      <c r="DB345" s="150"/>
      <c r="DC345" s="150"/>
    </row>
    <row r="346" spans="1:266" ht="12.75" customHeight="1">
      <c r="B346" s="6" t="str">
        <f>IF(B33="","",B33)</f>
        <v>Payment Information</v>
      </c>
      <c r="E346" s="379"/>
      <c r="F346" s="379"/>
      <c r="G346" s="379"/>
      <c r="H346" s="379"/>
      <c r="I346" s="379"/>
      <c r="N346" s="380"/>
      <c r="O346" s="380"/>
      <c r="P346" s="542" t="s">
        <v>591</v>
      </c>
      <c r="Q346" s="543" t="str">
        <f>IF(AK33=TRUE,"X","")</f>
        <v/>
      </c>
      <c r="R346" s="541" t="s">
        <v>1247</v>
      </c>
      <c r="T346" s="379"/>
      <c r="U346" s="543" t="str">
        <f>IF(AL33=TRUE,"X","")</f>
        <v/>
      </c>
      <c r="V346" s="386" t="s">
        <v>1246</v>
      </c>
      <c r="W346" s="379"/>
      <c r="X346" s="379"/>
      <c r="Y346" s="46"/>
      <c r="Z346" s="46"/>
      <c r="AB346" s="542" t="s">
        <v>592</v>
      </c>
      <c r="AC346" s="543" t="str">
        <f>IF(AK34=TRUE,"X","")</f>
        <v/>
      </c>
      <c r="AD346" s="541" t="s">
        <v>1247</v>
      </c>
      <c r="AF346" s="379"/>
      <c r="AG346" s="543" t="str">
        <f>IF(AL34=TRUE,"X","")</f>
        <v/>
      </c>
      <c r="AH346" s="386" t="s">
        <v>1246</v>
      </c>
      <c r="AU346" s="150"/>
      <c r="AV346" s="157"/>
      <c r="AW346" s="150"/>
      <c r="AX346" s="150"/>
      <c r="AY346" s="150"/>
      <c r="AZ346" s="150"/>
      <c r="BA346" s="150"/>
      <c r="BB346" s="150"/>
      <c r="BC346" s="150"/>
      <c r="BD346" s="150"/>
      <c r="BE346" s="150"/>
      <c r="BF346" s="150"/>
      <c r="BG346" s="150"/>
      <c r="BH346" s="150"/>
      <c r="BI346" s="150"/>
      <c r="BJ346" s="150"/>
      <c r="BK346" s="150"/>
      <c r="BL346" s="150"/>
      <c r="BM346" s="150"/>
      <c r="BN346" s="150"/>
      <c r="BO346" s="150"/>
      <c r="BP346" s="150"/>
      <c r="BQ346" s="150"/>
      <c r="BR346" s="150"/>
      <c r="BS346" s="150"/>
      <c r="BT346" s="150"/>
      <c r="BU346" s="150"/>
      <c r="BV346" s="150"/>
      <c r="BW346" s="150"/>
      <c r="BX346" s="150"/>
      <c r="BY346" s="150"/>
      <c r="BZ346" s="150"/>
      <c r="CA346" s="150"/>
      <c r="CB346" s="150"/>
      <c r="CC346" s="150"/>
      <c r="CD346" s="150"/>
      <c r="CE346" s="150"/>
      <c r="CF346" s="150"/>
      <c r="CG346" s="150"/>
      <c r="CH346" s="150"/>
      <c r="CI346" s="150"/>
      <c r="CJ346" s="150"/>
      <c r="CK346" s="150"/>
      <c r="CL346" s="150"/>
      <c r="CM346" s="150"/>
      <c r="CN346" s="150"/>
      <c r="CO346" s="150"/>
      <c r="CP346" s="150"/>
      <c r="CQ346" s="150"/>
      <c r="CR346" s="150"/>
      <c r="CS346" s="150"/>
      <c r="CT346" s="150"/>
      <c r="CU346" s="150"/>
      <c r="CV346" s="150"/>
      <c r="CW346" s="150"/>
      <c r="CX346" s="150"/>
      <c r="CY346" s="150"/>
      <c r="CZ346" s="150"/>
      <c r="DA346" s="150"/>
      <c r="DB346" s="150"/>
      <c r="DC346" s="150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  <c r="DV346" s="7"/>
      <c r="DW346" s="7"/>
      <c r="DX346" s="7"/>
      <c r="DY346" s="7"/>
      <c r="DZ346" s="7"/>
      <c r="EA346" s="7"/>
      <c r="EB346" s="7"/>
      <c r="EC346" s="7"/>
      <c r="ED346" s="7"/>
      <c r="EE346" s="7"/>
      <c r="EF346" s="7"/>
      <c r="EG346" s="7"/>
      <c r="EH346" s="7"/>
      <c r="EI346" s="7"/>
      <c r="EJ346" s="7"/>
      <c r="EK346" s="7"/>
      <c r="EL346" s="7"/>
      <c r="EM346" s="7"/>
      <c r="EN346" s="7"/>
      <c r="EO346" s="7"/>
      <c r="EP346" s="7"/>
      <c r="EQ346" s="7"/>
      <c r="ER346" s="7"/>
      <c r="ES346" s="7"/>
      <c r="ET346" s="7"/>
      <c r="EU346" s="7"/>
      <c r="EV346" s="7"/>
      <c r="EW346" s="7"/>
      <c r="EX346" s="7"/>
      <c r="EY346" s="7"/>
      <c r="EZ346" s="7"/>
      <c r="FA346" s="7"/>
      <c r="FB346" s="7"/>
      <c r="FC346" s="7"/>
      <c r="FD346" s="7"/>
      <c r="FE346" s="7"/>
      <c r="FF346" s="7"/>
      <c r="FG346" s="7"/>
      <c r="FH346" s="7"/>
      <c r="FI346" s="7"/>
      <c r="FJ346" s="7"/>
      <c r="FK346" s="7"/>
      <c r="FL346" s="7"/>
      <c r="FM346" s="7"/>
      <c r="FN346" s="7"/>
      <c r="FO346" s="7"/>
      <c r="FP346" s="7"/>
      <c r="FQ346" s="7"/>
      <c r="FR346" s="7"/>
      <c r="FS346" s="7"/>
      <c r="FT346" s="7"/>
      <c r="FU346" s="7"/>
      <c r="FV346" s="7"/>
      <c r="FW346" s="7"/>
      <c r="FX346" s="7"/>
      <c r="FY346" s="7"/>
      <c r="FZ346" s="7"/>
      <c r="GA346" s="7"/>
      <c r="GB346" s="7"/>
      <c r="GC346" s="7"/>
      <c r="GD346" s="7"/>
      <c r="GE346" s="7"/>
      <c r="GF346" s="7"/>
      <c r="GG346" s="7"/>
      <c r="GH346" s="7"/>
      <c r="GI346" s="7"/>
      <c r="GJ346" s="7"/>
      <c r="GK346" s="7"/>
      <c r="GL346" s="7"/>
      <c r="GM346" s="7"/>
      <c r="GN346" s="7"/>
      <c r="GO346" s="7"/>
      <c r="GP346" s="7"/>
      <c r="GQ346" s="7"/>
      <c r="GR346" s="7"/>
      <c r="GS346" s="7"/>
      <c r="GT346" s="7"/>
      <c r="GU346" s="7"/>
      <c r="GV346" s="7"/>
      <c r="GW346" s="7"/>
      <c r="GX346" s="7"/>
      <c r="GY346" s="7"/>
      <c r="GZ346" s="7"/>
      <c r="HA346" s="7"/>
      <c r="HB346" s="7"/>
      <c r="HC346" s="7"/>
      <c r="HD346" s="7"/>
      <c r="HE346" s="7"/>
      <c r="HF346" s="7"/>
      <c r="HG346" s="7"/>
      <c r="HH346" s="7"/>
      <c r="HI346" s="7"/>
      <c r="HJ346" s="7"/>
      <c r="HK346" s="7"/>
      <c r="HL346" s="7"/>
      <c r="HM346" s="7"/>
      <c r="HN346" s="7"/>
      <c r="HO346" s="7"/>
      <c r="HP346" s="7"/>
      <c r="HQ346" s="7"/>
      <c r="HR346" s="7"/>
      <c r="HS346" s="7"/>
      <c r="HT346" s="7"/>
      <c r="HU346" s="7"/>
      <c r="HV346" s="7"/>
      <c r="HW346" s="7"/>
      <c r="HX346" s="7"/>
      <c r="HY346" s="7"/>
      <c r="HZ346" s="7"/>
      <c r="IA346" s="7"/>
      <c r="IB346" s="7"/>
      <c r="IC346" s="7"/>
      <c r="ID346" s="7"/>
      <c r="IE346" s="7"/>
      <c r="IF346" s="7"/>
      <c r="IG346" s="7"/>
      <c r="IH346" s="7"/>
      <c r="II346" s="7"/>
      <c r="IJ346" s="7"/>
      <c r="IK346" s="7"/>
      <c r="IL346" s="7"/>
      <c r="IM346" s="7"/>
      <c r="IN346" s="7"/>
      <c r="IO346" s="7"/>
      <c r="IP346" s="7"/>
      <c r="IQ346" s="7"/>
      <c r="IR346" s="7"/>
      <c r="IS346" s="7"/>
      <c r="IT346" s="7"/>
      <c r="IU346" s="7"/>
      <c r="IV346" s="7"/>
      <c r="IW346" s="7"/>
      <c r="IX346" s="7"/>
      <c r="IY346" s="7"/>
      <c r="IZ346" s="7"/>
      <c r="JA346" s="7"/>
      <c r="JB346" s="7"/>
      <c r="JC346" s="7"/>
      <c r="JD346" s="7"/>
      <c r="JE346" s="7"/>
      <c r="JF346" s="7"/>
    </row>
    <row r="347" spans="1:266" ht="3" customHeight="1">
      <c r="B347" s="6"/>
      <c r="E347" s="379"/>
      <c r="F347" s="379"/>
      <c r="G347" s="379"/>
      <c r="H347" s="379"/>
      <c r="I347" s="379"/>
      <c r="N347" s="380"/>
      <c r="O347" s="380"/>
      <c r="P347" s="381"/>
      <c r="Q347" s="380"/>
      <c r="R347" s="541"/>
      <c r="T347" s="379"/>
      <c r="U347" s="379"/>
      <c r="V347" s="386"/>
      <c r="W347" s="379"/>
      <c r="X347" s="379"/>
      <c r="Y347" s="46"/>
      <c r="Z347" s="46"/>
      <c r="AB347" s="423"/>
      <c r="AC347" s="6"/>
      <c r="AU347" s="150"/>
      <c r="AV347" s="157"/>
      <c r="AW347" s="150"/>
      <c r="AX347" s="150"/>
      <c r="AY347" s="150"/>
      <c r="AZ347" s="150"/>
      <c r="BA347" s="150"/>
      <c r="BB347" s="150"/>
      <c r="BC347" s="150"/>
      <c r="BD347" s="150"/>
      <c r="BE347" s="150"/>
      <c r="BF347" s="150"/>
      <c r="BG347" s="150"/>
      <c r="BH347" s="150"/>
      <c r="BI347" s="150"/>
      <c r="BJ347" s="150"/>
      <c r="BK347" s="150"/>
      <c r="BL347" s="150"/>
      <c r="BM347" s="150"/>
      <c r="BN347" s="150"/>
      <c r="BO347" s="150"/>
      <c r="BP347" s="150"/>
      <c r="BQ347" s="150"/>
      <c r="BR347" s="150"/>
      <c r="BS347" s="150"/>
      <c r="BT347" s="150"/>
      <c r="BU347" s="150"/>
      <c r="BV347" s="150"/>
      <c r="BW347" s="150"/>
      <c r="BX347" s="150"/>
      <c r="BY347" s="150"/>
      <c r="BZ347" s="150"/>
      <c r="CA347" s="150"/>
      <c r="CB347" s="150"/>
      <c r="CC347" s="150"/>
      <c r="CD347" s="150"/>
      <c r="CE347" s="150"/>
      <c r="CF347" s="150"/>
      <c r="CG347" s="150"/>
      <c r="CH347" s="150"/>
      <c r="CI347" s="150"/>
      <c r="CJ347" s="150"/>
      <c r="CK347" s="150"/>
      <c r="CL347" s="150"/>
      <c r="CM347" s="150"/>
      <c r="CN347" s="150"/>
      <c r="CO347" s="150"/>
      <c r="CP347" s="150"/>
      <c r="CQ347" s="150"/>
      <c r="CR347" s="150"/>
      <c r="CS347" s="150"/>
      <c r="CT347" s="150"/>
      <c r="CU347" s="150"/>
      <c r="CV347" s="150"/>
      <c r="CW347" s="150"/>
      <c r="CX347" s="150"/>
      <c r="CY347" s="150"/>
      <c r="CZ347" s="150"/>
      <c r="DA347" s="150"/>
      <c r="DB347" s="150"/>
      <c r="DC347" s="150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  <c r="DV347" s="7"/>
      <c r="DW347" s="7"/>
      <c r="DX347" s="7"/>
      <c r="DY347" s="7"/>
      <c r="DZ347" s="7"/>
      <c r="EA347" s="7"/>
      <c r="EB347" s="7"/>
      <c r="EC347" s="7"/>
      <c r="ED347" s="7"/>
      <c r="EE347" s="7"/>
      <c r="EF347" s="7"/>
      <c r="EG347" s="7"/>
      <c r="EH347" s="7"/>
      <c r="EI347" s="7"/>
      <c r="EJ347" s="7"/>
      <c r="EK347" s="7"/>
      <c r="EL347" s="7"/>
      <c r="EM347" s="7"/>
      <c r="EN347" s="7"/>
      <c r="EO347" s="7"/>
      <c r="EP347" s="7"/>
      <c r="EQ347" s="7"/>
      <c r="ER347" s="7"/>
      <c r="ES347" s="7"/>
      <c r="ET347" s="7"/>
      <c r="EU347" s="7"/>
      <c r="EV347" s="7"/>
      <c r="EW347" s="7"/>
      <c r="EX347" s="7"/>
      <c r="EY347" s="7"/>
      <c r="EZ347" s="7"/>
      <c r="FA347" s="7"/>
      <c r="FB347" s="7"/>
      <c r="FC347" s="7"/>
      <c r="FD347" s="7"/>
      <c r="FE347" s="7"/>
      <c r="FF347" s="7"/>
      <c r="FG347" s="7"/>
      <c r="FH347" s="7"/>
      <c r="FI347" s="7"/>
      <c r="FJ347" s="7"/>
      <c r="FK347" s="7"/>
      <c r="FL347" s="7"/>
      <c r="FM347" s="7"/>
      <c r="FN347" s="7"/>
      <c r="FO347" s="7"/>
      <c r="FP347" s="7"/>
      <c r="FQ347" s="7"/>
      <c r="FR347" s="7"/>
      <c r="FS347" s="7"/>
      <c r="FT347" s="7"/>
      <c r="FU347" s="7"/>
      <c r="FV347" s="7"/>
      <c r="FW347" s="7"/>
      <c r="FX347" s="7"/>
      <c r="FY347" s="7"/>
      <c r="FZ347" s="7"/>
      <c r="GA347" s="7"/>
      <c r="GB347" s="7"/>
      <c r="GC347" s="7"/>
      <c r="GD347" s="7"/>
      <c r="GE347" s="7"/>
      <c r="GF347" s="7"/>
      <c r="GG347" s="7"/>
      <c r="GH347" s="7"/>
      <c r="GI347" s="7"/>
      <c r="GJ347" s="7"/>
      <c r="GK347" s="7"/>
      <c r="GL347" s="7"/>
      <c r="GM347" s="7"/>
      <c r="GN347" s="7"/>
      <c r="GO347" s="7"/>
      <c r="GP347" s="7"/>
      <c r="GQ347" s="7"/>
      <c r="GR347" s="7"/>
      <c r="GS347" s="7"/>
      <c r="GT347" s="7"/>
      <c r="GU347" s="7"/>
      <c r="GV347" s="7"/>
      <c r="GW347" s="7"/>
      <c r="GX347" s="7"/>
      <c r="GY347" s="7"/>
      <c r="GZ347" s="7"/>
      <c r="HA347" s="7"/>
      <c r="HB347" s="7"/>
      <c r="HC347" s="7"/>
      <c r="HD347" s="7"/>
      <c r="HE347" s="7"/>
      <c r="HF347" s="7"/>
      <c r="HG347" s="7"/>
      <c r="HH347" s="7"/>
      <c r="HI347" s="7"/>
      <c r="HJ347" s="7"/>
      <c r="HK347" s="7"/>
      <c r="HL347" s="7"/>
      <c r="HM347" s="7"/>
      <c r="HN347" s="7"/>
      <c r="HO347" s="7"/>
      <c r="HP347" s="7"/>
      <c r="HQ347" s="7"/>
      <c r="HR347" s="7"/>
      <c r="HS347" s="7"/>
      <c r="HT347" s="7"/>
      <c r="HU347" s="7"/>
      <c r="HV347" s="7"/>
      <c r="HW347" s="7"/>
      <c r="HX347" s="7"/>
      <c r="HY347" s="7"/>
      <c r="HZ347" s="7"/>
      <c r="IA347" s="7"/>
      <c r="IB347" s="7"/>
      <c r="IC347" s="7"/>
      <c r="ID347" s="7"/>
      <c r="IE347" s="7"/>
      <c r="IF347" s="7"/>
      <c r="IG347" s="7"/>
      <c r="IH347" s="7"/>
      <c r="II347" s="7"/>
      <c r="IJ347" s="7"/>
      <c r="IK347" s="7"/>
      <c r="IL347" s="7"/>
      <c r="IM347" s="7"/>
      <c r="IN347" s="7"/>
      <c r="IO347" s="7"/>
      <c r="IP347" s="7"/>
      <c r="IQ347" s="7"/>
      <c r="IR347" s="7"/>
      <c r="IS347" s="7"/>
      <c r="IT347" s="7"/>
      <c r="IU347" s="7"/>
      <c r="IV347" s="7"/>
      <c r="IW347" s="7"/>
      <c r="IX347" s="7"/>
      <c r="IY347" s="7"/>
      <c r="IZ347" s="7"/>
      <c r="JA347" s="7"/>
      <c r="JB347" s="7"/>
      <c r="JC347" s="7"/>
      <c r="JD347" s="7"/>
      <c r="JE347" s="7"/>
      <c r="JF347" s="7"/>
    </row>
    <row r="348" spans="1:266" ht="12.75" customHeight="1">
      <c r="B348" s="376" t="str">
        <f t="shared" ref="B348:B355" si="31">IF(B34="","",B34)</f>
        <v>Legal Name (Incentive check will be made payable to:)*</v>
      </c>
      <c r="C348" s="377"/>
      <c r="D348" s="377"/>
      <c r="E348" s="377"/>
      <c r="F348" s="377"/>
      <c r="G348" s="377"/>
      <c r="H348" s="377"/>
      <c r="I348" s="377"/>
      <c r="J348" s="377"/>
      <c r="K348" s="377"/>
      <c r="L348" s="377"/>
      <c r="M348" s="377"/>
      <c r="N348" s="377"/>
      <c r="O348" s="377"/>
      <c r="P348" s="377"/>
      <c r="Q348" s="377"/>
      <c r="R348" s="377"/>
      <c r="S348" s="461"/>
      <c r="T348" s="376" t="str">
        <f t="shared" ref="T348:T355" si="32">IF(T34="","",T34)</f>
        <v>Attn:</v>
      </c>
      <c r="U348" s="377"/>
      <c r="V348" s="377"/>
      <c r="W348" s="377"/>
      <c r="X348" s="377"/>
      <c r="Y348" s="377"/>
      <c r="Z348" s="377"/>
      <c r="AA348" s="390"/>
      <c r="AC348" s="420"/>
      <c r="AD348" s="394"/>
      <c r="AE348" s="365"/>
      <c r="AF348" s="365"/>
      <c r="AG348" s="365"/>
      <c r="AH348" s="392"/>
      <c r="AI348" s="421"/>
      <c r="AJ348" s="458"/>
      <c r="AU348" s="150"/>
      <c r="AV348" s="150"/>
      <c r="AW348" s="150"/>
      <c r="AX348" s="150"/>
      <c r="AY348" s="150"/>
      <c r="AZ348" s="150"/>
      <c r="BA348" s="150"/>
      <c r="BB348" s="150"/>
      <c r="BC348" s="150"/>
      <c r="BD348" s="150"/>
      <c r="BE348" s="150"/>
      <c r="BF348" s="150"/>
      <c r="BG348" s="150"/>
      <c r="BH348" s="150"/>
      <c r="BI348" s="150"/>
      <c r="BJ348" s="150"/>
      <c r="BK348" s="150"/>
      <c r="BL348" s="150"/>
      <c r="BM348" s="150"/>
      <c r="BN348" s="150"/>
      <c r="BO348" s="150"/>
      <c r="BP348" s="150"/>
      <c r="BQ348" s="150"/>
      <c r="BR348" s="150"/>
      <c r="BS348" s="150"/>
      <c r="BT348" s="150"/>
      <c r="BU348" s="150"/>
      <c r="BV348" s="150"/>
      <c r="BW348" s="150"/>
      <c r="BX348" s="150"/>
      <c r="BY348" s="150"/>
      <c r="BZ348" s="150"/>
      <c r="CA348" s="150"/>
      <c r="CB348" s="150"/>
      <c r="CC348" s="150"/>
      <c r="CD348" s="150"/>
      <c r="CE348" s="150"/>
      <c r="CF348" s="150"/>
      <c r="CG348" s="150"/>
      <c r="CH348" s="150"/>
      <c r="CI348" s="150"/>
      <c r="CJ348" s="150"/>
      <c r="CK348" s="150"/>
      <c r="CL348" s="150"/>
      <c r="CM348" s="150"/>
      <c r="CN348" s="150"/>
      <c r="CO348" s="150"/>
      <c r="CP348" s="150"/>
      <c r="CQ348" s="150"/>
      <c r="CR348" s="150"/>
      <c r="CS348" s="150"/>
      <c r="CT348" s="150"/>
      <c r="CU348" s="150"/>
      <c r="CV348" s="150"/>
      <c r="CW348" s="150"/>
      <c r="CX348" s="150"/>
      <c r="CY348" s="150"/>
      <c r="CZ348" s="150"/>
      <c r="DA348" s="150"/>
      <c r="DB348" s="150"/>
      <c r="DC348" s="150"/>
    </row>
    <row r="349" spans="1:266" s="424" customFormat="1" ht="15" customHeight="1">
      <c r="B349" s="1002" t="str">
        <f t="shared" si="31"/>
        <v/>
      </c>
      <c r="C349" s="1003"/>
      <c r="D349" s="1003"/>
      <c r="E349" s="1003"/>
      <c r="F349" s="1003"/>
      <c r="G349" s="1003"/>
      <c r="H349" s="1003"/>
      <c r="I349" s="1003"/>
      <c r="J349" s="1003"/>
      <c r="K349" s="1003"/>
      <c r="L349" s="1003"/>
      <c r="M349" s="1003"/>
      <c r="N349" s="1003"/>
      <c r="O349" s="1003"/>
      <c r="P349" s="1003"/>
      <c r="Q349" s="1003"/>
      <c r="R349" s="1003"/>
      <c r="S349" s="1004"/>
      <c r="T349" s="1002" t="str">
        <f t="shared" si="32"/>
        <v/>
      </c>
      <c r="U349" s="1003"/>
      <c r="V349" s="1003"/>
      <c r="W349" s="1003"/>
      <c r="X349" s="1003"/>
      <c r="Y349" s="1003"/>
      <c r="Z349" s="1003"/>
      <c r="AA349" s="1003"/>
      <c r="AB349" s="1003"/>
      <c r="AC349" s="1003"/>
      <c r="AD349" s="1003"/>
      <c r="AE349" s="1003"/>
      <c r="AF349" s="1003"/>
      <c r="AG349" s="1003"/>
      <c r="AH349" s="1003"/>
      <c r="AI349" s="1004"/>
      <c r="AJ349" s="426"/>
      <c r="AO349" s="716"/>
      <c r="AP349" s="716"/>
      <c r="AU349" s="150"/>
      <c r="AV349" s="425"/>
      <c r="AW349" s="150"/>
      <c r="AX349" s="150"/>
      <c r="AY349" s="150"/>
      <c r="AZ349" s="150"/>
      <c r="BA349" s="150"/>
      <c r="BB349" s="150"/>
      <c r="BC349" s="150"/>
      <c r="BD349" s="150"/>
      <c r="BE349" s="150"/>
      <c r="BF349" s="150"/>
      <c r="BG349" s="150"/>
      <c r="BH349" s="150"/>
      <c r="BI349" s="150"/>
      <c r="BJ349" s="150"/>
      <c r="BK349" s="150"/>
      <c r="BL349" s="150"/>
      <c r="BM349" s="150"/>
      <c r="BN349" s="150"/>
      <c r="BO349" s="150"/>
      <c r="BP349" s="150"/>
      <c r="BQ349" s="150"/>
      <c r="BR349" s="150"/>
      <c r="BS349" s="150"/>
      <c r="BT349" s="150"/>
      <c r="BU349" s="150"/>
      <c r="BV349" s="150"/>
      <c r="BW349" s="150"/>
      <c r="BX349" s="150"/>
      <c r="BY349" s="150"/>
      <c r="BZ349" s="150"/>
      <c r="CA349" s="150"/>
      <c r="CB349" s="150"/>
      <c r="CC349" s="150"/>
      <c r="CD349" s="150"/>
      <c r="CE349" s="150"/>
      <c r="CF349" s="150"/>
      <c r="CG349" s="150"/>
      <c r="CH349" s="150"/>
      <c r="CI349" s="150"/>
      <c r="CJ349" s="150"/>
      <c r="CK349" s="150"/>
      <c r="CL349" s="150"/>
      <c r="CM349" s="150"/>
      <c r="CN349" s="150"/>
      <c r="CO349" s="150"/>
      <c r="CP349" s="150"/>
      <c r="CQ349" s="150"/>
      <c r="CR349" s="150"/>
      <c r="CS349" s="150"/>
      <c r="CT349" s="150"/>
      <c r="CU349" s="150"/>
      <c r="CV349" s="150"/>
      <c r="CW349" s="150"/>
      <c r="CX349" s="150"/>
      <c r="CY349" s="150"/>
      <c r="CZ349" s="150"/>
      <c r="DA349" s="150"/>
      <c r="DB349" s="150"/>
      <c r="DC349" s="150"/>
    </row>
    <row r="350" spans="1:266" s="5" customFormat="1" ht="12.75" customHeight="1">
      <c r="A350" s="1"/>
      <c r="B350" s="376" t="str">
        <f t="shared" si="31"/>
        <v>Mailing Address ("Same" if same as customer mailing address.)</v>
      </c>
      <c r="C350" s="377"/>
      <c r="D350" s="377"/>
      <c r="E350" s="377"/>
      <c r="F350" s="377"/>
      <c r="G350" s="377"/>
      <c r="H350" s="377"/>
      <c r="I350" s="377"/>
      <c r="J350" s="377"/>
      <c r="K350" s="377"/>
      <c r="L350" s="377"/>
      <c r="M350" s="377"/>
      <c r="N350" s="377"/>
      <c r="O350" s="377"/>
      <c r="P350" s="377"/>
      <c r="Q350" s="377"/>
      <c r="R350" s="377"/>
      <c r="S350" s="378"/>
      <c r="T350" s="376" t="str">
        <f t="shared" si="32"/>
        <v>City</v>
      </c>
      <c r="U350" s="24"/>
      <c r="V350" s="390"/>
      <c r="W350" s="390"/>
      <c r="X350" s="390"/>
      <c r="Y350" s="390"/>
      <c r="Z350" s="390"/>
      <c r="AA350" s="390"/>
      <c r="AB350" s="390"/>
      <c r="AC350" s="395"/>
      <c r="AD350" s="364" t="str">
        <f>IF(AD36="","",AD36)</f>
        <v>State</v>
      </c>
      <c r="AE350" s="366"/>
      <c r="AF350" s="364" t="str">
        <f>IF(AF36="","",AF36)</f>
        <v>Zip</v>
      </c>
      <c r="AG350" s="365"/>
      <c r="AH350" s="394"/>
      <c r="AI350" s="366"/>
      <c r="AJ350" s="382"/>
      <c r="AK350" s="1"/>
      <c r="AL350" s="1"/>
      <c r="AO350" s="716"/>
      <c r="AP350" s="716"/>
      <c r="AU350" s="150"/>
      <c r="AV350" s="156"/>
      <c r="AW350" s="150"/>
      <c r="AX350" s="150"/>
      <c r="AY350" s="150"/>
      <c r="AZ350" s="150"/>
      <c r="BA350" s="150"/>
      <c r="BB350" s="150"/>
      <c r="BC350" s="150"/>
      <c r="BD350" s="150"/>
      <c r="BE350" s="150"/>
      <c r="BF350" s="150"/>
      <c r="BG350" s="150"/>
      <c r="BH350" s="150"/>
      <c r="BI350" s="150"/>
      <c r="BJ350" s="150"/>
      <c r="BK350" s="150"/>
      <c r="BL350" s="150"/>
      <c r="BM350" s="150"/>
      <c r="BN350" s="150"/>
      <c r="BO350" s="150"/>
      <c r="BP350" s="150"/>
      <c r="BQ350" s="150"/>
      <c r="BR350" s="150"/>
      <c r="BS350" s="150"/>
      <c r="BT350" s="150"/>
      <c r="BU350" s="150"/>
      <c r="BV350" s="150"/>
      <c r="BW350" s="150"/>
      <c r="BX350" s="150"/>
      <c r="BY350" s="150"/>
      <c r="BZ350" s="150"/>
      <c r="CA350" s="150"/>
      <c r="CB350" s="150"/>
      <c r="CC350" s="150"/>
      <c r="CD350" s="150"/>
      <c r="CE350" s="150"/>
      <c r="CF350" s="150"/>
      <c r="CG350" s="150"/>
      <c r="CH350" s="150"/>
      <c r="CI350" s="150"/>
      <c r="CJ350" s="150"/>
      <c r="CK350" s="150"/>
      <c r="CL350" s="150"/>
      <c r="CM350" s="150"/>
      <c r="CN350" s="150"/>
      <c r="CO350" s="150"/>
      <c r="CP350" s="150"/>
      <c r="CQ350" s="150"/>
      <c r="CR350" s="150"/>
      <c r="CS350" s="150"/>
      <c r="CT350" s="150"/>
      <c r="CU350" s="150"/>
      <c r="CV350" s="150"/>
      <c r="CW350" s="150"/>
      <c r="CX350" s="150"/>
      <c r="CY350" s="150"/>
      <c r="CZ350" s="150"/>
      <c r="DA350" s="150"/>
      <c r="DB350" s="150"/>
      <c r="DC350" s="150"/>
    </row>
    <row r="351" spans="1:266" s="424" customFormat="1" ht="15" customHeight="1">
      <c r="B351" s="1002" t="str">
        <f t="shared" si="31"/>
        <v/>
      </c>
      <c r="C351" s="1003"/>
      <c r="D351" s="1003"/>
      <c r="E351" s="1003"/>
      <c r="F351" s="1003"/>
      <c r="G351" s="1003"/>
      <c r="H351" s="1003"/>
      <c r="I351" s="1003"/>
      <c r="J351" s="1003"/>
      <c r="K351" s="1003"/>
      <c r="L351" s="1003"/>
      <c r="M351" s="1003"/>
      <c r="N351" s="1003"/>
      <c r="O351" s="1003"/>
      <c r="P351" s="1003"/>
      <c r="Q351" s="1003"/>
      <c r="R351" s="1003"/>
      <c r="S351" s="1004"/>
      <c r="T351" s="1002" t="str">
        <f t="shared" si="32"/>
        <v/>
      </c>
      <c r="U351" s="1003"/>
      <c r="V351" s="1003"/>
      <c r="W351" s="1003"/>
      <c r="X351" s="1003"/>
      <c r="Y351" s="1003"/>
      <c r="Z351" s="1003"/>
      <c r="AA351" s="1003"/>
      <c r="AB351" s="1003"/>
      <c r="AC351" s="1004"/>
      <c r="AD351" s="911" t="str">
        <f>IF(AD37="","",AD37)</f>
        <v/>
      </c>
      <c r="AE351" s="913"/>
      <c r="AF351" s="911" t="str">
        <f>IF(AF37="","",AF37)</f>
        <v/>
      </c>
      <c r="AG351" s="912"/>
      <c r="AH351" s="912"/>
      <c r="AI351" s="913"/>
      <c r="AJ351" s="426"/>
      <c r="AO351" s="716"/>
      <c r="AP351" s="716"/>
      <c r="AU351" s="150"/>
      <c r="AV351" s="425"/>
      <c r="AW351" s="425"/>
      <c r="AX351" s="425"/>
      <c r="AY351" s="425"/>
      <c r="AZ351" s="425"/>
      <c r="BA351" s="425"/>
      <c r="BB351" s="425"/>
      <c r="BC351" s="425"/>
      <c r="BD351" s="425"/>
      <c r="BE351" s="425"/>
      <c r="BF351" s="425"/>
      <c r="BG351" s="425"/>
      <c r="BH351" s="425"/>
      <c r="BI351" s="425"/>
      <c r="BJ351" s="425"/>
      <c r="BK351" s="425"/>
      <c r="BL351" s="425"/>
      <c r="BM351" s="425"/>
      <c r="BN351" s="425"/>
      <c r="BO351" s="425"/>
      <c r="BP351" s="425"/>
      <c r="BQ351" s="425"/>
      <c r="BR351" s="425"/>
      <c r="BS351" s="425"/>
      <c r="BT351" s="425"/>
      <c r="BU351" s="425"/>
      <c r="BV351" s="425"/>
      <c r="BW351" s="425"/>
      <c r="BX351" s="425"/>
      <c r="BY351" s="425"/>
      <c r="BZ351" s="425"/>
      <c r="CA351" s="425"/>
      <c r="CB351" s="425"/>
      <c r="CC351" s="425"/>
      <c r="CD351" s="425"/>
      <c r="CE351" s="425"/>
      <c r="CF351" s="425"/>
      <c r="CG351" s="425"/>
      <c r="CH351" s="425"/>
      <c r="CI351" s="425"/>
      <c r="CJ351" s="425"/>
      <c r="CK351" s="425"/>
      <c r="CL351" s="425"/>
      <c r="CM351" s="425"/>
      <c r="CN351" s="425"/>
      <c r="CO351" s="425"/>
      <c r="CP351" s="425"/>
      <c r="CQ351" s="425"/>
      <c r="CR351" s="425"/>
      <c r="CS351" s="425"/>
      <c r="CT351" s="425"/>
      <c r="CU351" s="425"/>
      <c r="CV351" s="425"/>
      <c r="CW351" s="425"/>
      <c r="CX351" s="425"/>
      <c r="CY351" s="425"/>
      <c r="CZ351" s="425"/>
      <c r="DA351" s="425"/>
      <c r="DB351" s="425"/>
      <c r="DC351" s="425"/>
    </row>
    <row r="352" spans="1:266" s="5" customFormat="1" ht="12.75" customHeight="1">
      <c r="A352" s="1"/>
      <c r="B352" s="376" t="str">
        <f t="shared" si="31"/>
        <v>Contact Name</v>
      </c>
      <c r="C352" s="24"/>
      <c r="D352" s="24"/>
      <c r="E352" s="24"/>
      <c r="F352" s="24"/>
      <c r="G352" s="24"/>
      <c r="H352" s="24"/>
      <c r="I352" s="24"/>
      <c r="J352" s="24"/>
      <c r="K352" s="24"/>
      <c r="L352" s="461"/>
      <c r="M352" s="376" t="str">
        <f>IF(M38="","",M38)</f>
        <v>Title</v>
      </c>
      <c r="N352" s="377"/>
      <c r="O352" s="377"/>
      <c r="P352" s="377"/>
      <c r="Q352" s="24"/>
      <c r="R352" s="24"/>
      <c r="S352" s="461"/>
      <c r="T352" s="376" t="str">
        <f t="shared" si="32"/>
        <v>Phone</v>
      </c>
      <c r="U352" s="377"/>
      <c r="V352" s="365"/>
      <c r="W352" s="365"/>
      <c r="X352" s="365"/>
      <c r="Y352" s="366"/>
      <c r="Z352" s="364" t="str">
        <f>IF(Z38="","",Z38)</f>
        <v>E-mail</v>
      </c>
      <c r="AA352" s="365"/>
      <c r="AB352" s="365"/>
      <c r="AC352" s="365"/>
      <c r="AD352" s="365"/>
      <c r="AE352" s="365"/>
      <c r="AF352" s="365"/>
      <c r="AG352" s="365"/>
      <c r="AH352" s="394"/>
      <c r="AI352" s="366"/>
      <c r="AJ352" s="382"/>
      <c r="AK352" s="1"/>
      <c r="AL352" s="1"/>
      <c r="AO352" s="716"/>
      <c r="AP352" s="716"/>
      <c r="AU352" s="150"/>
      <c r="AV352" s="156"/>
      <c r="AW352" s="156"/>
      <c r="AX352" s="156"/>
      <c r="AY352" s="156"/>
      <c r="AZ352" s="156"/>
      <c r="BA352" s="156"/>
      <c r="BB352" s="156"/>
      <c r="BC352" s="156"/>
      <c r="BD352" s="156"/>
      <c r="BE352" s="156"/>
      <c r="BF352" s="156"/>
      <c r="BG352" s="156"/>
      <c r="BH352" s="156"/>
      <c r="BI352" s="156"/>
      <c r="BJ352" s="156"/>
      <c r="BK352" s="156"/>
      <c r="BL352" s="156"/>
      <c r="BM352" s="156"/>
      <c r="BN352" s="156"/>
      <c r="BO352" s="156"/>
      <c r="BP352" s="156"/>
      <c r="BQ352" s="156"/>
      <c r="BR352" s="156"/>
      <c r="BS352" s="156"/>
      <c r="BT352" s="156"/>
      <c r="BU352" s="156"/>
      <c r="BV352" s="156"/>
      <c r="BW352" s="156"/>
      <c r="BX352" s="156"/>
      <c r="BY352" s="156"/>
      <c r="BZ352" s="156"/>
      <c r="CA352" s="156"/>
      <c r="CB352" s="156"/>
      <c r="CC352" s="156"/>
      <c r="CD352" s="156"/>
      <c r="CE352" s="156"/>
      <c r="CF352" s="156"/>
      <c r="CG352" s="156"/>
      <c r="CH352" s="156"/>
      <c r="CI352" s="156"/>
      <c r="CJ352" s="156"/>
      <c r="CK352" s="156"/>
      <c r="CL352" s="156"/>
      <c r="CM352" s="156"/>
      <c r="CN352" s="156"/>
      <c r="CO352" s="156"/>
      <c r="CP352" s="156"/>
      <c r="CQ352" s="156"/>
      <c r="CR352" s="156"/>
      <c r="CS352" s="156"/>
      <c r="CT352" s="156"/>
      <c r="CU352" s="156"/>
      <c r="CV352" s="156"/>
      <c r="CW352" s="156"/>
      <c r="CX352" s="156"/>
      <c r="CY352" s="156"/>
      <c r="CZ352" s="156"/>
      <c r="DA352" s="156"/>
      <c r="DB352" s="156"/>
      <c r="DC352" s="156"/>
    </row>
    <row r="353" spans="1:107" s="424" customFormat="1" ht="15" customHeight="1">
      <c r="B353" s="1002" t="str">
        <f t="shared" si="31"/>
        <v/>
      </c>
      <c r="C353" s="1003"/>
      <c r="D353" s="1003"/>
      <c r="E353" s="1003"/>
      <c r="F353" s="1003"/>
      <c r="G353" s="1003"/>
      <c r="H353" s="1003"/>
      <c r="I353" s="1003"/>
      <c r="J353" s="1003"/>
      <c r="K353" s="1003"/>
      <c r="L353" s="1004"/>
      <c r="M353" s="1059" t="str">
        <f>IF(M39="","",M39)</f>
        <v/>
      </c>
      <c r="N353" s="1060"/>
      <c r="O353" s="1060"/>
      <c r="P353" s="1060"/>
      <c r="Q353" s="1060"/>
      <c r="R353" s="1060"/>
      <c r="S353" s="1061"/>
      <c r="T353" s="1056" t="str">
        <f t="shared" si="32"/>
        <v/>
      </c>
      <c r="U353" s="1057"/>
      <c r="V353" s="1057"/>
      <c r="W353" s="1057"/>
      <c r="X353" s="1057"/>
      <c r="Y353" s="1058"/>
      <c r="Z353" s="911" t="str">
        <f>IF(Z39="","",Z39)</f>
        <v/>
      </c>
      <c r="AA353" s="912"/>
      <c r="AB353" s="912"/>
      <c r="AC353" s="912"/>
      <c r="AD353" s="912"/>
      <c r="AE353" s="912"/>
      <c r="AF353" s="912"/>
      <c r="AG353" s="912"/>
      <c r="AH353" s="912"/>
      <c r="AI353" s="913"/>
      <c r="AJ353" s="428"/>
      <c r="AO353" s="716"/>
      <c r="AP353" s="716"/>
      <c r="AU353" s="150"/>
      <c r="AV353" s="425"/>
      <c r="AW353" s="425"/>
      <c r="AX353" s="425"/>
      <c r="AY353" s="425"/>
      <c r="AZ353" s="425"/>
      <c r="BA353" s="425"/>
      <c r="BB353" s="425"/>
      <c r="BC353" s="425"/>
      <c r="BD353" s="425"/>
      <c r="BE353" s="425"/>
      <c r="BF353" s="425"/>
      <c r="BG353" s="425"/>
      <c r="BH353" s="425"/>
      <c r="BI353" s="425"/>
      <c r="BJ353" s="425"/>
      <c r="BK353" s="425"/>
      <c r="BL353" s="425"/>
      <c r="BM353" s="425"/>
      <c r="BN353" s="425"/>
      <c r="BO353" s="425"/>
      <c r="BP353" s="425"/>
      <c r="BQ353" s="425"/>
      <c r="BR353" s="425"/>
      <c r="BS353" s="425"/>
      <c r="BT353" s="425"/>
      <c r="BU353" s="425"/>
      <c r="BV353" s="425"/>
      <c r="BW353" s="425"/>
      <c r="BX353" s="425"/>
      <c r="BY353" s="425"/>
      <c r="BZ353" s="425"/>
      <c r="CA353" s="425"/>
      <c r="CB353" s="425"/>
      <c r="CC353" s="425"/>
      <c r="CD353" s="425"/>
      <c r="CE353" s="425"/>
      <c r="CF353" s="425"/>
      <c r="CG353" s="425"/>
      <c r="CH353" s="425"/>
      <c r="CI353" s="425"/>
      <c r="CJ353" s="425"/>
      <c r="CK353" s="425"/>
      <c r="CL353" s="425"/>
      <c r="CM353" s="425"/>
      <c r="CN353" s="425"/>
      <c r="CO353" s="425"/>
      <c r="CP353" s="425"/>
      <c r="CQ353" s="425"/>
      <c r="CR353" s="425"/>
      <c r="CS353" s="425"/>
      <c r="CT353" s="425"/>
      <c r="CU353" s="425"/>
      <c r="CV353" s="425"/>
      <c r="CW353" s="425"/>
      <c r="CX353" s="425"/>
      <c r="CY353" s="425"/>
      <c r="CZ353" s="425"/>
      <c r="DA353" s="425"/>
      <c r="DB353" s="425"/>
      <c r="DC353" s="425"/>
    </row>
    <row r="354" spans="1:107" s="5" customFormat="1" ht="12.75" customHeight="1">
      <c r="A354" s="1"/>
      <c r="B354" s="376" t="str">
        <f t="shared" si="31"/>
        <v>Federal Tax ID Number (EIN or SSN)*</v>
      </c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461"/>
      <c r="T354" s="376" t="str">
        <f t="shared" si="32"/>
        <v>Official Tax Name (Associated with Tax ID Number)*</v>
      </c>
      <c r="U354" s="377"/>
      <c r="V354" s="384"/>
      <c r="W354" s="384"/>
      <c r="X354" s="384"/>
      <c r="Y354" s="384"/>
      <c r="Z354" s="384"/>
      <c r="AA354" s="384"/>
      <c r="AB354" s="384"/>
      <c r="AC354" s="384"/>
      <c r="AD354" s="384"/>
      <c r="AE354" s="377"/>
      <c r="AF354" s="377"/>
      <c r="AG354" s="390"/>
      <c r="AH354" s="394"/>
      <c r="AI354" s="366"/>
      <c r="AJ354" s="7"/>
      <c r="AK354" s="1"/>
      <c r="AL354" s="1"/>
      <c r="AO354" s="716"/>
      <c r="AP354" s="716"/>
      <c r="AU354" s="150"/>
      <c r="AV354" s="156"/>
      <c r="AW354" s="156"/>
      <c r="AX354" s="156"/>
      <c r="AY354" s="156"/>
      <c r="AZ354" s="156"/>
      <c r="BA354" s="156"/>
      <c r="BB354" s="156"/>
      <c r="BC354" s="156"/>
      <c r="BD354" s="156"/>
      <c r="BE354" s="156"/>
      <c r="BF354" s="156"/>
      <c r="BG354" s="156"/>
      <c r="BH354" s="156"/>
      <c r="BI354" s="156"/>
      <c r="BJ354" s="156"/>
      <c r="BK354" s="156"/>
      <c r="BL354" s="156"/>
      <c r="BM354" s="156"/>
      <c r="BN354" s="156"/>
      <c r="BO354" s="156"/>
      <c r="BP354" s="156"/>
      <c r="BQ354" s="156"/>
      <c r="BR354" s="156"/>
      <c r="BS354" s="156"/>
      <c r="BT354" s="156"/>
      <c r="BU354" s="156"/>
      <c r="BV354" s="156"/>
      <c r="BW354" s="156"/>
      <c r="BX354" s="156"/>
      <c r="BY354" s="156"/>
      <c r="BZ354" s="156"/>
      <c r="CA354" s="156"/>
      <c r="CB354" s="156"/>
      <c r="CC354" s="156"/>
      <c r="CD354" s="156"/>
      <c r="CE354" s="156"/>
      <c r="CF354" s="156"/>
      <c r="CG354" s="156"/>
      <c r="CH354" s="156"/>
      <c r="CI354" s="156"/>
      <c r="CJ354" s="156"/>
      <c r="CK354" s="156"/>
      <c r="CL354" s="156"/>
      <c r="CM354" s="156"/>
      <c r="CN354" s="156"/>
      <c r="CO354" s="156"/>
      <c r="CP354" s="156"/>
      <c r="CQ354" s="156"/>
      <c r="CR354" s="156"/>
      <c r="CS354" s="156"/>
      <c r="CT354" s="156"/>
      <c r="CU354" s="156"/>
      <c r="CV354" s="156"/>
      <c r="CW354" s="156"/>
      <c r="CX354" s="156"/>
      <c r="CY354" s="156"/>
      <c r="CZ354" s="156"/>
      <c r="DA354" s="156"/>
      <c r="DB354" s="156"/>
      <c r="DC354" s="156"/>
    </row>
    <row r="355" spans="1:107" s="424" customFormat="1" ht="15" customHeight="1">
      <c r="B355" s="1002" t="str">
        <f t="shared" si="31"/>
        <v/>
      </c>
      <c r="C355" s="1003"/>
      <c r="D355" s="1003"/>
      <c r="E355" s="1003"/>
      <c r="F355" s="1003"/>
      <c r="G355" s="1003"/>
      <c r="H355" s="1003"/>
      <c r="I355" s="1003"/>
      <c r="J355" s="1003"/>
      <c r="K355" s="1003"/>
      <c r="L355" s="1003"/>
      <c r="M355" s="1003"/>
      <c r="N355" s="1003"/>
      <c r="O355" s="1003"/>
      <c r="P355" s="1003"/>
      <c r="Q355" s="1003"/>
      <c r="R355" s="1003"/>
      <c r="S355" s="1004"/>
      <c r="T355" s="1006" t="str">
        <f t="shared" si="32"/>
        <v/>
      </c>
      <c r="U355" s="1007"/>
      <c r="V355" s="1007"/>
      <c r="W355" s="1007"/>
      <c r="X355" s="1007"/>
      <c r="Y355" s="1007"/>
      <c r="Z355" s="1007"/>
      <c r="AA355" s="1007"/>
      <c r="AB355" s="1007"/>
      <c r="AC355" s="1007"/>
      <c r="AD355" s="1007"/>
      <c r="AE355" s="1007"/>
      <c r="AF355" s="1007"/>
      <c r="AG355" s="1007"/>
      <c r="AH355" s="1007"/>
      <c r="AI355" s="1008"/>
      <c r="AJ355" s="427"/>
      <c r="AO355" s="716"/>
      <c r="AP355" s="716"/>
      <c r="AU355" s="150"/>
      <c r="AV355" s="425"/>
      <c r="AW355" s="425"/>
      <c r="AX355" s="425"/>
      <c r="AY355" s="425"/>
      <c r="AZ355" s="425"/>
      <c r="BA355" s="425"/>
      <c r="BB355" s="425"/>
      <c r="BC355" s="425"/>
      <c r="BD355" s="425"/>
      <c r="BE355" s="425"/>
      <c r="BF355" s="425"/>
      <c r="BG355" s="425"/>
      <c r="BH355" s="425"/>
      <c r="BI355" s="425"/>
      <c r="BJ355" s="425"/>
      <c r="BK355" s="425"/>
      <c r="BL355" s="425"/>
      <c r="BM355" s="425"/>
      <c r="BN355" s="425"/>
      <c r="BO355" s="425"/>
      <c r="BP355" s="425"/>
      <c r="BQ355" s="425"/>
      <c r="BR355" s="425"/>
      <c r="BS355" s="425"/>
      <c r="BT355" s="425"/>
      <c r="BU355" s="425"/>
      <c r="BV355" s="425"/>
      <c r="BW355" s="425"/>
      <c r="BX355" s="425"/>
      <c r="BY355" s="425"/>
      <c r="BZ355" s="425"/>
      <c r="CA355" s="425"/>
      <c r="CB355" s="425"/>
      <c r="CC355" s="425"/>
      <c r="CD355" s="425"/>
      <c r="CE355" s="425"/>
      <c r="CF355" s="425"/>
      <c r="CG355" s="425"/>
      <c r="CH355" s="425"/>
      <c r="CI355" s="425"/>
      <c r="CJ355" s="425"/>
      <c r="CK355" s="425"/>
      <c r="CL355" s="425"/>
      <c r="CM355" s="425"/>
      <c r="CN355" s="425"/>
      <c r="CO355" s="425"/>
      <c r="CP355" s="425"/>
      <c r="CQ355" s="425"/>
      <c r="CR355" s="425"/>
      <c r="CS355" s="425"/>
      <c r="CT355" s="425"/>
      <c r="CU355" s="425"/>
      <c r="CV355" s="425"/>
      <c r="CW355" s="425"/>
      <c r="CX355" s="425"/>
      <c r="CY355" s="425"/>
      <c r="CZ355" s="425"/>
      <c r="DA355" s="425"/>
      <c r="DB355" s="425"/>
      <c r="DC355" s="425"/>
    </row>
    <row r="356" spans="1:107" s="5" customFormat="1" ht="6.75" customHeight="1">
      <c r="A356" s="1"/>
      <c r="B356" s="246"/>
      <c r="C356" s="246"/>
      <c r="D356" s="246"/>
      <c r="E356" s="246"/>
      <c r="F356" s="246"/>
      <c r="G356" s="246"/>
      <c r="H356" s="246"/>
      <c r="I356" s="246"/>
      <c r="J356" s="246"/>
      <c r="K356" s="246"/>
      <c r="L356" s="246"/>
      <c r="M356" s="246"/>
      <c r="N356" s="246"/>
      <c r="O356" s="246"/>
      <c r="P356" s="246"/>
      <c r="Q356" s="246"/>
      <c r="R356" s="246"/>
      <c r="S356" s="246"/>
      <c r="T356" s="246"/>
      <c r="U356" s="246"/>
      <c r="V356" s="246"/>
      <c r="W356" s="246"/>
      <c r="X356" s="246"/>
      <c r="Y356" s="246"/>
      <c r="Z356" s="246"/>
      <c r="AA356" s="246"/>
      <c r="AB356" s="246"/>
      <c r="AC356" s="246"/>
      <c r="AD356" s="246"/>
      <c r="AE356" s="246"/>
      <c r="AF356" s="246"/>
      <c r="AG356" s="246"/>
      <c r="AH356" s="246"/>
      <c r="AI356" s="244"/>
      <c r="AJ356" s="7"/>
      <c r="AK356" s="1"/>
      <c r="AL356" s="1"/>
      <c r="AO356" s="716"/>
      <c r="AP356" s="716"/>
      <c r="AU356" s="150"/>
      <c r="AV356" s="156"/>
      <c r="AW356" s="156"/>
      <c r="AX356" s="156"/>
      <c r="AY356" s="156"/>
      <c r="AZ356" s="156"/>
      <c r="BA356" s="156"/>
      <c r="BB356" s="156"/>
      <c r="BC356" s="156"/>
      <c r="BD356" s="156"/>
      <c r="BE356" s="156"/>
      <c r="BF356" s="156"/>
      <c r="BG356" s="156"/>
      <c r="BH356" s="156"/>
      <c r="BI356" s="156"/>
      <c r="BJ356" s="156"/>
      <c r="BK356" s="156"/>
      <c r="BL356" s="156"/>
      <c r="BM356" s="156"/>
      <c r="BN356" s="156"/>
      <c r="BO356" s="156"/>
      <c r="BP356" s="156"/>
      <c r="BQ356" s="156"/>
      <c r="BR356" s="156"/>
      <c r="BS356" s="156"/>
      <c r="BT356" s="156"/>
      <c r="BU356" s="156"/>
      <c r="BV356" s="156"/>
      <c r="BW356" s="156"/>
      <c r="BX356" s="156"/>
      <c r="BY356" s="156"/>
      <c r="BZ356" s="156"/>
      <c r="CA356" s="156"/>
      <c r="CB356" s="156"/>
      <c r="CC356" s="156"/>
      <c r="CD356" s="156"/>
      <c r="CE356" s="156"/>
      <c r="CF356" s="156"/>
      <c r="CG356" s="156"/>
      <c r="CH356" s="156"/>
      <c r="CI356" s="156"/>
      <c r="CJ356" s="156"/>
      <c r="CK356" s="156"/>
      <c r="CL356" s="156"/>
      <c r="CM356" s="156"/>
      <c r="CN356" s="156"/>
      <c r="CO356" s="156"/>
      <c r="CP356" s="156"/>
      <c r="CQ356" s="156"/>
      <c r="CR356" s="156"/>
      <c r="CS356" s="156"/>
      <c r="CT356" s="156"/>
      <c r="CU356" s="156"/>
      <c r="CV356" s="156"/>
      <c r="CW356" s="156"/>
      <c r="CX356" s="156"/>
      <c r="CY356" s="156"/>
      <c r="CZ356" s="156"/>
      <c r="DA356" s="156"/>
      <c r="DB356" s="156"/>
      <c r="DC356" s="156"/>
    </row>
    <row r="357" spans="1:107" ht="12.75" customHeight="1">
      <c r="B357" s="6" t="str">
        <f>IF(B43="","",B43)</f>
        <v>Professional Assistance Incentive</v>
      </c>
      <c r="C357" s="325"/>
      <c r="D357" s="325"/>
      <c r="E357" s="325"/>
      <c r="F357" s="325"/>
      <c r="G357" s="325"/>
      <c r="H357" s="325"/>
      <c r="I357" s="325"/>
      <c r="J357" s="325"/>
      <c r="K357" s="325"/>
      <c r="L357" s="325"/>
      <c r="M357" s="325"/>
      <c r="N357" s="325"/>
      <c r="O357" s="325"/>
      <c r="P357" s="325"/>
      <c r="Q357" s="325"/>
      <c r="R357" s="325"/>
      <c r="S357" s="325"/>
      <c r="T357" s="325"/>
      <c r="U357" s="325"/>
      <c r="V357" s="325"/>
      <c r="W357" s="325"/>
      <c r="X357" s="325"/>
      <c r="Y357" s="325"/>
      <c r="Z357" s="325"/>
      <c r="AA357" s="325"/>
      <c r="AB357" s="325"/>
      <c r="AC357" s="325"/>
      <c r="AD357" s="325"/>
      <c r="AE357" s="325"/>
      <c r="AF357" s="325"/>
      <c r="AG357" s="325"/>
      <c r="AH357" s="325"/>
      <c r="AI357" s="325"/>
      <c r="AJ357" s="7"/>
      <c r="AU357" s="150"/>
      <c r="AV357" s="425"/>
      <c r="AW357" s="425"/>
      <c r="AX357" s="425"/>
      <c r="AY357" s="425"/>
      <c r="AZ357" s="425"/>
      <c r="BA357" s="425"/>
      <c r="BB357" s="425"/>
      <c r="BC357" s="425"/>
      <c r="BD357" s="425"/>
      <c r="BE357" s="425"/>
      <c r="BF357" s="425"/>
      <c r="BG357" s="425"/>
      <c r="BH357" s="425"/>
      <c r="BI357" s="425"/>
      <c r="BJ357" s="425"/>
      <c r="BK357" s="425"/>
      <c r="BL357" s="425"/>
      <c r="BM357" s="425"/>
      <c r="BN357" s="425"/>
      <c r="BO357" s="425"/>
      <c r="BP357" s="425"/>
      <c r="BQ357" s="425"/>
      <c r="BR357" s="425"/>
      <c r="BS357" s="425"/>
      <c r="BT357" s="425"/>
      <c r="BU357" s="425"/>
      <c r="BV357" s="425"/>
      <c r="BW357" s="425"/>
      <c r="BX357" s="425"/>
      <c r="BY357" s="425"/>
      <c r="BZ357" s="425"/>
      <c r="CA357" s="425"/>
      <c r="CB357" s="425"/>
      <c r="CC357" s="425"/>
      <c r="CD357" s="425"/>
      <c r="CE357" s="425"/>
      <c r="CF357" s="425"/>
      <c r="CG357" s="425"/>
      <c r="CH357" s="425"/>
      <c r="CI357" s="425"/>
      <c r="CJ357" s="425"/>
      <c r="CK357" s="425"/>
      <c r="CL357" s="425"/>
      <c r="CM357" s="425"/>
      <c r="CN357" s="425"/>
      <c r="CO357" s="425"/>
      <c r="CP357" s="425"/>
      <c r="CQ357" s="425"/>
      <c r="CR357" s="425"/>
      <c r="CS357" s="425"/>
      <c r="CT357" s="425"/>
      <c r="CU357" s="425"/>
      <c r="CV357" s="425"/>
      <c r="CW357" s="425"/>
      <c r="CX357" s="425"/>
      <c r="CY357" s="425"/>
      <c r="CZ357" s="425"/>
      <c r="DA357" s="425"/>
      <c r="DB357" s="425"/>
      <c r="DC357" s="425"/>
    </row>
    <row r="358" spans="1:107" ht="12.75" customHeight="1">
      <c r="B358" s="325" t="str">
        <f>IF(B44="","",B44)</f>
        <v xml:space="preserve">Is a professional architect, engineer or general contractor providing the information necessary for this application? </v>
      </c>
      <c r="C358" s="325"/>
      <c r="D358" s="325"/>
      <c r="E358" s="325"/>
      <c r="F358" s="325"/>
      <c r="G358" s="325"/>
      <c r="H358" s="325"/>
      <c r="I358" s="325"/>
      <c r="J358" s="325"/>
      <c r="K358" s="325"/>
      <c r="L358" s="325"/>
      <c r="M358" s="325"/>
      <c r="N358" s="325"/>
      <c r="O358" s="325"/>
      <c r="P358" s="325"/>
      <c r="Q358" s="325"/>
      <c r="R358" s="325"/>
      <c r="S358" s="325"/>
      <c r="T358" s="325"/>
      <c r="U358" s="325"/>
      <c r="V358" s="325"/>
      <c r="W358" s="325"/>
      <c r="X358" s="325"/>
      <c r="Y358" s="325"/>
      <c r="AA358" s="543" t="str">
        <f>IF(AK44=TRUE,"X","")</f>
        <v/>
      </c>
      <c r="AB358" s="541" t="s">
        <v>1249</v>
      </c>
      <c r="AC358" s="379"/>
      <c r="AD358" s="543" t="str">
        <f>IF(AL44=TRUE,"X","")</f>
        <v>X</v>
      </c>
      <c r="AE358" s="386" t="s">
        <v>1248</v>
      </c>
      <c r="AF358" s="325"/>
      <c r="AG358" s="325"/>
      <c r="AH358" s="325"/>
      <c r="AI358" s="325"/>
      <c r="AJ358" s="7"/>
      <c r="AU358" s="150"/>
      <c r="AV358" s="156"/>
      <c r="AW358" s="156"/>
      <c r="AX358" s="156"/>
      <c r="AY358" s="156"/>
      <c r="AZ358" s="156"/>
      <c r="BA358" s="156"/>
      <c r="BB358" s="156"/>
      <c r="BC358" s="156"/>
      <c r="BD358" s="156"/>
      <c r="BE358" s="156"/>
      <c r="BF358" s="156"/>
      <c r="BG358" s="156"/>
      <c r="BH358" s="156"/>
      <c r="BI358" s="156"/>
      <c r="BJ358" s="156"/>
      <c r="BK358" s="156"/>
      <c r="BL358" s="156"/>
      <c r="BM358" s="156"/>
      <c r="BN358" s="156"/>
      <c r="BO358" s="156"/>
      <c r="BP358" s="156"/>
      <c r="BQ358" s="156"/>
      <c r="BR358" s="156"/>
      <c r="BS358" s="156"/>
      <c r="BT358" s="156"/>
      <c r="BU358" s="156"/>
      <c r="BV358" s="156"/>
      <c r="BW358" s="156"/>
      <c r="BX358" s="156"/>
      <c r="BY358" s="156"/>
      <c r="BZ358" s="156"/>
      <c r="CA358" s="156"/>
      <c r="CB358" s="156"/>
      <c r="CC358" s="156"/>
      <c r="CD358" s="156"/>
      <c r="CE358" s="156"/>
      <c r="CF358" s="156"/>
      <c r="CG358" s="156"/>
      <c r="CH358" s="156"/>
      <c r="CI358" s="156"/>
      <c r="CJ358" s="156"/>
      <c r="CK358" s="156"/>
      <c r="CL358" s="156"/>
      <c r="CM358" s="156"/>
      <c r="CN358" s="156"/>
      <c r="CO358" s="156"/>
      <c r="CP358" s="156"/>
      <c r="CQ358" s="156"/>
      <c r="CR358" s="156"/>
      <c r="CS358" s="156"/>
      <c r="CT358" s="156"/>
      <c r="CU358" s="156"/>
      <c r="CV358" s="156"/>
      <c r="CW358" s="156"/>
      <c r="CX358" s="156"/>
      <c r="CY358" s="156"/>
      <c r="CZ358" s="156"/>
      <c r="DA358" s="156"/>
      <c r="DB358" s="156"/>
      <c r="DC358" s="156"/>
    </row>
    <row r="359" spans="1:107" ht="6.75" customHeight="1">
      <c r="B359" s="325"/>
      <c r="C359" s="325"/>
      <c r="D359" s="325"/>
      <c r="E359" s="325"/>
      <c r="F359" s="325"/>
      <c r="G359" s="325"/>
      <c r="H359" s="325"/>
      <c r="I359" s="325"/>
      <c r="J359" s="325"/>
      <c r="K359" s="325"/>
      <c r="L359" s="325"/>
      <c r="M359" s="325"/>
      <c r="N359" s="325"/>
      <c r="O359" s="325"/>
      <c r="P359" s="325"/>
      <c r="Q359" s="325"/>
      <c r="R359" s="325"/>
      <c r="S359" s="325"/>
      <c r="T359" s="325"/>
      <c r="U359" s="325"/>
      <c r="V359" s="325"/>
      <c r="W359" s="325"/>
      <c r="X359" s="325"/>
      <c r="Y359" s="325"/>
      <c r="Z359" s="325"/>
      <c r="AA359" s="325"/>
      <c r="AB359" s="325"/>
      <c r="AC359" s="325"/>
      <c r="AD359" s="325"/>
      <c r="AE359" s="325"/>
      <c r="AF359" s="325"/>
      <c r="AG359" s="325"/>
      <c r="AH359" s="325"/>
      <c r="AI359" s="325"/>
      <c r="AJ359" s="7"/>
      <c r="AU359" s="150"/>
      <c r="AV359" s="425"/>
      <c r="AW359" s="425"/>
      <c r="AX359" s="425"/>
      <c r="AY359" s="425"/>
      <c r="AZ359" s="425"/>
      <c r="BA359" s="425"/>
      <c r="BB359" s="425"/>
      <c r="BC359" s="425"/>
      <c r="BD359" s="425"/>
      <c r="BE359" s="425"/>
      <c r="BF359" s="425"/>
      <c r="BG359" s="425"/>
      <c r="BH359" s="425"/>
      <c r="BI359" s="425"/>
      <c r="BJ359" s="425"/>
      <c r="BK359" s="425"/>
      <c r="BL359" s="425"/>
      <c r="BM359" s="425"/>
      <c r="BN359" s="425"/>
      <c r="BO359" s="425"/>
      <c r="BP359" s="425"/>
      <c r="BQ359" s="425"/>
      <c r="BR359" s="425"/>
      <c r="BS359" s="425"/>
      <c r="BT359" s="425"/>
      <c r="BU359" s="425"/>
      <c r="BV359" s="425"/>
      <c r="BW359" s="425"/>
      <c r="BX359" s="425"/>
      <c r="BY359" s="425"/>
      <c r="BZ359" s="425"/>
      <c r="CA359" s="425"/>
      <c r="CB359" s="425"/>
      <c r="CC359" s="425"/>
      <c r="CD359" s="425"/>
      <c r="CE359" s="425"/>
      <c r="CF359" s="425"/>
      <c r="CG359" s="425"/>
      <c r="CH359" s="425"/>
      <c r="CI359" s="425"/>
      <c r="CJ359" s="425"/>
      <c r="CK359" s="425"/>
      <c r="CL359" s="425"/>
      <c r="CM359" s="425"/>
      <c r="CN359" s="425"/>
      <c r="CO359" s="425"/>
      <c r="CP359" s="425"/>
      <c r="CQ359" s="425"/>
      <c r="CR359" s="425"/>
      <c r="CS359" s="425"/>
      <c r="CT359" s="425"/>
      <c r="CU359" s="425"/>
      <c r="CV359" s="425"/>
      <c r="CW359" s="425"/>
      <c r="CX359" s="425"/>
      <c r="CY359" s="425"/>
      <c r="CZ359" s="425"/>
      <c r="DA359" s="425"/>
      <c r="DB359" s="425"/>
      <c r="DC359" s="425"/>
    </row>
    <row r="360" spans="1:107" ht="15">
      <c r="B360" s="6" t="str">
        <f>IF(B46="","",B46)</f>
        <v>Professional Assistance Incentive Payment Information</v>
      </c>
      <c r="E360" s="379"/>
      <c r="F360" s="379"/>
      <c r="G360" s="379"/>
      <c r="H360" s="379"/>
      <c r="I360" s="379"/>
      <c r="M360" s="249"/>
      <c r="N360" s="385"/>
      <c r="O360" s="9"/>
      <c r="P360" s="12"/>
      <c r="Q360" s="385"/>
      <c r="R360" s="380"/>
      <c r="T360" s="379"/>
      <c r="U360" s="379"/>
      <c r="V360" s="379"/>
      <c r="W360" s="379"/>
      <c r="X360" s="379"/>
      <c r="Y360" s="46"/>
      <c r="Z360" s="46"/>
      <c r="AB360" s="410"/>
      <c r="AC360" s="9"/>
      <c r="AD360" s="246"/>
      <c r="AE360" s="244"/>
      <c r="AF360" s="244"/>
      <c r="AG360" s="244"/>
      <c r="AH360" s="245"/>
      <c r="AI360" s="245"/>
      <c r="AJ360" s="7"/>
      <c r="AU360" s="150"/>
      <c r="AV360" s="156"/>
      <c r="AW360" s="156"/>
      <c r="AX360" s="156"/>
      <c r="AY360" s="156"/>
      <c r="AZ360" s="156"/>
      <c r="BA360" s="156"/>
      <c r="BB360" s="156"/>
      <c r="BC360" s="156"/>
      <c r="BD360" s="156"/>
      <c r="BE360" s="156"/>
      <c r="BF360" s="156"/>
      <c r="BG360" s="156"/>
      <c r="BH360" s="156"/>
      <c r="BI360" s="156"/>
      <c r="BJ360" s="156"/>
      <c r="BK360" s="156"/>
      <c r="BL360" s="156"/>
      <c r="BM360" s="156"/>
      <c r="BN360" s="156"/>
      <c r="BO360" s="156"/>
      <c r="BP360" s="156"/>
      <c r="BQ360" s="156"/>
      <c r="BR360" s="156"/>
      <c r="BS360" s="156"/>
      <c r="BT360" s="156"/>
      <c r="BU360" s="156"/>
      <c r="BV360" s="156"/>
      <c r="BW360" s="156"/>
      <c r="BX360" s="156"/>
      <c r="BY360" s="156"/>
      <c r="BZ360" s="156"/>
      <c r="CA360" s="156"/>
      <c r="CB360" s="156"/>
      <c r="CC360" s="156"/>
      <c r="CD360" s="156"/>
      <c r="CE360" s="156"/>
      <c r="CF360" s="156"/>
      <c r="CG360" s="156"/>
      <c r="CH360" s="156"/>
      <c r="CI360" s="156"/>
      <c r="CJ360" s="156"/>
      <c r="CK360" s="156"/>
      <c r="CL360" s="156"/>
      <c r="CM360" s="156"/>
      <c r="CN360" s="156"/>
      <c r="CO360" s="156"/>
      <c r="CP360" s="156"/>
      <c r="CQ360" s="156"/>
      <c r="CR360" s="156"/>
      <c r="CS360" s="156"/>
      <c r="CT360" s="156"/>
      <c r="CU360" s="156"/>
      <c r="CV360" s="156"/>
      <c r="CW360" s="156"/>
      <c r="CX360" s="156"/>
      <c r="CY360" s="156"/>
      <c r="CZ360" s="156"/>
      <c r="DA360" s="156"/>
      <c r="DB360" s="156"/>
      <c r="DC360" s="156"/>
    </row>
    <row r="361" spans="1:107" ht="12.75" customHeight="1">
      <c r="B361" s="376" t="str">
        <f>IF(B47="","",B47)</f>
        <v>Legal Name (Professional Assistance Incentive check will be made payable to:)*</v>
      </c>
      <c r="C361" s="384"/>
      <c r="D361" s="384"/>
      <c r="E361" s="384"/>
      <c r="F361" s="384"/>
      <c r="G361" s="384"/>
      <c r="H361" s="384"/>
      <c r="I361" s="384"/>
      <c r="J361" s="384"/>
      <c r="K361" s="384"/>
      <c r="L361" s="384"/>
      <c r="M361" s="384"/>
      <c r="N361" s="384"/>
      <c r="O361" s="384"/>
      <c r="P361" s="384"/>
      <c r="Q361" s="384"/>
      <c r="R361" s="384"/>
      <c r="S361" s="395"/>
      <c r="T361" s="376" t="str">
        <f>IF(T47="","",T47)</f>
        <v>Attn:</v>
      </c>
      <c r="U361" s="377"/>
      <c r="V361" s="377"/>
      <c r="W361" s="377"/>
      <c r="X361" s="377"/>
      <c r="Y361" s="377"/>
      <c r="Z361" s="377"/>
      <c r="AA361" s="390"/>
      <c r="AC361" s="420"/>
      <c r="AD361" s="394"/>
      <c r="AE361" s="365"/>
      <c r="AF361" s="365"/>
      <c r="AG361" s="365"/>
      <c r="AH361" s="392"/>
      <c r="AI361" s="421"/>
      <c r="AJ361" s="458"/>
      <c r="AU361" s="150"/>
      <c r="AV361" s="425"/>
      <c r="AW361" s="425"/>
      <c r="AX361" s="425"/>
      <c r="AY361" s="425"/>
      <c r="AZ361" s="425"/>
      <c r="BA361" s="425"/>
      <c r="BB361" s="425"/>
      <c r="BC361" s="425"/>
      <c r="BD361" s="425"/>
      <c r="BE361" s="425"/>
      <c r="BF361" s="425"/>
      <c r="BG361" s="425"/>
      <c r="BH361" s="425"/>
      <c r="BI361" s="425"/>
      <c r="BJ361" s="425"/>
      <c r="BK361" s="425"/>
      <c r="BL361" s="425"/>
      <c r="BM361" s="425"/>
      <c r="BN361" s="425"/>
      <c r="BO361" s="425"/>
      <c r="BP361" s="425"/>
      <c r="BQ361" s="425"/>
      <c r="BR361" s="425"/>
      <c r="BS361" s="425"/>
      <c r="BT361" s="425"/>
      <c r="BU361" s="425"/>
      <c r="BV361" s="425"/>
      <c r="BW361" s="425"/>
      <c r="BX361" s="425"/>
      <c r="BY361" s="425"/>
      <c r="BZ361" s="425"/>
      <c r="CA361" s="425"/>
      <c r="CB361" s="425"/>
      <c r="CC361" s="425"/>
      <c r="CD361" s="425"/>
      <c r="CE361" s="425"/>
      <c r="CF361" s="425"/>
      <c r="CG361" s="425"/>
      <c r="CH361" s="425"/>
      <c r="CI361" s="425"/>
      <c r="CJ361" s="425"/>
      <c r="CK361" s="425"/>
      <c r="CL361" s="425"/>
      <c r="CM361" s="425"/>
      <c r="CN361" s="425"/>
      <c r="CO361" s="425"/>
      <c r="CP361" s="425"/>
      <c r="CQ361" s="425"/>
      <c r="CR361" s="425"/>
      <c r="CS361" s="425"/>
      <c r="CT361" s="425"/>
      <c r="CU361" s="425"/>
      <c r="CV361" s="425"/>
      <c r="CW361" s="425"/>
      <c r="CX361" s="425"/>
      <c r="CY361" s="425"/>
      <c r="CZ361" s="425"/>
      <c r="DA361" s="425"/>
      <c r="DB361" s="425"/>
      <c r="DC361" s="425"/>
    </row>
    <row r="362" spans="1:107" s="424" customFormat="1" ht="15" customHeight="1">
      <c r="B362" s="911" t="str">
        <f>IF($AK$44=FALSE,"N/A",IF(B48="","",B48))</f>
        <v>N/A</v>
      </c>
      <c r="C362" s="912"/>
      <c r="D362" s="912"/>
      <c r="E362" s="912"/>
      <c r="F362" s="912"/>
      <c r="G362" s="912"/>
      <c r="H362" s="912"/>
      <c r="I362" s="912"/>
      <c r="J362" s="912"/>
      <c r="K362" s="912"/>
      <c r="L362" s="912"/>
      <c r="M362" s="912"/>
      <c r="N362" s="912"/>
      <c r="O362" s="912"/>
      <c r="P362" s="912"/>
      <c r="Q362" s="912"/>
      <c r="R362" s="912"/>
      <c r="S362" s="913"/>
      <c r="T362" s="911" t="str">
        <f>IF($AK$44=FALSE,"N/A",IF(T48="","",T48))</f>
        <v>N/A</v>
      </c>
      <c r="U362" s="912"/>
      <c r="V362" s="912"/>
      <c r="W362" s="912"/>
      <c r="X362" s="912"/>
      <c r="Y362" s="912"/>
      <c r="Z362" s="912"/>
      <c r="AA362" s="912"/>
      <c r="AB362" s="912"/>
      <c r="AC362" s="912"/>
      <c r="AD362" s="912"/>
      <c r="AE362" s="912"/>
      <c r="AF362" s="912"/>
      <c r="AG362" s="912"/>
      <c r="AH362" s="912"/>
      <c r="AI362" s="913"/>
      <c r="AJ362" s="426"/>
      <c r="AO362" s="716"/>
      <c r="AP362" s="716"/>
      <c r="AU362" s="150"/>
      <c r="AV362" s="156"/>
      <c r="AW362" s="156"/>
      <c r="AX362" s="156"/>
      <c r="AY362" s="156"/>
      <c r="AZ362" s="156"/>
      <c r="BA362" s="156"/>
      <c r="BB362" s="156"/>
      <c r="BC362" s="156"/>
      <c r="BD362" s="156"/>
      <c r="BE362" s="156"/>
      <c r="BF362" s="156"/>
      <c r="BG362" s="156"/>
      <c r="BH362" s="156"/>
      <c r="BI362" s="156"/>
      <c r="BJ362" s="156"/>
      <c r="BK362" s="156"/>
      <c r="BL362" s="156"/>
      <c r="BM362" s="156"/>
      <c r="BN362" s="156"/>
      <c r="BO362" s="156"/>
      <c r="BP362" s="156"/>
      <c r="BQ362" s="156"/>
      <c r="BR362" s="156"/>
      <c r="BS362" s="156"/>
      <c r="BT362" s="156"/>
      <c r="BU362" s="156"/>
      <c r="BV362" s="156"/>
      <c r="BW362" s="156"/>
      <c r="BX362" s="156"/>
      <c r="BY362" s="156"/>
      <c r="BZ362" s="156"/>
      <c r="CA362" s="156"/>
      <c r="CB362" s="156"/>
      <c r="CC362" s="156"/>
      <c r="CD362" s="156"/>
      <c r="CE362" s="156"/>
      <c r="CF362" s="156"/>
      <c r="CG362" s="156"/>
      <c r="CH362" s="156"/>
      <c r="CI362" s="156"/>
      <c r="CJ362" s="156"/>
      <c r="CK362" s="156"/>
      <c r="CL362" s="156"/>
      <c r="CM362" s="156"/>
      <c r="CN362" s="156"/>
      <c r="CO362" s="156"/>
      <c r="CP362" s="156"/>
      <c r="CQ362" s="156"/>
      <c r="CR362" s="156"/>
      <c r="CS362" s="156"/>
      <c r="CT362" s="156"/>
      <c r="CU362" s="156"/>
      <c r="CV362" s="156"/>
      <c r="CW362" s="156"/>
      <c r="CX362" s="156"/>
      <c r="CY362" s="156"/>
      <c r="CZ362" s="156"/>
      <c r="DA362" s="156"/>
      <c r="DB362" s="156"/>
      <c r="DC362" s="156"/>
    </row>
    <row r="363" spans="1:107" s="5" customFormat="1" ht="12.75" customHeight="1">
      <c r="A363" s="1"/>
      <c r="B363" s="376" t="str">
        <f>IF(B49="","",B49)</f>
        <v xml:space="preserve">Mailing Address </v>
      </c>
      <c r="C363" s="377"/>
      <c r="D363" s="377"/>
      <c r="E363" s="377"/>
      <c r="F363" s="377"/>
      <c r="G363" s="377"/>
      <c r="H363" s="377"/>
      <c r="I363" s="377"/>
      <c r="J363" s="377"/>
      <c r="K363" s="377"/>
      <c r="L363" s="377"/>
      <c r="M363" s="377"/>
      <c r="N363" s="377"/>
      <c r="O363" s="377"/>
      <c r="P363" s="377"/>
      <c r="Q363" s="377"/>
      <c r="R363" s="377"/>
      <c r="S363" s="378"/>
      <c r="T363" s="364" t="str">
        <f>IF(T49="","",T49)</f>
        <v>City</v>
      </c>
      <c r="U363" s="390"/>
      <c r="V363" s="390"/>
      <c r="W363" s="390"/>
      <c r="X363" s="390"/>
      <c r="Y363" s="390"/>
      <c r="Z363" s="390"/>
      <c r="AA363" s="390"/>
      <c r="AB363" s="390"/>
      <c r="AC363" s="395"/>
      <c r="AD363" s="364" t="str">
        <f>IF(AD49="","",AD49)</f>
        <v>State</v>
      </c>
      <c r="AE363" s="366"/>
      <c r="AF363" s="364" t="str">
        <f>IF(AF49="","",AF49)</f>
        <v>Zip</v>
      </c>
      <c r="AG363" s="365"/>
      <c r="AH363" s="394"/>
      <c r="AI363" s="366"/>
      <c r="AJ363" s="382"/>
      <c r="AK363" s="1"/>
      <c r="AL363" s="1"/>
      <c r="AO363" s="716"/>
      <c r="AP363" s="716"/>
      <c r="AU363" s="150"/>
      <c r="AV363" s="425"/>
      <c r="AW363" s="425"/>
      <c r="AX363" s="425"/>
      <c r="AY363" s="425"/>
      <c r="AZ363" s="425"/>
      <c r="BA363" s="425"/>
      <c r="BB363" s="425"/>
      <c r="BC363" s="425"/>
      <c r="BD363" s="425"/>
      <c r="BE363" s="425"/>
      <c r="BF363" s="425"/>
      <c r="BG363" s="425"/>
      <c r="BH363" s="425"/>
      <c r="BI363" s="425"/>
      <c r="BJ363" s="425"/>
      <c r="BK363" s="425"/>
      <c r="BL363" s="425"/>
      <c r="BM363" s="425"/>
      <c r="BN363" s="425"/>
      <c r="BO363" s="425"/>
      <c r="BP363" s="425"/>
      <c r="BQ363" s="425"/>
      <c r="BR363" s="425"/>
      <c r="BS363" s="425"/>
      <c r="BT363" s="425"/>
      <c r="BU363" s="425"/>
      <c r="BV363" s="425"/>
      <c r="BW363" s="425"/>
      <c r="BX363" s="425"/>
      <c r="BY363" s="425"/>
      <c r="BZ363" s="425"/>
      <c r="CA363" s="425"/>
      <c r="CB363" s="425"/>
      <c r="CC363" s="425"/>
      <c r="CD363" s="425"/>
      <c r="CE363" s="425"/>
      <c r="CF363" s="425"/>
      <c r="CG363" s="425"/>
      <c r="CH363" s="425"/>
      <c r="CI363" s="425"/>
      <c r="CJ363" s="425"/>
      <c r="CK363" s="425"/>
      <c r="CL363" s="425"/>
      <c r="CM363" s="425"/>
      <c r="CN363" s="425"/>
      <c r="CO363" s="425"/>
      <c r="CP363" s="425"/>
      <c r="CQ363" s="425"/>
      <c r="CR363" s="425"/>
      <c r="CS363" s="425"/>
      <c r="CT363" s="425"/>
      <c r="CU363" s="425"/>
      <c r="CV363" s="425"/>
      <c r="CW363" s="425"/>
      <c r="CX363" s="425"/>
      <c r="CY363" s="425"/>
      <c r="CZ363" s="425"/>
      <c r="DA363" s="425"/>
      <c r="DB363" s="425"/>
      <c r="DC363" s="425"/>
    </row>
    <row r="364" spans="1:107" s="424" customFormat="1" ht="15" customHeight="1">
      <c r="B364" s="911" t="str">
        <f>IF($AK$44=FALSE,"N/A",IF(B50="","",B50))</f>
        <v>N/A</v>
      </c>
      <c r="C364" s="912"/>
      <c r="D364" s="912"/>
      <c r="E364" s="912"/>
      <c r="F364" s="912"/>
      <c r="G364" s="912"/>
      <c r="H364" s="912"/>
      <c r="I364" s="912"/>
      <c r="J364" s="912"/>
      <c r="K364" s="912"/>
      <c r="L364" s="912"/>
      <c r="M364" s="912"/>
      <c r="N364" s="912"/>
      <c r="O364" s="912"/>
      <c r="P364" s="912"/>
      <c r="Q364" s="912"/>
      <c r="R364" s="912"/>
      <c r="S364" s="913"/>
      <c r="T364" s="911" t="str">
        <f>IF($AK$44=FALSE,"N/A",IF(T50="","",T50))</f>
        <v>N/A</v>
      </c>
      <c r="U364" s="912"/>
      <c r="V364" s="912"/>
      <c r="W364" s="912"/>
      <c r="X364" s="912"/>
      <c r="Y364" s="912"/>
      <c r="Z364" s="912"/>
      <c r="AA364" s="912"/>
      <c r="AB364" s="912"/>
      <c r="AC364" s="913"/>
      <c r="AD364" s="911" t="str">
        <f>IF($AK$44=FALSE,"N/A",IF(AD50="","",AD50))</f>
        <v>N/A</v>
      </c>
      <c r="AE364" s="913"/>
      <c r="AF364" s="911" t="str">
        <f>IF($AK$44=FALSE,"N/A",IF(AF50="","",AF50))</f>
        <v>N/A</v>
      </c>
      <c r="AG364" s="912"/>
      <c r="AH364" s="912"/>
      <c r="AI364" s="913"/>
      <c r="AJ364" s="426"/>
      <c r="AO364" s="716"/>
      <c r="AP364" s="716"/>
      <c r="AU364" s="150"/>
      <c r="AV364" s="156"/>
      <c r="AW364" s="156"/>
      <c r="AX364" s="156"/>
      <c r="AY364" s="156"/>
      <c r="AZ364" s="156"/>
      <c r="BA364" s="156"/>
      <c r="BB364" s="156"/>
      <c r="BC364" s="156"/>
      <c r="BD364" s="156"/>
      <c r="BE364" s="156"/>
      <c r="BF364" s="156"/>
      <c r="BG364" s="156"/>
      <c r="BH364" s="156"/>
      <c r="BI364" s="156"/>
      <c r="BJ364" s="156"/>
      <c r="BK364" s="156"/>
      <c r="BL364" s="156"/>
      <c r="BM364" s="156"/>
      <c r="BN364" s="156"/>
      <c r="BO364" s="156"/>
      <c r="BP364" s="156"/>
      <c r="BQ364" s="156"/>
      <c r="BR364" s="156"/>
      <c r="BS364" s="156"/>
      <c r="BT364" s="156"/>
      <c r="BU364" s="156"/>
      <c r="BV364" s="156"/>
      <c r="BW364" s="156"/>
      <c r="BX364" s="156"/>
      <c r="BY364" s="156"/>
      <c r="BZ364" s="156"/>
      <c r="CA364" s="156"/>
      <c r="CB364" s="156"/>
      <c r="CC364" s="156"/>
      <c r="CD364" s="156"/>
      <c r="CE364" s="156"/>
      <c r="CF364" s="156"/>
      <c r="CG364" s="156"/>
      <c r="CH364" s="156"/>
      <c r="CI364" s="156"/>
      <c r="CJ364" s="156"/>
      <c r="CK364" s="156"/>
      <c r="CL364" s="156"/>
      <c r="CM364" s="156"/>
      <c r="CN364" s="156"/>
      <c r="CO364" s="156"/>
      <c r="CP364" s="156"/>
      <c r="CQ364" s="156"/>
      <c r="CR364" s="156"/>
      <c r="CS364" s="156"/>
      <c r="CT364" s="156"/>
      <c r="CU364" s="156"/>
      <c r="CV364" s="156"/>
      <c r="CW364" s="156"/>
      <c r="CX364" s="156"/>
      <c r="CY364" s="156"/>
      <c r="CZ364" s="156"/>
      <c r="DA364" s="156"/>
      <c r="DB364" s="156"/>
      <c r="DC364" s="156"/>
    </row>
    <row r="365" spans="1:107" s="5" customFormat="1" ht="12.75" customHeight="1">
      <c r="A365" s="1"/>
      <c r="B365" s="376" t="str">
        <f>IF(B51="","",B51)</f>
        <v>Contact Name</v>
      </c>
      <c r="C365" s="390"/>
      <c r="D365" s="390"/>
      <c r="E365" s="390"/>
      <c r="F365" s="390"/>
      <c r="G365" s="390"/>
      <c r="H365" s="390"/>
      <c r="I365" s="390"/>
      <c r="J365" s="390"/>
      <c r="K365" s="390"/>
      <c r="L365" s="395"/>
      <c r="M365" s="376" t="str">
        <f>IF(M51="","",M51)</f>
        <v>Title</v>
      </c>
      <c r="N365" s="365"/>
      <c r="O365" s="365"/>
      <c r="P365" s="365"/>
      <c r="Q365" s="390"/>
      <c r="R365" s="390"/>
      <c r="S365" s="395"/>
      <c r="T365" s="364" t="str">
        <f>IF(T51="","",T51)</f>
        <v>Phone</v>
      </c>
      <c r="U365" s="365"/>
      <c r="V365" s="365"/>
      <c r="W365" s="365"/>
      <c r="X365" s="365"/>
      <c r="Y365" s="366"/>
      <c r="Z365" s="364" t="str">
        <f>IF(Z51="","",Z51)</f>
        <v>E-mail</v>
      </c>
      <c r="AA365" s="365"/>
      <c r="AB365" s="365"/>
      <c r="AC365" s="365"/>
      <c r="AD365" s="365"/>
      <c r="AE365" s="365"/>
      <c r="AF365" s="365"/>
      <c r="AG365" s="365"/>
      <c r="AH365" s="394"/>
      <c r="AI365" s="366"/>
      <c r="AJ365" s="382"/>
      <c r="AK365" s="1"/>
      <c r="AL365" s="1"/>
      <c r="AO365" s="716"/>
      <c r="AP365" s="716"/>
      <c r="AU365" s="150"/>
      <c r="AV365" s="425"/>
      <c r="AW365" s="425"/>
      <c r="AX365" s="425"/>
      <c r="AY365" s="425"/>
      <c r="AZ365" s="425"/>
      <c r="BA365" s="425"/>
      <c r="BB365" s="425"/>
      <c r="BC365" s="425"/>
      <c r="BD365" s="425"/>
      <c r="BE365" s="425"/>
      <c r="BF365" s="425"/>
      <c r="BG365" s="425"/>
      <c r="BH365" s="425"/>
      <c r="BI365" s="425"/>
      <c r="BJ365" s="425"/>
      <c r="BK365" s="425"/>
      <c r="BL365" s="425"/>
      <c r="BM365" s="425"/>
      <c r="BN365" s="425"/>
      <c r="BO365" s="425"/>
      <c r="BP365" s="425"/>
      <c r="BQ365" s="425"/>
      <c r="BR365" s="425"/>
      <c r="BS365" s="425"/>
      <c r="BT365" s="425"/>
      <c r="BU365" s="425"/>
      <c r="BV365" s="425"/>
      <c r="BW365" s="425"/>
      <c r="BX365" s="425"/>
      <c r="BY365" s="425"/>
      <c r="BZ365" s="425"/>
      <c r="CA365" s="425"/>
      <c r="CB365" s="425"/>
      <c r="CC365" s="425"/>
      <c r="CD365" s="425"/>
      <c r="CE365" s="425"/>
      <c r="CF365" s="425"/>
      <c r="CG365" s="425"/>
      <c r="CH365" s="425"/>
      <c r="CI365" s="425"/>
      <c r="CJ365" s="425"/>
      <c r="CK365" s="425"/>
      <c r="CL365" s="425"/>
      <c r="CM365" s="425"/>
      <c r="CN365" s="425"/>
      <c r="CO365" s="425"/>
      <c r="CP365" s="425"/>
      <c r="CQ365" s="425"/>
      <c r="CR365" s="425"/>
      <c r="CS365" s="425"/>
      <c r="CT365" s="425"/>
      <c r="CU365" s="425"/>
      <c r="CV365" s="425"/>
      <c r="CW365" s="425"/>
      <c r="CX365" s="425"/>
      <c r="CY365" s="425"/>
      <c r="CZ365" s="425"/>
      <c r="DA365" s="425"/>
      <c r="DB365" s="425"/>
      <c r="DC365" s="425"/>
    </row>
    <row r="366" spans="1:107" s="424" customFormat="1" ht="15" customHeight="1">
      <c r="B366" s="911" t="str">
        <f>IF($AK$44=FALSE,"N/A",IF(B52="","",B52))</f>
        <v>N/A</v>
      </c>
      <c r="C366" s="912"/>
      <c r="D366" s="912"/>
      <c r="E366" s="912"/>
      <c r="F366" s="912"/>
      <c r="G366" s="912"/>
      <c r="H366" s="912"/>
      <c r="I366" s="912"/>
      <c r="J366" s="912"/>
      <c r="K366" s="912"/>
      <c r="L366" s="913"/>
      <c r="M366" s="911" t="str">
        <f>IF($AK$44=FALSE,"N/A",IF(M52="","",M52))</f>
        <v>N/A</v>
      </c>
      <c r="N366" s="912"/>
      <c r="O366" s="912"/>
      <c r="P366" s="912"/>
      <c r="Q366" s="912"/>
      <c r="R366" s="912"/>
      <c r="S366" s="913"/>
      <c r="T366" s="905" t="str">
        <f>IF($AK$44=FALSE,"N/A",IF(T52="","",T52))</f>
        <v>N/A</v>
      </c>
      <c r="U366" s="906"/>
      <c r="V366" s="906"/>
      <c r="W366" s="906"/>
      <c r="X366" s="906"/>
      <c r="Y366" s="907"/>
      <c r="Z366" s="911" t="str">
        <f>IF($AK$44=FALSE,"N/A",IF(Z52="","",Z52))</f>
        <v>N/A</v>
      </c>
      <c r="AA366" s="912"/>
      <c r="AB366" s="912"/>
      <c r="AC366" s="912"/>
      <c r="AD366" s="912"/>
      <c r="AE366" s="912"/>
      <c r="AF366" s="912"/>
      <c r="AG366" s="912"/>
      <c r="AH366" s="912"/>
      <c r="AI366" s="913"/>
      <c r="AJ366" s="428"/>
      <c r="AO366" s="716"/>
      <c r="AP366" s="716"/>
      <c r="AU366" s="150"/>
      <c r="AV366" s="156"/>
      <c r="AW366" s="156"/>
      <c r="AX366" s="156"/>
      <c r="AY366" s="156"/>
      <c r="AZ366" s="156"/>
      <c r="BA366" s="156"/>
      <c r="BB366" s="156"/>
      <c r="BC366" s="156"/>
      <c r="BD366" s="156"/>
      <c r="BE366" s="156"/>
      <c r="BF366" s="156"/>
      <c r="BG366" s="156"/>
      <c r="BH366" s="156"/>
      <c r="BI366" s="156"/>
      <c r="BJ366" s="156"/>
      <c r="BK366" s="156"/>
      <c r="BL366" s="156"/>
      <c r="BM366" s="156"/>
      <c r="BN366" s="156"/>
      <c r="BO366" s="156"/>
      <c r="BP366" s="156"/>
      <c r="BQ366" s="156"/>
      <c r="BR366" s="156"/>
      <c r="BS366" s="156"/>
      <c r="BT366" s="156"/>
      <c r="BU366" s="156"/>
      <c r="BV366" s="156"/>
      <c r="BW366" s="156"/>
      <c r="BX366" s="156"/>
      <c r="BY366" s="156"/>
      <c r="BZ366" s="156"/>
      <c r="CA366" s="156"/>
      <c r="CB366" s="156"/>
      <c r="CC366" s="156"/>
      <c r="CD366" s="156"/>
      <c r="CE366" s="156"/>
      <c r="CF366" s="156"/>
      <c r="CG366" s="156"/>
      <c r="CH366" s="156"/>
      <c r="CI366" s="156"/>
      <c r="CJ366" s="156"/>
      <c r="CK366" s="156"/>
      <c r="CL366" s="156"/>
      <c r="CM366" s="156"/>
      <c r="CN366" s="156"/>
      <c r="CO366" s="156"/>
      <c r="CP366" s="156"/>
      <c r="CQ366" s="156"/>
      <c r="CR366" s="156"/>
      <c r="CS366" s="156"/>
      <c r="CT366" s="156"/>
      <c r="CU366" s="156"/>
      <c r="CV366" s="156"/>
      <c r="CW366" s="156"/>
      <c r="CX366" s="156"/>
      <c r="CY366" s="156"/>
      <c r="CZ366" s="156"/>
      <c r="DA366" s="156"/>
      <c r="DB366" s="156"/>
      <c r="DC366" s="156"/>
    </row>
    <row r="367" spans="1:107" s="5" customFormat="1" ht="12.75" customHeight="1">
      <c r="A367" s="1"/>
      <c r="B367" s="376" t="str">
        <f>IF(B53="","",B53)</f>
        <v>Federal Tax ID Number (EIN or SSN)*</v>
      </c>
      <c r="C367" s="422"/>
      <c r="D367" s="390"/>
      <c r="E367" s="390"/>
      <c r="F367" s="390"/>
      <c r="G367" s="390"/>
      <c r="H367" s="390"/>
      <c r="I367" s="390"/>
      <c r="J367" s="390"/>
      <c r="K367" s="390"/>
      <c r="L367" s="390"/>
      <c r="M367" s="390"/>
      <c r="N367" s="390"/>
      <c r="O367" s="390"/>
      <c r="P367" s="390"/>
      <c r="Q367" s="390"/>
      <c r="R367" s="390"/>
      <c r="S367" s="395"/>
      <c r="T367" s="376" t="str">
        <f>IF(T53="","",T53)</f>
        <v>Official Tax Name (Associated with Tax ID Number)*</v>
      </c>
      <c r="U367" s="384"/>
      <c r="V367" s="384"/>
      <c r="W367" s="384"/>
      <c r="X367" s="384"/>
      <c r="Y367" s="384"/>
      <c r="Z367" s="384"/>
      <c r="AA367" s="384"/>
      <c r="AB367" s="384"/>
      <c r="AC367" s="384"/>
      <c r="AD367" s="384"/>
      <c r="AE367" s="377"/>
      <c r="AF367" s="377"/>
      <c r="AG367" s="390"/>
      <c r="AH367" s="394"/>
      <c r="AI367" s="366"/>
      <c r="AJ367" s="7"/>
      <c r="AK367" s="1"/>
      <c r="AL367" s="1"/>
      <c r="AO367" s="716"/>
      <c r="AP367" s="716"/>
      <c r="AU367" s="150"/>
      <c r="AV367" s="425"/>
      <c r="AW367" s="425"/>
      <c r="AX367" s="425"/>
      <c r="AY367" s="425"/>
      <c r="AZ367" s="425"/>
      <c r="BA367" s="425"/>
      <c r="BB367" s="425"/>
      <c r="BC367" s="425"/>
      <c r="BD367" s="425"/>
      <c r="BE367" s="425"/>
      <c r="BF367" s="425"/>
      <c r="BG367" s="425"/>
      <c r="BH367" s="425"/>
      <c r="BI367" s="425"/>
      <c r="BJ367" s="425"/>
      <c r="BK367" s="425"/>
      <c r="BL367" s="425"/>
      <c r="BM367" s="425"/>
      <c r="BN367" s="425"/>
      <c r="BO367" s="425"/>
      <c r="BP367" s="425"/>
      <c r="BQ367" s="425"/>
      <c r="BR367" s="425"/>
      <c r="BS367" s="425"/>
      <c r="BT367" s="425"/>
      <c r="BU367" s="425"/>
      <c r="BV367" s="425"/>
      <c r="BW367" s="425"/>
      <c r="BX367" s="425"/>
      <c r="BY367" s="425"/>
      <c r="BZ367" s="425"/>
      <c r="CA367" s="425"/>
      <c r="CB367" s="425"/>
      <c r="CC367" s="425"/>
      <c r="CD367" s="425"/>
      <c r="CE367" s="425"/>
      <c r="CF367" s="425"/>
      <c r="CG367" s="425"/>
      <c r="CH367" s="425"/>
      <c r="CI367" s="425"/>
      <c r="CJ367" s="425"/>
      <c r="CK367" s="425"/>
      <c r="CL367" s="425"/>
      <c r="CM367" s="425"/>
      <c r="CN367" s="425"/>
      <c r="CO367" s="425"/>
      <c r="CP367" s="425"/>
      <c r="CQ367" s="425"/>
      <c r="CR367" s="425"/>
      <c r="CS367" s="425"/>
      <c r="CT367" s="425"/>
      <c r="CU367" s="425"/>
      <c r="CV367" s="425"/>
      <c r="CW367" s="425"/>
      <c r="CX367" s="425"/>
      <c r="CY367" s="425"/>
      <c r="CZ367" s="425"/>
      <c r="DA367" s="425"/>
      <c r="DB367" s="425"/>
      <c r="DC367" s="425"/>
    </row>
    <row r="368" spans="1:107" s="424" customFormat="1" ht="15" customHeight="1">
      <c r="B368" s="911" t="str">
        <f>IF($AK$44=FALSE,"N/A",IF(B54="","",B54))</f>
        <v>N/A</v>
      </c>
      <c r="C368" s="912"/>
      <c r="D368" s="912"/>
      <c r="E368" s="912"/>
      <c r="F368" s="912"/>
      <c r="G368" s="912"/>
      <c r="H368" s="912"/>
      <c r="I368" s="912"/>
      <c r="J368" s="912"/>
      <c r="K368" s="912"/>
      <c r="L368" s="912"/>
      <c r="M368" s="912"/>
      <c r="N368" s="912"/>
      <c r="O368" s="912"/>
      <c r="P368" s="912"/>
      <c r="Q368" s="912"/>
      <c r="R368" s="912"/>
      <c r="S368" s="913"/>
      <c r="T368" s="911" t="str">
        <f>IF($AK$44=FALSE,"N/A",IF(T54="","",T54))</f>
        <v>N/A</v>
      </c>
      <c r="U368" s="912"/>
      <c r="V368" s="912"/>
      <c r="W368" s="912"/>
      <c r="X368" s="912"/>
      <c r="Y368" s="912"/>
      <c r="Z368" s="912"/>
      <c r="AA368" s="912"/>
      <c r="AB368" s="912"/>
      <c r="AC368" s="912"/>
      <c r="AD368" s="912"/>
      <c r="AE368" s="912"/>
      <c r="AF368" s="912"/>
      <c r="AG368" s="912"/>
      <c r="AH368" s="912"/>
      <c r="AI368" s="913"/>
      <c r="AJ368" s="427"/>
      <c r="AO368" s="716"/>
      <c r="AP368" s="716"/>
      <c r="AU368" s="150"/>
      <c r="AV368" s="156"/>
      <c r="AW368" s="156"/>
      <c r="AX368" s="156"/>
      <c r="AY368" s="156"/>
      <c r="AZ368" s="156"/>
      <c r="BA368" s="156"/>
      <c r="BB368" s="156"/>
      <c r="BC368" s="156"/>
      <c r="BD368" s="156"/>
      <c r="BE368" s="156"/>
      <c r="BF368" s="156"/>
      <c r="BG368" s="156"/>
      <c r="BH368" s="156"/>
      <c r="BI368" s="156"/>
      <c r="BJ368" s="156"/>
      <c r="BK368" s="156"/>
      <c r="BL368" s="156"/>
      <c r="BM368" s="156"/>
      <c r="BN368" s="156"/>
      <c r="BO368" s="156"/>
      <c r="BP368" s="156"/>
      <c r="BQ368" s="156"/>
      <c r="BR368" s="156"/>
      <c r="BS368" s="156"/>
      <c r="BT368" s="156"/>
      <c r="BU368" s="156"/>
      <c r="BV368" s="156"/>
      <c r="BW368" s="156"/>
      <c r="BX368" s="156"/>
      <c r="BY368" s="156"/>
      <c r="BZ368" s="156"/>
      <c r="CA368" s="156"/>
      <c r="CB368" s="156"/>
      <c r="CC368" s="156"/>
      <c r="CD368" s="156"/>
      <c r="CE368" s="156"/>
      <c r="CF368" s="156"/>
      <c r="CG368" s="156"/>
      <c r="CH368" s="156"/>
      <c r="CI368" s="156"/>
      <c r="CJ368" s="156"/>
      <c r="CK368" s="156"/>
      <c r="CL368" s="156"/>
      <c r="CM368" s="156"/>
      <c r="CN368" s="156"/>
      <c r="CO368" s="156"/>
      <c r="CP368" s="156"/>
      <c r="CQ368" s="156"/>
      <c r="CR368" s="156"/>
      <c r="CS368" s="156"/>
      <c r="CT368" s="156"/>
      <c r="CU368" s="156"/>
      <c r="CV368" s="156"/>
      <c r="CW368" s="156"/>
      <c r="CX368" s="156"/>
      <c r="CY368" s="156"/>
      <c r="CZ368" s="156"/>
      <c r="DA368" s="156"/>
      <c r="DB368" s="156"/>
      <c r="DC368" s="156"/>
    </row>
    <row r="369" spans="1:266" ht="12.75" customHeight="1">
      <c r="B369" s="250"/>
      <c r="C369" s="250"/>
      <c r="D369" s="250"/>
      <c r="E369" s="379"/>
      <c r="F369" s="379"/>
      <c r="G369" s="379"/>
      <c r="H369" s="379"/>
      <c r="P369" s="379"/>
      <c r="Q369" s="379"/>
      <c r="R369" s="379"/>
      <c r="S369" s="379"/>
      <c r="Y369" s="246"/>
      <c r="Z369" s="246"/>
      <c r="AA369" s="246"/>
      <c r="AB369" s="246"/>
      <c r="AC369" s="246"/>
      <c r="AD369" s="246"/>
      <c r="AE369" s="246"/>
      <c r="AF369" s="246"/>
      <c r="AG369" s="246"/>
      <c r="AH369" s="246"/>
      <c r="AI369" s="244"/>
      <c r="AJ369" s="7"/>
      <c r="AK369" s="311"/>
      <c r="AL369" s="7"/>
      <c r="AM369" s="7"/>
      <c r="AN369" s="7"/>
      <c r="AO369" s="13"/>
      <c r="AP369" s="13"/>
      <c r="AQ369" s="7"/>
      <c r="AR369" s="7"/>
      <c r="AS369" s="7"/>
      <c r="AT369" s="7"/>
      <c r="AU369" s="150"/>
      <c r="AV369" s="425"/>
      <c r="AW369" s="425"/>
      <c r="AX369" s="425"/>
      <c r="AY369" s="425"/>
      <c r="AZ369" s="425"/>
      <c r="BA369" s="425"/>
      <c r="BB369" s="425"/>
      <c r="BC369" s="425"/>
      <c r="BD369" s="425"/>
      <c r="BE369" s="425"/>
      <c r="BF369" s="425"/>
      <c r="BG369" s="425"/>
      <c r="BH369" s="425"/>
      <c r="BI369" s="425"/>
      <c r="BJ369" s="425"/>
      <c r="BK369" s="425"/>
      <c r="BL369" s="425"/>
      <c r="BM369" s="425"/>
      <c r="BN369" s="425"/>
      <c r="BO369" s="425"/>
      <c r="BP369" s="425"/>
      <c r="BQ369" s="425"/>
      <c r="BR369" s="425"/>
      <c r="BS369" s="425"/>
      <c r="BT369" s="425"/>
      <c r="BU369" s="425"/>
      <c r="BV369" s="425"/>
      <c r="BW369" s="425"/>
      <c r="BX369" s="425"/>
      <c r="BY369" s="425"/>
      <c r="BZ369" s="425"/>
      <c r="CA369" s="425"/>
      <c r="CB369" s="425"/>
      <c r="CC369" s="425"/>
      <c r="CD369" s="425"/>
      <c r="CE369" s="425"/>
      <c r="CF369" s="425"/>
      <c r="CG369" s="425"/>
      <c r="CH369" s="425"/>
      <c r="CI369" s="425"/>
      <c r="CJ369" s="425"/>
      <c r="CK369" s="425"/>
      <c r="CL369" s="425"/>
      <c r="CM369" s="425"/>
      <c r="CN369" s="425"/>
      <c r="CO369" s="425"/>
      <c r="CP369" s="425"/>
      <c r="CQ369" s="425"/>
      <c r="CR369" s="425"/>
      <c r="CS369" s="425"/>
      <c r="CT369" s="425"/>
      <c r="CU369" s="425"/>
      <c r="CV369" s="425"/>
      <c r="CW369" s="425"/>
      <c r="CX369" s="425"/>
      <c r="CY369" s="425"/>
      <c r="CZ369" s="425"/>
      <c r="DA369" s="425"/>
      <c r="DB369" s="425"/>
      <c r="DC369" s="425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  <c r="DU369" s="7"/>
      <c r="DV369" s="7"/>
      <c r="DW369" s="7"/>
      <c r="DX369" s="7"/>
      <c r="DY369" s="7"/>
      <c r="DZ369" s="7"/>
      <c r="EA369" s="7"/>
      <c r="EB369" s="7"/>
      <c r="EC369" s="7"/>
      <c r="ED369" s="7"/>
      <c r="EE369" s="7"/>
      <c r="EF369" s="7"/>
      <c r="EG369" s="7"/>
      <c r="EH369" s="7"/>
      <c r="EI369" s="7"/>
      <c r="EJ369" s="7"/>
      <c r="EK369" s="7"/>
      <c r="EL369" s="7"/>
      <c r="EM369" s="7"/>
      <c r="EN369" s="7"/>
      <c r="EO369" s="7"/>
      <c r="EP369" s="7"/>
      <c r="EQ369" s="7"/>
      <c r="ER369" s="7"/>
      <c r="ES369" s="7"/>
      <c r="ET369" s="7"/>
      <c r="EU369" s="7"/>
      <c r="EV369" s="7"/>
      <c r="EW369" s="7"/>
      <c r="EX369" s="7"/>
      <c r="EY369" s="7"/>
      <c r="EZ369" s="7"/>
      <c r="FA369" s="7"/>
      <c r="FB369" s="7"/>
      <c r="FC369" s="7"/>
      <c r="FD369" s="7"/>
      <c r="FE369" s="7"/>
      <c r="FF369" s="7"/>
      <c r="FG369" s="7"/>
      <c r="FH369" s="7"/>
      <c r="FI369" s="7"/>
      <c r="FJ369" s="7"/>
      <c r="FK369" s="7"/>
      <c r="FL369" s="7"/>
      <c r="FM369" s="7"/>
      <c r="FN369" s="7"/>
      <c r="FO369" s="7"/>
      <c r="FP369" s="7"/>
      <c r="FQ369" s="7"/>
      <c r="FR369" s="7"/>
      <c r="FS369" s="7"/>
      <c r="FT369" s="7"/>
      <c r="FU369" s="7"/>
      <c r="FV369" s="7"/>
      <c r="FW369" s="7"/>
      <c r="FX369" s="7"/>
      <c r="FY369" s="7"/>
      <c r="FZ369" s="7"/>
      <c r="GA369" s="7"/>
      <c r="GB369" s="7"/>
      <c r="GC369" s="7"/>
      <c r="GD369" s="7"/>
      <c r="GE369" s="7"/>
      <c r="GF369" s="7"/>
      <c r="GG369" s="7"/>
      <c r="GH369" s="7"/>
      <c r="GI369" s="7"/>
      <c r="GJ369" s="7"/>
      <c r="GK369" s="7"/>
      <c r="GL369" s="7"/>
      <c r="GM369" s="7"/>
      <c r="GN369" s="7"/>
      <c r="GO369" s="7"/>
      <c r="GP369" s="7"/>
      <c r="GQ369" s="7"/>
      <c r="GR369" s="7"/>
      <c r="GS369" s="7"/>
      <c r="GT369" s="7"/>
      <c r="GU369" s="7"/>
      <c r="GV369" s="7"/>
      <c r="GW369" s="7"/>
      <c r="GX369" s="7"/>
      <c r="GY369" s="7"/>
      <c r="GZ369" s="7"/>
      <c r="HA369" s="7"/>
      <c r="HB369" s="7"/>
      <c r="HC369" s="7"/>
      <c r="HD369" s="7"/>
      <c r="HE369" s="7"/>
      <c r="HF369" s="7"/>
      <c r="HG369" s="7"/>
      <c r="HH369" s="7"/>
      <c r="HI369" s="7"/>
      <c r="HJ369" s="7"/>
      <c r="HK369" s="7"/>
      <c r="HL369" s="7"/>
      <c r="HM369" s="7"/>
      <c r="HN369" s="7"/>
      <c r="HO369" s="7"/>
      <c r="HP369" s="7"/>
      <c r="HQ369" s="7"/>
      <c r="HR369" s="7"/>
      <c r="HS369" s="7"/>
      <c r="HT369" s="7"/>
      <c r="HU369" s="7"/>
      <c r="HV369" s="7"/>
      <c r="HW369" s="7"/>
      <c r="HX369" s="7"/>
      <c r="HY369" s="7"/>
      <c r="HZ369" s="7"/>
      <c r="IA369" s="7"/>
      <c r="IB369" s="7"/>
      <c r="IC369" s="7"/>
      <c r="ID369" s="7"/>
      <c r="IE369" s="7"/>
      <c r="IF369" s="7"/>
      <c r="IG369" s="7"/>
      <c r="IH369" s="7"/>
      <c r="II369" s="7"/>
      <c r="IJ369" s="7"/>
      <c r="IK369" s="7"/>
      <c r="IL369" s="7"/>
      <c r="IM369" s="7"/>
      <c r="IN369" s="7"/>
      <c r="IO369" s="7"/>
      <c r="IP369" s="7"/>
      <c r="IQ369" s="7"/>
      <c r="IR369" s="7"/>
      <c r="IS369" s="7"/>
      <c r="IT369" s="7"/>
      <c r="IU369" s="7"/>
      <c r="IV369" s="7"/>
      <c r="IW369" s="7"/>
      <c r="IX369" s="7"/>
      <c r="IY369" s="7"/>
      <c r="IZ369" s="7"/>
      <c r="JA369" s="7"/>
      <c r="JB369" s="7"/>
      <c r="JC369" s="7"/>
      <c r="JD369" s="7"/>
      <c r="JE369" s="7"/>
      <c r="JF369" s="7"/>
    </row>
    <row r="370" spans="1:266" ht="12.75" customHeight="1">
      <c r="A370" s="2"/>
      <c r="B370" s="6" t="s">
        <v>261</v>
      </c>
      <c r="C370" s="250"/>
      <c r="D370" s="250"/>
      <c r="E370" s="379"/>
      <c r="F370" s="379"/>
      <c r="G370" s="379"/>
      <c r="H370" s="379"/>
      <c r="P370" s="379"/>
      <c r="Q370" s="379"/>
      <c r="R370" s="379"/>
      <c r="S370" s="379"/>
      <c r="Y370" s="246"/>
      <c r="Z370" s="246"/>
      <c r="AA370" s="246"/>
      <c r="AB370" s="246"/>
      <c r="AC370" s="246"/>
      <c r="AD370" s="246"/>
      <c r="AE370" s="246"/>
      <c r="AF370" s="246"/>
      <c r="AG370" s="246"/>
      <c r="AH370" s="246"/>
      <c r="AI370" s="244"/>
      <c r="AJ370" s="2"/>
      <c r="AK370" s="7"/>
      <c r="AL370" s="7"/>
      <c r="AM370" s="7"/>
      <c r="AN370" s="7"/>
      <c r="AO370" s="13"/>
      <c r="AP370" s="13"/>
      <c r="AQ370" s="7"/>
      <c r="AR370" s="7"/>
      <c r="AS370" s="7"/>
      <c r="AT370" s="7"/>
      <c r="AU370" s="150"/>
      <c r="AV370" s="156"/>
      <c r="AW370" s="156"/>
      <c r="AX370" s="156"/>
      <c r="AY370" s="156"/>
      <c r="AZ370" s="156"/>
      <c r="BA370" s="156"/>
      <c r="BB370" s="156"/>
      <c r="BC370" s="156"/>
      <c r="BD370" s="156"/>
      <c r="BE370" s="156"/>
      <c r="BF370" s="156"/>
      <c r="BG370" s="156"/>
      <c r="BH370" s="156"/>
      <c r="BI370" s="156"/>
      <c r="BJ370" s="156"/>
      <c r="BK370" s="156"/>
      <c r="BL370" s="156"/>
      <c r="BM370" s="156"/>
      <c r="BN370" s="156"/>
      <c r="BO370" s="156"/>
      <c r="BP370" s="156"/>
      <c r="BQ370" s="156"/>
      <c r="BR370" s="156"/>
      <c r="BS370" s="156"/>
      <c r="BT370" s="156"/>
      <c r="BU370" s="156"/>
      <c r="BV370" s="156"/>
      <c r="BW370" s="156"/>
      <c r="BX370" s="156"/>
      <c r="BY370" s="156"/>
      <c r="BZ370" s="156"/>
      <c r="CA370" s="156"/>
      <c r="CB370" s="156"/>
      <c r="CC370" s="156"/>
      <c r="CD370" s="156"/>
      <c r="CE370" s="156"/>
      <c r="CF370" s="156"/>
      <c r="CG370" s="156"/>
      <c r="CH370" s="156"/>
      <c r="CI370" s="156"/>
      <c r="CJ370" s="156"/>
      <c r="CK370" s="156"/>
      <c r="CL370" s="156"/>
      <c r="CM370" s="156"/>
      <c r="CN370" s="156"/>
      <c r="CO370" s="156"/>
      <c r="CP370" s="156"/>
      <c r="CQ370" s="156"/>
      <c r="CR370" s="156"/>
      <c r="CS370" s="156"/>
      <c r="CT370" s="156"/>
      <c r="CU370" s="156"/>
      <c r="CV370" s="156"/>
      <c r="CW370" s="156"/>
      <c r="CX370" s="156"/>
      <c r="CY370" s="156"/>
      <c r="CZ370" s="156"/>
      <c r="DA370" s="156"/>
      <c r="DB370" s="156"/>
      <c r="DC370" s="156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  <c r="DR370" s="7"/>
      <c r="DS370" s="7"/>
      <c r="DT370" s="7"/>
      <c r="DU370" s="7"/>
      <c r="DV370" s="7"/>
      <c r="DW370" s="7"/>
      <c r="DX370" s="7"/>
      <c r="DY370" s="7"/>
      <c r="DZ370" s="7"/>
      <c r="EA370" s="7"/>
      <c r="EB370" s="7"/>
      <c r="EC370" s="7"/>
      <c r="ED370" s="7"/>
      <c r="EE370" s="7"/>
      <c r="EF370" s="7"/>
      <c r="EG370" s="7"/>
      <c r="EH370" s="7"/>
      <c r="EI370" s="7"/>
      <c r="EJ370" s="7"/>
      <c r="EK370" s="7"/>
      <c r="EL370" s="7"/>
      <c r="EM370" s="7"/>
      <c r="EN370" s="7"/>
      <c r="EO370" s="7"/>
      <c r="EP370" s="7"/>
      <c r="EQ370" s="7"/>
      <c r="ER370" s="7"/>
      <c r="ES370" s="7"/>
      <c r="ET370" s="7"/>
      <c r="EU370" s="7"/>
      <c r="EV370" s="7"/>
      <c r="EW370" s="7"/>
      <c r="EX370" s="7"/>
      <c r="EY370" s="7"/>
      <c r="EZ370" s="7"/>
      <c r="FA370" s="7"/>
      <c r="FB370" s="7"/>
      <c r="FC370" s="7"/>
      <c r="FD370" s="7"/>
      <c r="FE370" s="7"/>
      <c r="FF370" s="7"/>
      <c r="FG370" s="7"/>
      <c r="FH370" s="7"/>
      <c r="FI370" s="7"/>
      <c r="FJ370" s="7"/>
      <c r="FK370" s="7"/>
      <c r="FL370" s="7"/>
      <c r="FM370" s="7"/>
      <c r="FN370" s="7"/>
      <c r="FO370" s="7"/>
      <c r="FP370" s="7"/>
      <c r="FQ370" s="7"/>
      <c r="FR370" s="7"/>
      <c r="FS370" s="7"/>
      <c r="FT370" s="7"/>
      <c r="FU370" s="7"/>
      <c r="FV370" s="7"/>
      <c r="FW370" s="7"/>
      <c r="FX370" s="7"/>
      <c r="FY370" s="7"/>
      <c r="FZ370" s="7"/>
      <c r="GA370" s="7"/>
      <c r="GB370" s="7"/>
      <c r="GC370" s="7"/>
      <c r="GD370" s="7"/>
      <c r="GE370" s="7"/>
      <c r="GF370" s="7"/>
      <c r="GG370" s="7"/>
      <c r="GH370" s="7"/>
      <c r="GI370" s="7"/>
      <c r="GJ370" s="7"/>
      <c r="GK370" s="7"/>
      <c r="GL370" s="7"/>
      <c r="GM370" s="7"/>
      <c r="GN370" s="7"/>
      <c r="GO370" s="7"/>
      <c r="GP370" s="7"/>
      <c r="GQ370" s="7"/>
      <c r="GR370" s="7"/>
      <c r="GS370" s="7"/>
      <c r="GT370" s="7"/>
      <c r="GU370" s="7"/>
      <c r="GV370" s="7"/>
      <c r="GW370" s="7"/>
      <c r="GX370" s="7"/>
      <c r="GY370" s="7"/>
      <c r="GZ370" s="7"/>
      <c r="HA370" s="7"/>
      <c r="HB370" s="7"/>
      <c r="HC370" s="7"/>
      <c r="HD370" s="7"/>
      <c r="HE370" s="7"/>
      <c r="HF370" s="7"/>
      <c r="HG370" s="7"/>
      <c r="HH370" s="7"/>
      <c r="HI370" s="7"/>
      <c r="HJ370" s="7"/>
      <c r="HK370" s="7"/>
      <c r="HL370" s="7"/>
      <c r="HM370" s="7"/>
      <c r="HN370" s="7"/>
      <c r="HO370" s="7"/>
      <c r="HP370" s="7"/>
      <c r="HQ370" s="7"/>
      <c r="HR370" s="7"/>
      <c r="HS370" s="7"/>
      <c r="HT370" s="7"/>
      <c r="HU370" s="7"/>
      <c r="HV370" s="7"/>
      <c r="HW370" s="7"/>
      <c r="HX370" s="7"/>
      <c r="HY370" s="7"/>
      <c r="HZ370" s="7"/>
      <c r="IA370" s="7"/>
      <c r="IB370" s="7"/>
      <c r="IC370" s="7"/>
      <c r="ID370" s="7"/>
      <c r="IE370" s="7"/>
      <c r="IF370" s="7"/>
      <c r="IG370" s="7"/>
      <c r="IH370" s="7"/>
      <c r="II370" s="7"/>
      <c r="IJ370" s="7"/>
      <c r="IK370" s="7"/>
      <c r="IL370" s="7"/>
      <c r="IM370" s="7"/>
      <c r="IN370" s="7"/>
      <c r="IO370" s="7"/>
      <c r="IP370" s="7"/>
      <c r="IQ370" s="7"/>
      <c r="IR370" s="7"/>
      <c r="IS370" s="7"/>
      <c r="IT370" s="7"/>
      <c r="IU370" s="7"/>
      <c r="IV370" s="7"/>
      <c r="IW370" s="7"/>
      <c r="IX370" s="7"/>
      <c r="IY370" s="7"/>
      <c r="IZ370" s="7"/>
      <c r="JA370" s="7"/>
      <c r="JB370" s="7"/>
      <c r="JC370" s="7"/>
      <c r="JD370" s="7"/>
      <c r="JE370" s="7"/>
      <c r="JF370" s="7"/>
    </row>
    <row r="371" spans="1:266" ht="16.5" customHeight="1">
      <c r="B371" s="990" t="s">
        <v>1431</v>
      </c>
      <c r="C371" s="990"/>
      <c r="D371" s="990"/>
      <c r="E371" s="990"/>
      <c r="F371" s="990"/>
      <c r="G371" s="990"/>
      <c r="H371" s="990"/>
      <c r="I371" s="990"/>
      <c r="J371" s="990"/>
      <c r="K371" s="990"/>
      <c r="L371" s="990"/>
      <c r="M371" s="990"/>
      <c r="N371" s="990"/>
      <c r="O371" s="990"/>
      <c r="P371" s="990"/>
      <c r="Q371" s="990"/>
      <c r="R371" s="990"/>
      <c r="S371" s="990"/>
      <c r="T371" s="990"/>
      <c r="U371" s="990"/>
      <c r="V371" s="990"/>
      <c r="W371" s="990"/>
      <c r="X371" s="990"/>
      <c r="Y371" s="990"/>
      <c r="Z371" s="990"/>
      <c r="AA371" s="990"/>
      <c r="AB371" s="990"/>
      <c r="AC371" s="990"/>
      <c r="AD371" s="990"/>
      <c r="AE371" s="990"/>
      <c r="AF371" s="990"/>
      <c r="AG371" s="990"/>
      <c r="AH371" s="990"/>
      <c r="AI371" s="990"/>
      <c r="AJ371" s="2"/>
      <c r="AK371" s="7"/>
      <c r="AL371" s="7"/>
      <c r="AM371" s="7"/>
      <c r="AN371" s="7"/>
      <c r="AO371" s="13"/>
      <c r="AP371" s="13"/>
      <c r="AQ371" s="7"/>
      <c r="AR371" s="7"/>
      <c r="AS371" s="7"/>
      <c r="AT371" s="7"/>
      <c r="AU371" s="150"/>
      <c r="AV371" s="425"/>
      <c r="AW371" s="425"/>
      <c r="AX371" s="425"/>
      <c r="AY371" s="425"/>
      <c r="AZ371" s="425"/>
      <c r="BA371" s="425"/>
      <c r="BB371" s="425"/>
      <c r="BC371" s="425"/>
      <c r="BD371" s="425"/>
      <c r="BE371" s="425"/>
      <c r="BF371" s="425"/>
      <c r="BG371" s="425"/>
      <c r="BH371" s="425"/>
      <c r="BI371" s="425"/>
      <c r="BJ371" s="425"/>
      <c r="BK371" s="425"/>
      <c r="BL371" s="425"/>
      <c r="BM371" s="425"/>
      <c r="BN371" s="425"/>
      <c r="BO371" s="425"/>
      <c r="BP371" s="425"/>
      <c r="BQ371" s="425"/>
      <c r="BR371" s="425"/>
      <c r="BS371" s="425"/>
      <c r="BT371" s="425"/>
      <c r="BU371" s="425"/>
      <c r="BV371" s="425"/>
      <c r="BW371" s="425"/>
      <c r="BX371" s="425"/>
      <c r="BY371" s="425"/>
      <c r="BZ371" s="425"/>
      <c r="CA371" s="425"/>
      <c r="CB371" s="425"/>
      <c r="CC371" s="425"/>
      <c r="CD371" s="425"/>
      <c r="CE371" s="425"/>
      <c r="CF371" s="425"/>
      <c r="CG371" s="425"/>
      <c r="CH371" s="425"/>
      <c r="CI371" s="425"/>
      <c r="CJ371" s="425"/>
      <c r="CK371" s="425"/>
      <c r="CL371" s="425"/>
      <c r="CM371" s="425"/>
      <c r="CN371" s="425"/>
      <c r="CO371" s="425"/>
      <c r="CP371" s="425"/>
      <c r="CQ371" s="425"/>
      <c r="CR371" s="425"/>
      <c r="CS371" s="425"/>
      <c r="CT371" s="425"/>
      <c r="CU371" s="425"/>
      <c r="CV371" s="425"/>
      <c r="CW371" s="425"/>
      <c r="CX371" s="425"/>
      <c r="CY371" s="425"/>
      <c r="CZ371" s="425"/>
      <c r="DA371" s="425"/>
      <c r="DB371" s="425"/>
      <c r="DC371" s="425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7"/>
      <c r="DU371" s="7"/>
      <c r="DV371" s="7"/>
      <c r="DW371" s="7"/>
      <c r="DX371" s="7"/>
      <c r="DY371" s="7"/>
      <c r="DZ371" s="7"/>
      <c r="EA371" s="7"/>
      <c r="EB371" s="7"/>
      <c r="EC371" s="7"/>
      <c r="ED371" s="7"/>
      <c r="EE371" s="7"/>
      <c r="EF371" s="7"/>
      <c r="EG371" s="7"/>
      <c r="EH371" s="7"/>
      <c r="EI371" s="7"/>
      <c r="EJ371" s="7"/>
      <c r="EK371" s="7"/>
      <c r="EL371" s="7"/>
      <c r="EM371" s="7"/>
      <c r="EN371" s="7"/>
      <c r="EO371" s="7"/>
      <c r="EP371" s="7"/>
      <c r="EQ371" s="7"/>
      <c r="ER371" s="7"/>
      <c r="ES371" s="7"/>
      <c r="ET371" s="7"/>
      <c r="EU371" s="7"/>
      <c r="EV371" s="7"/>
      <c r="EW371" s="7"/>
      <c r="EX371" s="7"/>
      <c r="EY371" s="7"/>
      <c r="EZ371" s="7"/>
      <c r="FA371" s="7"/>
      <c r="FB371" s="7"/>
      <c r="FC371" s="7"/>
      <c r="FD371" s="7"/>
      <c r="FE371" s="7"/>
      <c r="FF371" s="7"/>
      <c r="FG371" s="7"/>
      <c r="FH371" s="7"/>
      <c r="FI371" s="7"/>
      <c r="FJ371" s="7"/>
      <c r="FK371" s="7"/>
      <c r="FL371" s="7"/>
      <c r="FM371" s="7"/>
      <c r="FN371" s="7"/>
      <c r="FO371" s="7"/>
      <c r="FP371" s="7"/>
      <c r="FQ371" s="7"/>
      <c r="FR371" s="7"/>
      <c r="FS371" s="7"/>
      <c r="FT371" s="7"/>
      <c r="FU371" s="7"/>
      <c r="FV371" s="7"/>
      <c r="FW371" s="7"/>
      <c r="FX371" s="7"/>
      <c r="FY371" s="7"/>
      <c r="FZ371" s="7"/>
      <c r="GA371" s="7"/>
      <c r="GB371" s="7"/>
      <c r="GC371" s="7"/>
      <c r="GD371" s="7"/>
      <c r="GE371" s="7"/>
      <c r="GF371" s="7"/>
      <c r="GG371" s="7"/>
      <c r="GH371" s="7"/>
      <c r="GI371" s="7"/>
      <c r="GJ371" s="7"/>
      <c r="GK371" s="7"/>
      <c r="GL371" s="7"/>
      <c r="GM371" s="7"/>
      <c r="GN371" s="7"/>
      <c r="GO371" s="7"/>
      <c r="GP371" s="7"/>
      <c r="GQ371" s="7"/>
      <c r="GR371" s="7"/>
      <c r="GS371" s="7"/>
      <c r="GT371" s="7"/>
      <c r="GU371" s="7"/>
      <c r="GV371" s="7"/>
      <c r="GW371" s="7"/>
      <c r="GX371" s="7"/>
      <c r="GY371" s="7"/>
      <c r="GZ371" s="7"/>
      <c r="HA371" s="7"/>
      <c r="HB371" s="7"/>
      <c r="HC371" s="7"/>
      <c r="HD371" s="7"/>
      <c r="HE371" s="7"/>
      <c r="HF371" s="7"/>
      <c r="HG371" s="7"/>
      <c r="HH371" s="7"/>
      <c r="HI371" s="7"/>
      <c r="HJ371" s="7"/>
      <c r="HK371" s="7"/>
      <c r="HL371" s="7"/>
      <c r="HM371" s="7"/>
      <c r="HN371" s="7"/>
      <c r="HO371" s="7"/>
      <c r="HP371" s="7"/>
      <c r="HQ371" s="7"/>
      <c r="HR371" s="7"/>
      <c r="HS371" s="7"/>
      <c r="HT371" s="7"/>
      <c r="HU371" s="7"/>
      <c r="HV371" s="7"/>
      <c r="HW371" s="7"/>
      <c r="HX371" s="7"/>
      <c r="HY371" s="7"/>
      <c r="HZ371" s="7"/>
      <c r="IA371" s="7"/>
      <c r="IB371" s="7"/>
      <c r="IC371" s="7"/>
      <c r="ID371" s="7"/>
      <c r="IE371" s="7"/>
      <c r="IF371" s="7"/>
      <c r="IG371" s="7"/>
      <c r="IH371" s="7"/>
      <c r="II371" s="7"/>
      <c r="IJ371" s="7"/>
      <c r="IK371" s="7"/>
      <c r="IL371" s="7"/>
      <c r="IM371" s="7"/>
      <c r="IN371" s="7"/>
      <c r="IO371" s="7"/>
      <c r="IP371" s="7"/>
      <c r="IQ371" s="7"/>
      <c r="IR371" s="7"/>
      <c r="IS371" s="7"/>
      <c r="IT371" s="7"/>
      <c r="IU371" s="7"/>
      <c r="IV371" s="7"/>
      <c r="IW371" s="7"/>
      <c r="IX371" s="7"/>
      <c r="IY371" s="7"/>
      <c r="IZ371" s="7"/>
      <c r="JA371" s="7"/>
      <c r="JB371" s="7"/>
      <c r="JC371" s="7"/>
      <c r="JD371" s="7"/>
      <c r="JE371" s="7"/>
      <c r="JF371" s="7"/>
    </row>
    <row r="372" spans="1:266" ht="16.5" customHeight="1">
      <c r="B372" s="990"/>
      <c r="C372" s="990"/>
      <c r="D372" s="990"/>
      <c r="E372" s="990"/>
      <c r="F372" s="990"/>
      <c r="G372" s="990"/>
      <c r="H372" s="990"/>
      <c r="I372" s="990"/>
      <c r="J372" s="990"/>
      <c r="K372" s="990"/>
      <c r="L372" s="990"/>
      <c r="M372" s="990"/>
      <c r="N372" s="990"/>
      <c r="O372" s="990"/>
      <c r="P372" s="990"/>
      <c r="Q372" s="990"/>
      <c r="R372" s="990"/>
      <c r="S372" s="990"/>
      <c r="T372" s="990"/>
      <c r="U372" s="990"/>
      <c r="V372" s="990"/>
      <c r="W372" s="990"/>
      <c r="X372" s="990"/>
      <c r="Y372" s="990"/>
      <c r="Z372" s="990"/>
      <c r="AA372" s="990"/>
      <c r="AB372" s="990"/>
      <c r="AC372" s="990"/>
      <c r="AD372" s="990"/>
      <c r="AE372" s="990"/>
      <c r="AF372" s="990"/>
      <c r="AG372" s="990"/>
      <c r="AH372" s="990"/>
      <c r="AI372" s="990"/>
      <c r="AJ372" s="2"/>
      <c r="AK372" s="7"/>
      <c r="AL372" s="7"/>
      <c r="AM372" s="7"/>
      <c r="AN372" s="7"/>
      <c r="AO372" s="13"/>
      <c r="AP372" s="13"/>
      <c r="AQ372" s="7"/>
      <c r="AR372" s="7"/>
      <c r="AS372" s="7"/>
      <c r="AT372" s="7"/>
      <c r="AU372" s="150"/>
      <c r="AV372" s="156"/>
      <c r="AW372" s="156"/>
      <c r="AX372" s="156"/>
      <c r="AY372" s="156"/>
      <c r="AZ372" s="156"/>
      <c r="BA372" s="156"/>
      <c r="BB372" s="156"/>
      <c r="BC372" s="156"/>
      <c r="BD372" s="156"/>
      <c r="BE372" s="156"/>
      <c r="BF372" s="156"/>
      <c r="BG372" s="156"/>
      <c r="BH372" s="156"/>
      <c r="BI372" s="156"/>
      <c r="BJ372" s="156"/>
      <c r="BK372" s="156"/>
      <c r="BL372" s="156"/>
      <c r="BM372" s="156"/>
      <c r="BN372" s="156"/>
      <c r="BO372" s="156"/>
      <c r="BP372" s="156"/>
      <c r="BQ372" s="156"/>
      <c r="BR372" s="156"/>
      <c r="BS372" s="156"/>
      <c r="BT372" s="156"/>
      <c r="BU372" s="156"/>
      <c r="BV372" s="156"/>
      <c r="BW372" s="156"/>
      <c r="BX372" s="156"/>
      <c r="BY372" s="156"/>
      <c r="BZ372" s="156"/>
      <c r="CA372" s="156"/>
      <c r="CB372" s="156"/>
      <c r="CC372" s="156"/>
      <c r="CD372" s="156"/>
      <c r="CE372" s="156"/>
      <c r="CF372" s="156"/>
      <c r="CG372" s="156"/>
      <c r="CH372" s="156"/>
      <c r="CI372" s="156"/>
      <c r="CJ372" s="156"/>
      <c r="CK372" s="156"/>
      <c r="CL372" s="156"/>
      <c r="CM372" s="156"/>
      <c r="CN372" s="156"/>
      <c r="CO372" s="156"/>
      <c r="CP372" s="156"/>
      <c r="CQ372" s="156"/>
      <c r="CR372" s="156"/>
      <c r="CS372" s="156"/>
      <c r="CT372" s="156"/>
      <c r="CU372" s="156"/>
      <c r="CV372" s="156"/>
      <c r="CW372" s="156"/>
      <c r="CX372" s="156"/>
      <c r="CY372" s="156"/>
      <c r="CZ372" s="156"/>
      <c r="DA372" s="156"/>
      <c r="DB372" s="156"/>
      <c r="DC372" s="156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  <c r="DR372" s="7"/>
      <c r="DS372" s="7"/>
      <c r="DT372" s="7"/>
      <c r="DU372" s="7"/>
      <c r="DV372" s="7"/>
      <c r="DW372" s="7"/>
      <c r="DX372" s="7"/>
      <c r="DY372" s="7"/>
      <c r="DZ372" s="7"/>
      <c r="EA372" s="7"/>
      <c r="EB372" s="7"/>
      <c r="EC372" s="7"/>
      <c r="ED372" s="7"/>
      <c r="EE372" s="7"/>
      <c r="EF372" s="7"/>
      <c r="EG372" s="7"/>
      <c r="EH372" s="7"/>
      <c r="EI372" s="7"/>
      <c r="EJ372" s="7"/>
      <c r="EK372" s="7"/>
      <c r="EL372" s="7"/>
      <c r="EM372" s="7"/>
      <c r="EN372" s="7"/>
      <c r="EO372" s="7"/>
      <c r="EP372" s="7"/>
      <c r="EQ372" s="7"/>
      <c r="ER372" s="7"/>
      <c r="ES372" s="7"/>
      <c r="ET372" s="7"/>
      <c r="EU372" s="7"/>
      <c r="EV372" s="7"/>
      <c r="EW372" s="7"/>
      <c r="EX372" s="7"/>
      <c r="EY372" s="7"/>
      <c r="EZ372" s="7"/>
      <c r="FA372" s="7"/>
      <c r="FB372" s="7"/>
      <c r="FC372" s="7"/>
      <c r="FD372" s="7"/>
      <c r="FE372" s="7"/>
      <c r="FF372" s="7"/>
      <c r="FG372" s="7"/>
      <c r="FH372" s="7"/>
      <c r="FI372" s="7"/>
      <c r="FJ372" s="7"/>
      <c r="FK372" s="7"/>
      <c r="FL372" s="7"/>
      <c r="FM372" s="7"/>
      <c r="FN372" s="7"/>
      <c r="FO372" s="7"/>
      <c r="FP372" s="7"/>
      <c r="FQ372" s="7"/>
      <c r="FR372" s="7"/>
      <c r="FS372" s="7"/>
      <c r="FT372" s="7"/>
      <c r="FU372" s="7"/>
      <c r="FV372" s="7"/>
      <c r="FW372" s="7"/>
      <c r="FX372" s="7"/>
      <c r="FY372" s="7"/>
      <c r="FZ372" s="7"/>
      <c r="GA372" s="7"/>
      <c r="GB372" s="7"/>
      <c r="GC372" s="7"/>
      <c r="GD372" s="7"/>
      <c r="GE372" s="7"/>
      <c r="GF372" s="7"/>
      <c r="GG372" s="7"/>
      <c r="GH372" s="7"/>
      <c r="GI372" s="7"/>
      <c r="GJ372" s="7"/>
      <c r="GK372" s="7"/>
      <c r="GL372" s="7"/>
      <c r="GM372" s="7"/>
      <c r="GN372" s="7"/>
      <c r="GO372" s="7"/>
      <c r="GP372" s="7"/>
      <c r="GQ372" s="7"/>
      <c r="GR372" s="7"/>
      <c r="GS372" s="7"/>
      <c r="GT372" s="7"/>
      <c r="GU372" s="7"/>
      <c r="GV372" s="7"/>
      <c r="GW372" s="7"/>
      <c r="GX372" s="7"/>
      <c r="GY372" s="7"/>
      <c r="GZ372" s="7"/>
      <c r="HA372" s="7"/>
      <c r="HB372" s="7"/>
      <c r="HC372" s="7"/>
      <c r="HD372" s="7"/>
      <c r="HE372" s="7"/>
      <c r="HF372" s="7"/>
      <c r="HG372" s="7"/>
      <c r="HH372" s="7"/>
      <c r="HI372" s="7"/>
      <c r="HJ372" s="7"/>
      <c r="HK372" s="7"/>
      <c r="HL372" s="7"/>
      <c r="HM372" s="7"/>
      <c r="HN372" s="7"/>
      <c r="HO372" s="7"/>
      <c r="HP372" s="7"/>
      <c r="HQ372" s="7"/>
      <c r="HR372" s="7"/>
      <c r="HS372" s="7"/>
      <c r="HT372" s="7"/>
      <c r="HU372" s="7"/>
      <c r="HV372" s="7"/>
      <c r="HW372" s="7"/>
      <c r="HX372" s="7"/>
      <c r="HY372" s="7"/>
      <c r="HZ372" s="7"/>
      <c r="IA372" s="7"/>
      <c r="IB372" s="7"/>
      <c r="IC372" s="7"/>
      <c r="ID372" s="7"/>
      <c r="IE372" s="7"/>
      <c r="IF372" s="7"/>
      <c r="IG372" s="7"/>
      <c r="IH372" s="7"/>
      <c r="II372" s="7"/>
      <c r="IJ372" s="7"/>
      <c r="IK372" s="7"/>
      <c r="IL372" s="7"/>
      <c r="IM372" s="7"/>
      <c r="IN372" s="7"/>
      <c r="IO372" s="7"/>
      <c r="IP372" s="7"/>
      <c r="IQ372" s="7"/>
      <c r="IR372" s="7"/>
      <c r="IS372" s="7"/>
      <c r="IT372" s="7"/>
      <c r="IU372" s="7"/>
      <c r="IV372" s="7"/>
      <c r="IW372" s="7"/>
      <c r="IX372" s="7"/>
      <c r="IY372" s="7"/>
      <c r="IZ372" s="7"/>
      <c r="JA372" s="7"/>
      <c r="JB372" s="7"/>
      <c r="JC372" s="7"/>
      <c r="JD372" s="7"/>
      <c r="JE372" s="7"/>
      <c r="JF372" s="7"/>
    </row>
    <row r="373" spans="1:266" ht="16.5" customHeight="1">
      <c r="B373" s="990"/>
      <c r="C373" s="990"/>
      <c r="D373" s="990"/>
      <c r="E373" s="990"/>
      <c r="F373" s="990"/>
      <c r="G373" s="990"/>
      <c r="H373" s="990"/>
      <c r="I373" s="990"/>
      <c r="J373" s="990"/>
      <c r="K373" s="990"/>
      <c r="L373" s="990"/>
      <c r="M373" s="990"/>
      <c r="N373" s="990"/>
      <c r="O373" s="990"/>
      <c r="P373" s="990"/>
      <c r="Q373" s="990"/>
      <c r="R373" s="990"/>
      <c r="S373" s="990"/>
      <c r="T373" s="990"/>
      <c r="U373" s="990"/>
      <c r="V373" s="990"/>
      <c r="W373" s="990"/>
      <c r="X373" s="990"/>
      <c r="Y373" s="990"/>
      <c r="Z373" s="990"/>
      <c r="AA373" s="990"/>
      <c r="AB373" s="990"/>
      <c r="AC373" s="990"/>
      <c r="AD373" s="990"/>
      <c r="AE373" s="990"/>
      <c r="AF373" s="990"/>
      <c r="AG373" s="990"/>
      <c r="AH373" s="990"/>
      <c r="AI373" s="990"/>
      <c r="AJ373" s="2"/>
      <c r="AK373" s="7"/>
      <c r="AL373" s="7"/>
      <c r="AM373" s="7"/>
      <c r="AN373" s="7"/>
      <c r="AO373" s="13"/>
      <c r="AP373" s="13"/>
      <c r="AQ373" s="7"/>
      <c r="AR373" s="7"/>
      <c r="AS373" s="7"/>
      <c r="AT373" s="7"/>
      <c r="AU373" s="150"/>
      <c r="AV373" s="425"/>
      <c r="AW373" s="425"/>
      <c r="AX373" s="425"/>
      <c r="AY373" s="425"/>
      <c r="AZ373" s="425"/>
      <c r="BA373" s="425"/>
      <c r="BB373" s="425"/>
      <c r="BC373" s="425"/>
      <c r="BD373" s="425"/>
      <c r="BE373" s="425"/>
      <c r="BF373" s="425"/>
      <c r="BG373" s="425"/>
      <c r="BH373" s="425"/>
      <c r="BI373" s="425"/>
      <c r="BJ373" s="425"/>
      <c r="BK373" s="425"/>
      <c r="BL373" s="425"/>
      <c r="BM373" s="425"/>
      <c r="BN373" s="425"/>
      <c r="BO373" s="425"/>
      <c r="BP373" s="425"/>
      <c r="BQ373" s="425"/>
      <c r="BR373" s="425"/>
      <c r="BS373" s="425"/>
      <c r="BT373" s="425"/>
      <c r="BU373" s="425"/>
      <c r="BV373" s="425"/>
      <c r="BW373" s="425"/>
      <c r="BX373" s="425"/>
      <c r="BY373" s="425"/>
      <c r="BZ373" s="425"/>
      <c r="CA373" s="425"/>
      <c r="CB373" s="425"/>
      <c r="CC373" s="425"/>
      <c r="CD373" s="425"/>
      <c r="CE373" s="425"/>
      <c r="CF373" s="425"/>
      <c r="CG373" s="425"/>
      <c r="CH373" s="425"/>
      <c r="CI373" s="425"/>
      <c r="CJ373" s="425"/>
      <c r="CK373" s="425"/>
      <c r="CL373" s="425"/>
      <c r="CM373" s="425"/>
      <c r="CN373" s="425"/>
      <c r="CO373" s="425"/>
      <c r="CP373" s="425"/>
      <c r="CQ373" s="425"/>
      <c r="CR373" s="425"/>
      <c r="CS373" s="425"/>
      <c r="CT373" s="425"/>
      <c r="CU373" s="425"/>
      <c r="CV373" s="425"/>
      <c r="CW373" s="425"/>
      <c r="CX373" s="425"/>
      <c r="CY373" s="425"/>
      <c r="CZ373" s="425"/>
      <c r="DA373" s="425"/>
      <c r="DB373" s="425"/>
      <c r="DC373" s="425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  <c r="DR373" s="7"/>
      <c r="DS373" s="7"/>
      <c r="DT373" s="7"/>
      <c r="DU373" s="7"/>
      <c r="DV373" s="7"/>
      <c r="DW373" s="7"/>
      <c r="DX373" s="7"/>
      <c r="DY373" s="7"/>
      <c r="DZ373" s="7"/>
      <c r="EA373" s="7"/>
      <c r="EB373" s="7"/>
      <c r="EC373" s="7"/>
      <c r="ED373" s="7"/>
      <c r="EE373" s="7"/>
      <c r="EF373" s="7"/>
      <c r="EG373" s="7"/>
      <c r="EH373" s="7"/>
      <c r="EI373" s="7"/>
      <c r="EJ373" s="7"/>
      <c r="EK373" s="7"/>
      <c r="EL373" s="7"/>
      <c r="EM373" s="7"/>
      <c r="EN373" s="7"/>
      <c r="EO373" s="7"/>
      <c r="EP373" s="7"/>
      <c r="EQ373" s="7"/>
      <c r="ER373" s="7"/>
      <c r="ES373" s="7"/>
      <c r="ET373" s="7"/>
      <c r="EU373" s="7"/>
      <c r="EV373" s="7"/>
      <c r="EW373" s="7"/>
      <c r="EX373" s="7"/>
      <c r="EY373" s="7"/>
      <c r="EZ373" s="7"/>
      <c r="FA373" s="7"/>
      <c r="FB373" s="7"/>
      <c r="FC373" s="7"/>
      <c r="FD373" s="7"/>
      <c r="FE373" s="7"/>
      <c r="FF373" s="7"/>
      <c r="FG373" s="7"/>
      <c r="FH373" s="7"/>
      <c r="FI373" s="7"/>
      <c r="FJ373" s="7"/>
      <c r="FK373" s="7"/>
      <c r="FL373" s="7"/>
      <c r="FM373" s="7"/>
      <c r="FN373" s="7"/>
      <c r="FO373" s="7"/>
      <c r="FP373" s="7"/>
      <c r="FQ373" s="7"/>
      <c r="FR373" s="7"/>
      <c r="FS373" s="7"/>
      <c r="FT373" s="7"/>
      <c r="FU373" s="7"/>
      <c r="FV373" s="7"/>
      <c r="FW373" s="7"/>
      <c r="FX373" s="7"/>
      <c r="FY373" s="7"/>
      <c r="FZ373" s="7"/>
      <c r="GA373" s="7"/>
      <c r="GB373" s="7"/>
      <c r="GC373" s="7"/>
      <c r="GD373" s="7"/>
      <c r="GE373" s="7"/>
      <c r="GF373" s="7"/>
      <c r="GG373" s="7"/>
      <c r="GH373" s="7"/>
      <c r="GI373" s="7"/>
      <c r="GJ373" s="7"/>
      <c r="GK373" s="7"/>
      <c r="GL373" s="7"/>
      <c r="GM373" s="7"/>
      <c r="GN373" s="7"/>
      <c r="GO373" s="7"/>
      <c r="GP373" s="7"/>
      <c r="GQ373" s="7"/>
      <c r="GR373" s="7"/>
      <c r="GS373" s="7"/>
      <c r="GT373" s="7"/>
      <c r="GU373" s="7"/>
      <c r="GV373" s="7"/>
      <c r="GW373" s="7"/>
      <c r="GX373" s="7"/>
      <c r="GY373" s="7"/>
      <c r="GZ373" s="7"/>
      <c r="HA373" s="7"/>
      <c r="HB373" s="7"/>
      <c r="HC373" s="7"/>
      <c r="HD373" s="7"/>
      <c r="HE373" s="7"/>
      <c r="HF373" s="7"/>
      <c r="HG373" s="7"/>
      <c r="HH373" s="7"/>
      <c r="HI373" s="7"/>
      <c r="HJ373" s="7"/>
      <c r="HK373" s="7"/>
      <c r="HL373" s="7"/>
      <c r="HM373" s="7"/>
      <c r="HN373" s="7"/>
      <c r="HO373" s="7"/>
      <c r="HP373" s="7"/>
      <c r="HQ373" s="7"/>
      <c r="HR373" s="7"/>
      <c r="HS373" s="7"/>
      <c r="HT373" s="7"/>
      <c r="HU373" s="7"/>
      <c r="HV373" s="7"/>
      <c r="HW373" s="7"/>
      <c r="HX373" s="7"/>
      <c r="HY373" s="7"/>
      <c r="HZ373" s="7"/>
      <c r="IA373" s="7"/>
      <c r="IB373" s="7"/>
      <c r="IC373" s="7"/>
      <c r="ID373" s="7"/>
      <c r="IE373" s="7"/>
      <c r="IF373" s="7"/>
      <c r="IG373" s="7"/>
      <c r="IH373" s="7"/>
      <c r="II373" s="7"/>
      <c r="IJ373" s="7"/>
      <c r="IK373" s="7"/>
      <c r="IL373" s="7"/>
      <c r="IM373" s="7"/>
      <c r="IN373" s="7"/>
      <c r="IO373" s="7"/>
      <c r="IP373" s="7"/>
      <c r="IQ373" s="7"/>
      <c r="IR373" s="7"/>
      <c r="IS373" s="7"/>
      <c r="IT373" s="7"/>
      <c r="IU373" s="7"/>
      <c r="IV373" s="7"/>
      <c r="IW373" s="7"/>
      <c r="IX373" s="7"/>
      <c r="IY373" s="7"/>
      <c r="IZ373" s="7"/>
      <c r="JA373" s="7"/>
      <c r="JB373" s="7"/>
      <c r="JC373" s="7"/>
      <c r="JD373" s="7"/>
      <c r="JE373" s="7"/>
      <c r="JF373" s="7"/>
    </row>
    <row r="374" spans="1:266" ht="8.25" customHeight="1">
      <c r="B374" s="386"/>
      <c r="C374" s="386"/>
      <c r="D374" s="386"/>
      <c r="E374" s="386"/>
      <c r="F374" s="386"/>
      <c r="G374" s="386"/>
      <c r="H374" s="386"/>
      <c r="I374" s="386"/>
      <c r="J374" s="386"/>
      <c r="K374" s="386"/>
      <c r="L374" s="386"/>
      <c r="M374" s="386"/>
      <c r="N374" s="386"/>
      <c r="O374" s="386"/>
      <c r="P374" s="386"/>
      <c r="Q374" s="386"/>
      <c r="R374" s="386"/>
      <c r="S374" s="386"/>
      <c r="T374" s="386"/>
      <c r="U374" s="246"/>
      <c r="V374" s="246"/>
      <c r="W374" s="246"/>
      <c r="X374" s="246"/>
      <c r="Y374" s="246"/>
      <c r="Z374" s="246"/>
      <c r="AA374" s="246"/>
      <c r="AB374" s="246"/>
      <c r="AC374" s="246"/>
      <c r="AD374" s="246"/>
      <c r="AE374" s="246"/>
      <c r="AF374" s="246"/>
      <c r="AG374" s="246"/>
      <c r="AH374" s="246"/>
      <c r="AI374" s="244"/>
      <c r="AJ374" s="2"/>
      <c r="AK374" s="7"/>
      <c r="AL374" s="7"/>
      <c r="AM374" s="7"/>
      <c r="AN374" s="7"/>
      <c r="AO374" s="13"/>
      <c r="AP374" s="13"/>
      <c r="AQ374" s="7"/>
      <c r="AR374" s="7"/>
      <c r="AS374" s="7"/>
      <c r="AT374" s="7"/>
      <c r="AU374" s="150"/>
      <c r="AV374" s="156"/>
      <c r="AW374" s="156"/>
      <c r="AX374" s="156"/>
      <c r="AY374" s="156"/>
      <c r="AZ374" s="156"/>
      <c r="BA374" s="156"/>
      <c r="BB374" s="156"/>
      <c r="BC374" s="156"/>
      <c r="BD374" s="156"/>
      <c r="BE374" s="156"/>
      <c r="BF374" s="156"/>
      <c r="BG374" s="156"/>
      <c r="BH374" s="156"/>
      <c r="BI374" s="156"/>
      <c r="BJ374" s="156"/>
      <c r="BK374" s="156"/>
      <c r="BL374" s="156"/>
      <c r="BM374" s="156"/>
      <c r="BN374" s="156"/>
      <c r="BO374" s="156"/>
      <c r="BP374" s="156"/>
      <c r="BQ374" s="156"/>
      <c r="BR374" s="156"/>
      <c r="BS374" s="156"/>
      <c r="BT374" s="156"/>
      <c r="BU374" s="156"/>
      <c r="BV374" s="156"/>
      <c r="BW374" s="156"/>
      <c r="BX374" s="156"/>
      <c r="BY374" s="156"/>
      <c r="BZ374" s="156"/>
      <c r="CA374" s="156"/>
      <c r="CB374" s="156"/>
      <c r="CC374" s="156"/>
      <c r="CD374" s="156"/>
      <c r="CE374" s="156"/>
      <c r="CF374" s="156"/>
      <c r="CG374" s="156"/>
      <c r="CH374" s="156"/>
      <c r="CI374" s="156"/>
      <c r="CJ374" s="156"/>
      <c r="CK374" s="156"/>
      <c r="CL374" s="156"/>
      <c r="CM374" s="156"/>
      <c r="CN374" s="156"/>
      <c r="CO374" s="156"/>
      <c r="CP374" s="156"/>
      <c r="CQ374" s="156"/>
      <c r="CR374" s="156"/>
      <c r="CS374" s="156"/>
      <c r="CT374" s="156"/>
      <c r="CU374" s="156"/>
      <c r="CV374" s="156"/>
      <c r="CW374" s="156"/>
      <c r="CX374" s="156"/>
      <c r="CY374" s="156"/>
      <c r="CZ374" s="156"/>
      <c r="DA374" s="156"/>
      <c r="DB374" s="156"/>
      <c r="DC374" s="156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  <c r="DR374" s="7"/>
      <c r="DS374" s="7"/>
      <c r="DT374" s="7"/>
      <c r="DU374" s="7"/>
      <c r="DV374" s="7"/>
      <c r="DW374" s="7"/>
      <c r="DX374" s="7"/>
      <c r="DY374" s="7"/>
      <c r="DZ374" s="7"/>
      <c r="EA374" s="7"/>
      <c r="EB374" s="7"/>
      <c r="EC374" s="7"/>
      <c r="ED374" s="7"/>
      <c r="EE374" s="7"/>
      <c r="EF374" s="7"/>
      <c r="EG374" s="7"/>
      <c r="EH374" s="7"/>
      <c r="EI374" s="7"/>
      <c r="EJ374" s="7"/>
      <c r="EK374" s="7"/>
      <c r="EL374" s="7"/>
      <c r="EM374" s="7"/>
      <c r="EN374" s="7"/>
      <c r="EO374" s="7"/>
      <c r="EP374" s="7"/>
      <c r="EQ374" s="7"/>
      <c r="ER374" s="7"/>
      <c r="ES374" s="7"/>
      <c r="ET374" s="7"/>
      <c r="EU374" s="7"/>
      <c r="EV374" s="7"/>
      <c r="EW374" s="7"/>
      <c r="EX374" s="7"/>
      <c r="EY374" s="7"/>
      <c r="EZ374" s="7"/>
      <c r="FA374" s="7"/>
      <c r="FB374" s="7"/>
      <c r="FC374" s="7"/>
      <c r="FD374" s="7"/>
      <c r="FE374" s="7"/>
      <c r="FF374" s="7"/>
      <c r="FG374" s="7"/>
      <c r="FH374" s="7"/>
      <c r="FI374" s="7"/>
      <c r="FJ374" s="7"/>
      <c r="FK374" s="7"/>
      <c r="FL374" s="7"/>
      <c r="FM374" s="7"/>
      <c r="FN374" s="7"/>
      <c r="FO374" s="7"/>
      <c r="FP374" s="7"/>
      <c r="FQ374" s="7"/>
      <c r="FR374" s="7"/>
      <c r="FS374" s="7"/>
      <c r="FT374" s="7"/>
      <c r="FU374" s="7"/>
      <c r="FV374" s="7"/>
      <c r="FW374" s="7"/>
      <c r="FX374" s="7"/>
      <c r="FY374" s="7"/>
      <c r="FZ374" s="7"/>
      <c r="GA374" s="7"/>
      <c r="GB374" s="7"/>
      <c r="GC374" s="7"/>
      <c r="GD374" s="7"/>
      <c r="GE374" s="7"/>
      <c r="GF374" s="7"/>
      <c r="GG374" s="7"/>
      <c r="GH374" s="7"/>
      <c r="GI374" s="7"/>
      <c r="GJ374" s="7"/>
      <c r="GK374" s="7"/>
      <c r="GL374" s="7"/>
      <c r="GM374" s="7"/>
      <c r="GN374" s="7"/>
      <c r="GO374" s="7"/>
      <c r="GP374" s="7"/>
      <c r="GQ374" s="7"/>
      <c r="GR374" s="7"/>
      <c r="GS374" s="7"/>
      <c r="GT374" s="7"/>
      <c r="GU374" s="7"/>
      <c r="GV374" s="7"/>
      <c r="GW374" s="7"/>
      <c r="GX374" s="7"/>
      <c r="GY374" s="7"/>
      <c r="GZ374" s="7"/>
      <c r="HA374" s="7"/>
      <c r="HB374" s="7"/>
      <c r="HC374" s="7"/>
      <c r="HD374" s="7"/>
      <c r="HE374" s="7"/>
      <c r="HF374" s="7"/>
      <c r="HG374" s="7"/>
      <c r="HH374" s="7"/>
      <c r="HI374" s="7"/>
      <c r="HJ374" s="7"/>
      <c r="HK374" s="7"/>
      <c r="HL374" s="7"/>
      <c r="HM374" s="7"/>
      <c r="HN374" s="7"/>
      <c r="HO374" s="7"/>
      <c r="HP374" s="7"/>
      <c r="HQ374" s="7"/>
      <c r="HR374" s="7"/>
      <c r="HS374" s="7"/>
      <c r="HT374" s="7"/>
      <c r="HU374" s="7"/>
      <c r="HV374" s="7"/>
      <c r="HW374" s="7"/>
      <c r="HX374" s="7"/>
      <c r="HY374" s="7"/>
      <c r="HZ374" s="7"/>
      <c r="IA374" s="7"/>
      <c r="IB374" s="7"/>
      <c r="IC374" s="7"/>
      <c r="ID374" s="7"/>
      <c r="IE374" s="7"/>
      <c r="IF374" s="7"/>
      <c r="IG374" s="7"/>
      <c r="IH374" s="7"/>
      <c r="II374" s="7"/>
      <c r="IJ374" s="7"/>
      <c r="IK374" s="7"/>
      <c r="IL374" s="7"/>
      <c r="IM374" s="7"/>
      <c r="IN374" s="7"/>
      <c r="IO374" s="7"/>
      <c r="IP374" s="7"/>
      <c r="IQ374" s="7"/>
      <c r="IR374" s="7"/>
      <c r="IS374" s="7"/>
      <c r="IT374" s="7"/>
      <c r="IU374" s="7"/>
      <c r="IV374" s="7"/>
      <c r="IW374" s="7"/>
      <c r="IX374" s="7"/>
      <c r="IY374" s="7"/>
      <c r="IZ374" s="7"/>
      <c r="JA374" s="7"/>
      <c r="JB374" s="7"/>
      <c r="JC374" s="7"/>
      <c r="JD374" s="7"/>
      <c r="JE374" s="7"/>
      <c r="JF374" s="7"/>
    </row>
    <row r="375" spans="1:266" ht="12.75" customHeight="1">
      <c r="B375" s="429" t="s">
        <v>371</v>
      </c>
      <c r="C375" s="432"/>
      <c r="D375" s="24"/>
      <c r="E375" s="24"/>
      <c r="F375" s="24"/>
      <c r="G375" s="24"/>
      <c r="H375" s="24"/>
      <c r="I375" s="390"/>
      <c r="J375" s="390"/>
      <c r="K375" s="430"/>
      <c r="L375" s="430"/>
      <c r="M375" s="390"/>
      <c r="N375" s="430"/>
      <c r="O375" s="430"/>
      <c r="P375" s="390"/>
      <c r="Q375" s="429" t="s">
        <v>370</v>
      </c>
      <c r="R375" s="430"/>
      <c r="S375" s="390"/>
      <c r="T375" s="390"/>
      <c r="U375" s="430"/>
      <c r="V375" s="394"/>
      <c r="W375" s="394"/>
      <c r="X375" s="394"/>
      <c r="Y375" s="394"/>
      <c r="Z375" s="394"/>
      <c r="AA375" s="394"/>
      <c r="AB375" s="394"/>
      <c r="AC375" s="394"/>
      <c r="AD375" s="394"/>
      <c r="AE375" s="431"/>
      <c r="AF375" s="377" t="s">
        <v>269</v>
      </c>
      <c r="AG375" s="377"/>
      <c r="AH375" s="377"/>
      <c r="AI375" s="378"/>
      <c r="AJ375" s="2"/>
      <c r="AK375" s="7"/>
      <c r="AL375" s="7"/>
      <c r="AM375" s="7"/>
      <c r="AN375" s="7"/>
      <c r="AO375" s="13"/>
      <c r="AP375" s="13"/>
      <c r="AQ375" s="7"/>
      <c r="AR375" s="7"/>
      <c r="AS375" s="7"/>
      <c r="AT375" s="7"/>
      <c r="AU375" s="150"/>
      <c r="AV375" s="425"/>
      <c r="AW375" s="425"/>
      <c r="AX375" s="425"/>
      <c r="AY375" s="425"/>
      <c r="AZ375" s="425"/>
      <c r="BA375" s="425"/>
      <c r="BB375" s="425"/>
      <c r="BC375" s="425"/>
      <c r="BD375" s="425"/>
      <c r="BE375" s="425"/>
      <c r="BF375" s="425"/>
      <c r="BG375" s="425"/>
      <c r="BH375" s="425"/>
      <c r="BI375" s="425"/>
      <c r="BJ375" s="425"/>
      <c r="BK375" s="425"/>
      <c r="BL375" s="425"/>
      <c r="BM375" s="425"/>
      <c r="BN375" s="425"/>
      <c r="BO375" s="425"/>
      <c r="BP375" s="425"/>
      <c r="BQ375" s="425"/>
      <c r="BR375" s="425"/>
      <c r="BS375" s="425"/>
      <c r="BT375" s="425"/>
      <c r="BU375" s="425"/>
      <c r="BV375" s="425"/>
      <c r="BW375" s="425"/>
      <c r="BX375" s="425"/>
      <c r="BY375" s="425"/>
      <c r="BZ375" s="425"/>
      <c r="CA375" s="425"/>
      <c r="CB375" s="425"/>
      <c r="CC375" s="425"/>
      <c r="CD375" s="425"/>
      <c r="CE375" s="425"/>
      <c r="CF375" s="425"/>
      <c r="CG375" s="425"/>
      <c r="CH375" s="425"/>
      <c r="CI375" s="425"/>
      <c r="CJ375" s="425"/>
      <c r="CK375" s="425"/>
      <c r="CL375" s="425"/>
      <c r="CM375" s="425"/>
      <c r="CN375" s="425"/>
      <c r="CO375" s="425"/>
      <c r="CP375" s="425"/>
      <c r="CQ375" s="425"/>
      <c r="CR375" s="425"/>
      <c r="CS375" s="425"/>
      <c r="CT375" s="425"/>
      <c r="CU375" s="425"/>
      <c r="CV375" s="425"/>
      <c r="CW375" s="425"/>
      <c r="CX375" s="425"/>
      <c r="CY375" s="425"/>
      <c r="CZ375" s="425"/>
      <c r="DA375" s="425"/>
      <c r="DB375" s="425"/>
      <c r="DC375" s="425"/>
      <c r="DD375" s="7"/>
      <c r="DE375" s="7"/>
      <c r="DF375" s="7"/>
      <c r="DG375" s="7"/>
      <c r="DH375" s="7"/>
      <c r="DI375" s="7"/>
      <c r="DJ375" s="7"/>
      <c r="DK375" s="7"/>
      <c r="DL375" s="7"/>
      <c r="DM375" s="7"/>
      <c r="DN375" s="7"/>
      <c r="DO375" s="7"/>
      <c r="DP375" s="7"/>
      <c r="DQ375" s="7"/>
      <c r="DR375" s="7"/>
      <c r="DS375" s="7"/>
      <c r="DT375" s="7"/>
      <c r="DU375" s="7"/>
      <c r="DV375" s="7"/>
      <c r="DW375" s="7"/>
      <c r="DX375" s="7"/>
      <c r="DY375" s="7"/>
      <c r="DZ375" s="7"/>
      <c r="EA375" s="7"/>
      <c r="EB375" s="7"/>
      <c r="EC375" s="7"/>
      <c r="ED375" s="7"/>
      <c r="EE375" s="7"/>
      <c r="EF375" s="7"/>
      <c r="EG375" s="7"/>
      <c r="EH375" s="7"/>
      <c r="EI375" s="7"/>
      <c r="EJ375" s="7"/>
      <c r="EK375" s="7"/>
      <c r="EL375" s="7"/>
      <c r="EM375" s="7"/>
      <c r="EN375" s="7"/>
      <c r="EO375" s="7"/>
      <c r="EP375" s="7"/>
      <c r="EQ375" s="7"/>
      <c r="ER375" s="7"/>
      <c r="ES375" s="7"/>
      <c r="ET375" s="7"/>
      <c r="EU375" s="7"/>
      <c r="EV375" s="7"/>
      <c r="EW375" s="7"/>
      <c r="EX375" s="7"/>
      <c r="EY375" s="7"/>
      <c r="EZ375" s="7"/>
      <c r="FA375" s="7"/>
      <c r="FB375" s="7"/>
      <c r="FC375" s="7"/>
      <c r="FD375" s="7"/>
      <c r="FE375" s="7"/>
      <c r="FF375" s="7"/>
      <c r="FG375" s="7"/>
      <c r="FH375" s="7"/>
      <c r="FI375" s="7"/>
      <c r="FJ375" s="7"/>
      <c r="FK375" s="7"/>
      <c r="FL375" s="7"/>
      <c r="FM375" s="7"/>
      <c r="FN375" s="7"/>
      <c r="FO375" s="7"/>
      <c r="FP375" s="7"/>
      <c r="FQ375" s="7"/>
      <c r="FR375" s="7"/>
      <c r="FS375" s="7"/>
      <c r="FT375" s="7"/>
      <c r="FU375" s="7"/>
      <c r="FV375" s="7"/>
      <c r="FW375" s="7"/>
      <c r="FX375" s="7"/>
      <c r="FY375" s="7"/>
      <c r="FZ375" s="7"/>
      <c r="GA375" s="7"/>
      <c r="GB375" s="7"/>
      <c r="GC375" s="7"/>
      <c r="GD375" s="7"/>
      <c r="GE375" s="7"/>
      <c r="GF375" s="7"/>
      <c r="GG375" s="7"/>
      <c r="GH375" s="7"/>
      <c r="GI375" s="7"/>
      <c r="GJ375" s="7"/>
      <c r="GK375" s="7"/>
      <c r="GL375" s="7"/>
      <c r="GM375" s="7"/>
      <c r="GN375" s="7"/>
      <c r="GO375" s="7"/>
      <c r="GP375" s="7"/>
      <c r="GQ375" s="7"/>
      <c r="GR375" s="7"/>
      <c r="GS375" s="7"/>
      <c r="GT375" s="7"/>
      <c r="GU375" s="7"/>
      <c r="GV375" s="7"/>
      <c r="GW375" s="7"/>
      <c r="GX375" s="7"/>
      <c r="GY375" s="7"/>
      <c r="GZ375" s="7"/>
      <c r="HA375" s="7"/>
      <c r="HB375" s="7"/>
      <c r="HC375" s="7"/>
      <c r="HD375" s="7"/>
      <c r="HE375" s="7"/>
      <c r="HF375" s="7"/>
      <c r="HG375" s="7"/>
      <c r="HH375" s="7"/>
      <c r="HI375" s="7"/>
      <c r="HJ375" s="7"/>
      <c r="HK375" s="7"/>
      <c r="HL375" s="7"/>
      <c r="HM375" s="7"/>
      <c r="HN375" s="7"/>
      <c r="HO375" s="7"/>
      <c r="HP375" s="7"/>
      <c r="HQ375" s="7"/>
      <c r="HR375" s="7"/>
      <c r="HS375" s="7"/>
      <c r="HT375" s="7"/>
      <c r="HU375" s="7"/>
      <c r="HV375" s="7"/>
      <c r="HW375" s="7"/>
      <c r="HX375" s="7"/>
      <c r="HY375" s="7"/>
      <c r="HZ375" s="7"/>
      <c r="IA375" s="7"/>
      <c r="IB375" s="7"/>
      <c r="IC375" s="7"/>
      <c r="ID375" s="7"/>
      <c r="IE375" s="7"/>
      <c r="IF375" s="7"/>
      <c r="IG375" s="7"/>
      <c r="IH375" s="7"/>
      <c r="II375" s="7"/>
      <c r="IJ375" s="7"/>
      <c r="IK375" s="7"/>
      <c r="IL375" s="7"/>
      <c r="IM375" s="7"/>
      <c r="IN375" s="7"/>
      <c r="IO375" s="7"/>
      <c r="IP375" s="7"/>
      <c r="IQ375" s="7"/>
      <c r="IR375" s="7"/>
      <c r="IS375" s="7"/>
      <c r="IT375" s="7"/>
      <c r="IU375" s="7"/>
      <c r="IV375" s="7"/>
      <c r="IW375" s="7"/>
      <c r="IX375" s="7"/>
      <c r="IY375" s="7"/>
      <c r="IZ375" s="7"/>
      <c r="JA375" s="7"/>
      <c r="JB375" s="7"/>
      <c r="JC375" s="7"/>
      <c r="JD375" s="7"/>
      <c r="JE375" s="7"/>
      <c r="JF375" s="7"/>
    </row>
    <row r="376" spans="1:266" ht="18" customHeight="1">
      <c r="B376" s="14"/>
      <c r="C376" s="985" t="str">
        <f>IF(C62="","",C62)</f>
        <v/>
      </c>
      <c r="D376" s="985"/>
      <c r="E376" s="985"/>
      <c r="F376" s="985"/>
      <c r="G376" s="985"/>
      <c r="H376" s="985"/>
      <c r="I376" s="985"/>
      <c r="J376" s="985"/>
      <c r="K376" s="985"/>
      <c r="L376" s="985"/>
      <c r="M376" s="985"/>
      <c r="N376" s="985"/>
      <c r="O376" s="985"/>
      <c r="P376" s="325"/>
      <c r="Q376" s="991" t="s">
        <v>353</v>
      </c>
      <c r="R376" s="992"/>
      <c r="T376" s="434"/>
      <c r="U376" s="434"/>
      <c r="V376" s="434"/>
      <c r="W376" s="434"/>
      <c r="X376" s="434"/>
      <c r="Y376" s="434"/>
      <c r="Z376" s="434"/>
      <c r="AA376" s="434"/>
      <c r="AB376" s="434"/>
      <c r="AC376" s="434"/>
      <c r="AD376" s="325"/>
      <c r="AE376" s="471"/>
      <c r="AF376" s="982" t="str">
        <f>IF(AD62="","",AD62)</f>
        <v/>
      </c>
      <c r="AG376" s="983"/>
      <c r="AH376" s="983"/>
      <c r="AI376" s="984"/>
      <c r="AJ376" s="2"/>
      <c r="AK376" s="7"/>
      <c r="AL376" s="7"/>
      <c r="AM376" s="7"/>
      <c r="AN376" s="7"/>
      <c r="AO376" s="13"/>
      <c r="AP376" s="13"/>
      <c r="AQ376" s="7"/>
      <c r="AR376" s="7"/>
      <c r="AS376" s="7"/>
      <c r="AT376" s="7"/>
      <c r="AU376" s="150"/>
      <c r="AV376" s="156"/>
      <c r="AW376" s="156"/>
      <c r="AX376" s="156"/>
      <c r="AY376" s="156"/>
      <c r="AZ376" s="156"/>
      <c r="BA376" s="156"/>
      <c r="BB376" s="156"/>
      <c r="BC376" s="156"/>
      <c r="BD376" s="156"/>
      <c r="BE376" s="156"/>
      <c r="BF376" s="156"/>
      <c r="BG376" s="156"/>
      <c r="BH376" s="156"/>
      <c r="BI376" s="156"/>
      <c r="BJ376" s="156"/>
      <c r="BK376" s="156"/>
      <c r="BL376" s="156"/>
      <c r="BM376" s="156"/>
      <c r="BN376" s="156"/>
      <c r="BO376" s="156"/>
      <c r="BP376" s="156"/>
      <c r="BQ376" s="156"/>
      <c r="BR376" s="156"/>
      <c r="BS376" s="156"/>
      <c r="BT376" s="156"/>
      <c r="BU376" s="156"/>
      <c r="BV376" s="156"/>
      <c r="BW376" s="156"/>
      <c r="BX376" s="156"/>
      <c r="BY376" s="156"/>
      <c r="BZ376" s="156"/>
      <c r="CA376" s="156"/>
      <c r="CB376" s="156"/>
      <c r="CC376" s="156"/>
      <c r="CD376" s="156"/>
      <c r="CE376" s="156"/>
      <c r="CF376" s="156"/>
      <c r="CG376" s="156"/>
      <c r="CH376" s="156"/>
      <c r="CI376" s="156"/>
      <c r="CJ376" s="156"/>
      <c r="CK376" s="156"/>
      <c r="CL376" s="156"/>
      <c r="CM376" s="156"/>
      <c r="CN376" s="156"/>
      <c r="CO376" s="156"/>
      <c r="CP376" s="156"/>
      <c r="CQ376" s="156"/>
      <c r="CR376" s="156"/>
      <c r="CS376" s="156"/>
      <c r="CT376" s="156"/>
      <c r="CU376" s="156"/>
      <c r="CV376" s="156"/>
      <c r="CW376" s="156"/>
      <c r="CX376" s="156"/>
      <c r="CY376" s="156"/>
      <c r="CZ376" s="156"/>
      <c r="DA376" s="156"/>
      <c r="DB376" s="156"/>
      <c r="DC376" s="156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  <c r="DR376" s="7"/>
      <c r="DS376" s="7"/>
      <c r="DT376" s="7"/>
      <c r="DU376" s="7"/>
      <c r="DV376" s="7"/>
      <c r="DW376" s="7"/>
      <c r="DX376" s="7"/>
      <c r="DY376" s="7"/>
      <c r="DZ376" s="7"/>
      <c r="EA376" s="7"/>
      <c r="EB376" s="7"/>
      <c r="EC376" s="7"/>
      <c r="ED376" s="7"/>
      <c r="EE376" s="7"/>
      <c r="EF376" s="7"/>
      <c r="EG376" s="7"/>
      <c r="EH376" s="7"/>
      <c r="EI376" s="7"/>
      <c r="EJ376" s="7"/>
      <c r="EK376" s="7"/>
      <c r="EL376" s="7"/>
      <c r="EM376" s="7"/>
      <c r="EN376" s="7"/>
      <c r="EO376" s="7"/>
      <c r="EP376" s="7"/>
      <c r="EQ376" s="7"/>
      <c r="ER376" s="7"/>
      <c r="ES376" s="7"/>
      <c r="ET376" s="7"/>
      <c r="EU376" s="7"/>
      <c r="EV376" s="7"/>
      <c r="EW376" s="7"/>
      <c r="EX376" s="7"/>
      <c r="EY376" s="7"/>
      <c r="EZ376" s="7"/>
      <c r="FA376" s="7"/>
      <c r="FB376" s="7"/>
      <c r="FC376" s="7"/>
      <c r="FD376" s="7"/>
      <c r="FE376" s="7"/>
      <c r="FF376" s="7"/>
      <c r="FG376" s="7"/>
      <c r="FH376" s="7"/>
      <c r="FI376" s="7"/>
      <c r="FJ376" s="7"/>
      <c r="FK376" s="7"/>
      <c r="FL376" s="7"/>
      <c r="FM376" s="7"/>
      <c r="FN376" s="7"/>
      <c r="FO376" s="7"/>
      <c r="FP376" s="7"/>
      <c r="FQ376" s="7"/>
      <c r="FR376" s="7"/>
      <c r="FS376" s="7"/>
      <c r="FT376" s="7"/>
      <c r="FU376" s="7"/>
      <c r="FV376" s="7"/>
      <c r="FW376" s="7"/>
      <c r="FX376" s="7"/>
      <c r="FY376" s="7"/>
      <c r="FZ376" s="7"/>
      <c r="GA376" s="7"/>
      <c r="GB376" s="7"/>
      <c r="GC376" s="7"/>
      <c r="GD376" s="7"/>
      <c r="GE376" s="7"/>
      <c r="GF376" s="7"/>
      <c r="GG376" s="7"/>
      <c r="GH376" s="7"/>
      <c r="GI376" s="7"/>
      <c r="GJ376" s="7"/>
      <c r="GK376" s="7"/>
      <c r="GL376" s="7"/>
      <c r="GM376" s="7"/>
      <c r="GN376" s="7"/>
      <c r="GO376" s="7"/>
      <c r="GP376" s="7"/>
      <c r="GQ376" s="7"/>
      <c r="GR376" s="7"/>
      <c r="GS376" s="7"/>
      <c r="GT376" s="7"/>
      <c r="GU376" s="7"/>
      <c r="GV376" s="7"/>
      <c r="GW376" s="7"/>
      <c r="GX376" s="7"/>
      <c r="GY376" s="7"/>
      <c r="GZ376" s="7"/>
      <c r="HA376" s="7"/>
      <c r="HB376" s="7"/>
      <c r="HC376" s="7"/>
      <c r="HD376" s="7"/>
      <c r="HE376" s="7"/>
      <c r="HF376" s="7"/>
      <c r="HG376" s="7"/>
      <c r="HH376" s="7"/>
      <c r="HI376" s="7"/>
      <c r="HJ376" s="7"/>
      <c r="HK376" s="7"/>
      <c r="HL376" s="7"/>
      <c r="HM376" s="7"/>
      <c r="HN376" s="7"/>
      <c r="HO376" s="7"/>
      <c r="HP376" s="7"/>
      <c r="HQ376" s="7"/>
      <c r="HR376" s="7"/>
      <c r="HS376" s="7"/>
      <c r="HT376" s="7"/>
      <c r="HU376" s="7"/>
      <c r="HV376" s="7"/>
      <c r="HW376" s="7"/>
      <c r="HX376" s="7"/>
      <c r="HY376" s="7"/>
      <c r="HZ376" s="7"/>
      <c r="IA376" s="7"/>
      <c r="IB376" s="7"/>
      <c r="IC376" s="7"/>
      <c r="ID376" s="7"/>
      <c r="IE376" s="7"/>
      <c r="IF376" s="7"/>
      <c r="IG376" s="7"/>
      <c r="IH376" s="7"/>
      <c r="II376" s="7"/>
      <c r="IJ376" s="7"/>
      <c r="IK376" s="7"/>
      <c r="IL376" s="7"/>
      <c r="IM376" s="7"/>
      <c r="IN376" s="7"/>
      <c r="IO376" s="7"/>
      <c r="IP376" s="7"/>
      <c r="IQ376" s="7"/>
      <c r="IR376" s="7"/>
      <c r="IS376" s="7"/>
      <c r="IT376" s="7"/>
      <c r="IU376" s="7"/>
      <c r="IV376" s="7"/>
      <c r="IW376" s="7"/>
      <c r="IX376" s="7"/>
      <c r="IY376" s="7"/>
      <c r="IZ376" s="7"/>
      <c r="JA376" s="7"/>
      <c r="JB376" s="7"/>
      <c r="JC376" s="7"/>
      <c r="JD376" s="7"/>
      <c r="JE376" s="7"/>
      <c r="JF376" s="7"/>
    </row>
    <row r="377" spans="1:266" s="2" customFormat="1" ht="12.75" customHeight="1">
      <c r="A377" s="1"/>
      <c r="B377" s="433"/>
      <c r="C377" s="472"/>
      <c r="D377" s="472"/>
      <c r="E377" s="472"/>
      <c r="F377" s="472"/>
      <c r="G377" s="472"/>
      <c r="H377" s="472"/>
      <c r="I377" s="472"/>
      <c r="J377" s="472"/>
      <c r="K377" s="472"/>
      <c r="L377" s="472"/>
      <c r="M377" s="472"/>
      <c r="N377" s="472"/>
      <c r="O377" s="472"/>
      <c r="P377" s="472"/>
      <c r="Q377" s="459"/>
      <c r="R377" s="460"/>
      <c r="S377" s="1054" t="str">
        <f>IF(C62="","","***This application was signed electronically***")</f>
        <v/>
      </c>
      <c r="T377" s="1054"/>
      <c r="U377" s="1054"/>
      <c r="V377" s="1054"/>
      <c r="W377" s="1054"/>
      <c r="X377" s="1054"/>
      <c r="Y377" s="1054"/>
      <c r="Z377" s="1054"/>
      <c r="AA377" s="1054"/>
      <c r="AB377" s="1054"/>
      <c r="AC377" s="1054"/>
      <c r="AD377" s="1054"/>
      <c r="AE377" s="473"/>
      <c r="AF377" s="474"/>
      <c r="AG377" s="474"/>
      <c r="AH377" s="474"/>
      <c r="AI377" s="475"/>
      <c r="AK377" s="7"/>
      <c r="AL377" s="7"/>
      <c r="AM377" s="7"/>
      <c r="AN377" s="7"/>
      <c r="AO377" s="13"/>
      <c r="AP377" s="13"/>
      <c r="AQ377" s="7"/>
      <c r="AR377" s="7"/>
      <c r="AS377" s="7"/>
      <c r="AT377" s="7"/>
      <c r="AU377" s="150"/>
      <c r="AV377" s="425"/>
      <c r="AW377" s="425"/>
      <c r="AX377" s="425"/>
      <c r="AY377" s="425"/>
      <c r="AZ377" s="425"/>
      <c r="BA377" s="425"/>
      <c r="BB377" s="425"/>
      <c r="BC377" s="425"/>
      <c r="BD377" s="425"/>
      <c r="BE377" s="425"/>
      <c r="BF377" s="425"/>
      <c r="BG377" s="425"/>
      <c r="BH377" s="425"/>
      <c r="BI377" s="425"/>
      <c r="BJ377" s="425"/>
      <c r="BK377" s="425"/>
      <c r="BL377" s="425"/>
      <c r="BM377" s="425"/>
      <c r="BN377" s="425"/>
      <c r="BO377" s="425"/>
      <c r="BP377" s="425"/>
      <c r="BQ377" s="425"/>
      <c r="BR377" s="425"/>
      <c r="BS377" s="425"/>
      <c r="BT377" s="425"/>
      <c r="BU377" s="425"/>
      <c r="BV377" s="425"/>
      <c r="BW377" s="425"/>
      <c r="BX377" s="425"/>
      <c r="BY377" s="425"/>
      <c r="BZ377" s="425"/>
      <c r="CA377" s="425"/>
      <c r="CB377" s="425"/>
      <c r="CC377" s="425"/>
      <c r="CD377" s="425"/>
      <c r="CE377" s="425"/>
      <c r="CF377" s="425"/>
      <c r="CG377" s="425"/>
      <c r="CH377" s="425"/>
      <c r="CI377" s="425"/>
      <c r="CJ377" s="425"/>
      <c r="CK377" s="425"/>
      <c r="CL377" s="425"/>
      <c r="CM377" s="425"/>
      <c r="CN377" s="425"/>
      <c r="CO377" s="425"/>
      <c r="CP377" s="425"/>
      <c r="CQ377" s="425"/>
      <c r="CR377" s="425"/>
      <c r="CS377" s="425"/>
      <c r="CT377" s="425"/>
      <c r="CU377" s="425"/>
      <c r="CV377" s="425"/>
      <c r="CW377" s="425"/>
      <c r="CX377" s="425"/>
      <c r="CY377" s="425"/>
      <c r="CZ377" s="425"/>
      <c r="DA377" s="425"/>
      <c r="DB377" s="425"/>
      <c r="DC377" s="425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  <c r="DO377" s="7"/>
      <c r="DP377" s="7"/>
      <c r="DQ377" s="7"/>
      <c r="DR377" s="7"/>
      <c r="DS377" s="7"/>
      <c r="DT377" s="7"/>
      <c r="DU377" s="7"/>
      <c r="DV377" s="7"/>
      <c r="DW377" s="7"/>
      <c r="DX377" s="7"/>
      <c r="DY377" s="7"/>
      <c r="DZ377" s="7"/>
      <c r="EA377" s="7"/>
      <c r="EB377" s="7"/>
      <c r="EC377" s="7"/>
      <c r="ED377" s="7"/>
      <c r="EE377" s="7"/>
      <c r="EF377" s="7"/>
      <c r="EG377" s="7"/>
      <c r="EH377" s="7"/>
      <c r="EI377" s="7"/>
      <c r="EJ377" s="7"/>
      <c r="EK377" s="7"/>
      <c r="EL377" s="7"/>
      <c r="EM377" s="7"/>
      <c r="EN377" s="7"/>
      <c r="EO377" s="7"/>
      <c r="EP377" s="7"/>
      <c r="EQ377" s="7"/>
      <c r="ER377" s="7"/>
      <c r="ES377" s="7"/>
      <c r="ET377" s="7"/>
      <c r="EU377" s="7"/>
      <c r="EV377" s="7"/>
      <c r="EW377" s="7"/>
      <c r="EX377" s="7"/>
      <c r="EY377" s="7"/>
      <c r="EZ377" s="7"/>
      <c r="FA377" s="7"/>
      <c r="FB377" s="7"/>
      <c r="FC377" s="7"/>
      <c r="FD377" s="7"/>
      <c r="FE377" s="7"/>
      <c r="FF377" s="7"/>
      <c r="FG377" s="7"/>
      <c r="FH377" s="7"/>
      <c r="FI377" s="7"/>
      <c r="FJ377" s="7"/>
      <c r="FK377" s="7"/>
      <c r="FL377" s="7"/>
      <c r="FM377" s="7"/>
      <c r="FN377" s="7"/>
      <c r="FO377" s="7"/>
      <c r="FP377" s="7"/>
      <c r="FQ377" s="7"/>
      <c r="FR377" s="7"/>
      <c r="FS377" s="7"/>
      <c r="FT377" s="7"/>
      <c r="FU377" s="7"/>
      <c r="FV377" s="7"/>
      <c r="FW377" s="7"/>
      <c r="FX377" s="7"/>
      <c r="FY377" s="7"/>
      <c r="FZ377" s="7"/>
      <c r="GA377" s="7"/>
      <c r="GB377" s="7"/>
      <c r="GC377" s="7"/>
      <c r="GD377" s="7"/>
      <c r="GE377" s="7"/>
      <c r="GF377" s="7"/>
      <c r="GG377" s="7"/>
      <c r="GH377" s="7"/>
      <c r="GI377" s="7"/>
      <c r="GJ377" s="7"/>
      <c r="GK377" s="7"/>
      <c r="GL377" s="7"/>
      <c r="GM377" s="7"/>
      <c r="GN377" s="7"/>
      <c r="GO377" s="7"/>
      <c r="GP377" s="7"/>
      <c r="GQ377" s="7"/>
      <c r="GR377" s="7"/>
      <c r="GS377" s="7"/>
      <c r="GT377" s="7"/>
      <c r="GU377" s="7"/>
      <c r="GV377" s="7"/>
      <c r="GW377" s="7"/>
      <c r="GX377" s="7"/>
      <c r="GY377" s="7"/>
      <c r="GZ377" s="7"/>
      <c r="HA377" s="7"/>
      <c r="HB377" s="7"/>
      <c r="HC377" s="7"/>
      <c r="HD377" s="7"/>
      <c r="HE377" s="7"/>
      <c r="HF377" s="7"/>
      <c r="HG377" s="7"/>
      <c r="HH377" s="7"/>
      <c r="HI377" s="7"/>
      <c r="HJ377" s="7"/>
      <c r="HK377" s="7"/>
      <c r="HL377" s="7"/>
      <c r="HM377" s="7"/>
      <c r="HN377" s="7"/>
      <c r="HO377" s="7"/>
      <c r="HP377" s="7"/>
      <c r="HQ377" s="7"/>
      <c r="HR377" s="7"/>
      <c r="HS377" s="7"/>
      <c r="HT377" s="7"/>
      <c r="HU377" s="7"/>
      <c r="HV377" s="7"/>
      <c r="HW377" s="7"/>
      <c r="HX377" s="7"/>
      <c r="HY377" s="7"/>
      <c r="HZ377" s="7"/>
      <c r="IA377" s="7"/>
      <c r="IB377" s="7"/>
      <c r="IC377" s="7"/>
      <c r="ID377" s="7"/>
      <c r="IE377" s="7"/>
      <c r="IF377" s="7"/>
      <c r="IG377" s="7"/>
      <c r="IH377" s="7"/>
      <c r="II377" s="7"/>
      <c r="IJ377" s="7"/>
      <c r="IK377" s="7"/>
      <c r="IL377" s="7"/>
      <c r="IM377" s="7"/>
      <c r="IN377" s="7"/>
      <c r="IO377" s="7"/>
      <c r="IP377" s="7"/>
      <c r="IQ377" s="7"/>
      <c r="IR377" s="7"/>
      <c r="IS377" s="7"/>
      <c r="IT377" s="7"/>
      <c r="IU377" s="7"/>
      <c r="IV377" s="7"/>
      <c r="IW377" s="7"/>
      <c r="IX377" s="7"/>
      <c r="IY377" s="7"/>
      <c r="IZ377" s="7"/>
      <c r="JA377" s="7"/>
      <c r="JB377" s="7"/>
      <c r="JC377" s="7"/>
      <c r="JD377" s="7"/>
      <c r="JE377" s="7"/>
      <c r="JF377" s="7"/>
    </row>
    <row r="378" spans="1:266">
      <c r="AK378" s="10"/>
      <c r="AL378" s="10"/>
      <c r="AM378" s="10"/>
      <c r="AN378" s="10"/>
      <c r="AO378" s="454"/>
      <c r="AP378" s="454"/>
      <c r="AQ378" s="10"/>
      <c r="AR378" s="10"/>
      <c r="AS378" s="10"/>
      <c r="AT378" s="10"/>
      <c r="AU378" s="150"/>
      <c r="AV378" s="156"/>
      <c r="AW378" s="156"/>
      <c r="AX378" s="156"/>
      <c r="AY378" s="156"/>
      <c r="AZ378" s="156"/>
      <c r="BA378" s="156"/>
      <c r="BB378" s="156"/>
      <c r="BC378" s="156"/>
      <c r="BD378" s="156"/>
      <c r="BE378" s="156"/>
      <c r="BF378" s="156"/>
      <c r="BG378" s="156"/>
      <c r="BH378" s="156"/>
      <c r="BI378" s="156"/>
      <c r="BJ378" s="156"/>
      <c r="BK378" s="156"/>
      <c r="BL378" s="156"/>
      <c r="BM378" s="156"/>
      <c r="BN378" s="156"/>
      <c r="BO378" s="156"/>
      <c r="BP378" s="156"/>
      <c r="BQ378" s="156"/>
      <c r="BR378" s="156"/>
      <c r="BS378" s="156"/>
      <c r="BT378" s="156"/>
      <c r="BU378" s="156"/>
      <c r="BV378" s="156"/>
      <c r="BW378" s="156"/>
      <c r="BX378" s="156"/>
      <c r="BY378" s="156"/>
      <c r="BZ378" s="156"/>
      <c r="CA378" s="156"/>
      <c r="CB378" s="156"/>
      <c r="CC378" s="156"/>
      <c r="CD378" s="156"/>
      <c r="CE378" s="156"/>
      <c r="CF378" s="156"/>
      <c r="CG378" s="156"/>
      <c r="CH378" s="156"/>
      <c r="CI378" s="156"/>
      <c r="CJ378" s="156"/>
      <c r="CK378" s="156"/>
      <c r="CL378" s="156"/>
      <c r="CM378" s="156"/>
      <c r="CN378" s="156"/>
      <c r="CO378" s="156"/>
      <c r="CP378" s="156"/>
      <c r="CQ378" s="156"/>
      <c r="CR378" s="156"/>
      <c r="CS378" s="156"/>
      <c r="CT378" s="156"/>
      <c r="CU378" s="156"/>
      <c r="CV378" s="156"/>
      <c r="CW378" s="156"/>
      <c r="CX378" s="156"/>
      <c r="CY378" s="156"/>
      <c r="CZ378" s="156"/>
      <c r="DA378" s="156"/>
      <c r="DB378" s="156"/>
      <c r="DC378" s="156"/>
      <c r="DD378" s="10"/>
      <c r="DE378" s="10"/>
      <c r="DF378" s="10"/>
      <c r="DG378" s="10"/>
      <c r="DH378" s="10"/>
      <c r="DI378" s="10"/>
      <c r="DJ378" s="10"/>
      <c r="DK378" s="10"/>
      <c r="DL378" s="10"/>
      <c r="DM378" s="10"/>
      <c r="DN378" s="10"/>
      <c r="DO378" s="10"/>
      <c r="DP378" s="10"/>
      <c r="DQ378" s="10"/>
      <c r="DR378" s="10"/>
      <c r="DS378" s="10"/>
      <c r="DT378" s="10"/>
      <c r="DU378" s="10"/>
      <c r="DV378" s="10"/>
      <c r="DW378" s="10"/>
      <c r="DX378" s="10"/>
      <c r="DY378" s="10"/>
      <c r="DZ378" s="10"/>
      <c r="EA378" s="10"/>
      <c r="EB378" s="10"/>
      <c r="EC378" s="10"/>
      <c r="ED378" s="10"/>
      <c r="EE378" s="10"/>
      <c r="EF378" s="10"/>
      <c r="EG378" s="10"/>
      <c r="EH378" s="10"/>
      <c r="EI378" s="10"/>
      <c r="EJ378" s="10"/>
      <c r="EK378" s="10"/>
      <c r="EL378" s="10"/>
      <c r="EM378" s="10"/>
      <c r="EN378" s="10"/>
      <c r="EO378" s="10"/>
      <c r="EP378" s="10"/>
      <c r="EQ378" s="10"/>
      <c r="ER378" s="10"/>
      <c r="ES378" s="10"/>
      <c r="ET378" s="10"/>
      <c r="EU378" s="10"/>
      <c r="EV378" s="10"/>
      <c r="EW378" s="10"/>
      <c r="EX378" s="10"/>
      <c r="EY378" s="10"/>
      <c r="EZ378" s="10"/>
      <c r="FA378" s="10"/>
      <c r="FB378" s="10"/>
      <c r="FC378" s="10"/>
      <c r="FD378" s="10"/>
      <c r="FE378" s="10"/>
      <c r="FF378" s="10"/>
      <c r="FG378" s="10"/>
      <c r="FH378" s="10"/>
      <c r="FI378" s="10"/>
      <c r="FJ378" s="10"/>
      <c r="FK378" s="10"/>
      <c r="FL378" s="10"/>
      <c r="FM378" s="10"/>
      <c r="FN378" s="10"/>
      <c r="FO378" s="10"/>
      <c r="FP378" s="10"/>
      <c r="FQ378" s="10"/>
      <c r="FR378" s="10"/>
      <c r="FS378" s="10"/>
      <c r="FT378" s="10"/>
      <c r="FU378" s="10"/>
      <c r="FV378" s="10"/>
      <c r="FW378" s="10"/>
      <c r="FX378" s="10"/>
      <c r="FY378" s="10"/>
      <c r="FZ378" s="10"/>
      <c r="GA378" s="10"/>
      <c r="GB378" s="10"/>
      <c r="GC378" s="10"/>
      <c r="GD378" s="10"/>
      <c r="GE378" s="10"/>
      <c r="GF378" s="10"/>
      <c r="GG378" s="10"/>
      <c r="GH378" s="10"/>
      <c r="GI378" s="10"/>
      <c r="GJ378" s="10"/>
      <c r="GK378" s="10"/>
      <c r="GL378" s="10"/>
      <c r="GM378" s="10"/>
      <c r="GN378" s="10"/>
      <c r="GO378" s="10"/>
      <c r="GP378" s="10"/>
      <c r="GQ378" s="10"/>
      <c r="GR378" s="10"/>
      <c r="GS378" s="10"/>
      <c r="GT378" s="10"/>
      <c r="GU378" s="10"/>
      <c r="GV378" s="10"/>
      <c r="GW378" s="10"/>
      <c r="GX378" s="10"/>
      <c r="GY378" s="10"/>
      <c r="GZ378" s="10"/>
      <c r="HA378" s="10"/>
      <c r="HB378" s="10"/>
      <c r="HC378" s="10"/>
      <c r="HD378" s="10"/>
      <c r="HE378" s="10"/>
      <c r="HF378" s="10"/>
      <c r="HG378" s="10"/>
      <c r="HH378" s="10"/>
      <c r="HI378" s="10"/>
      <c r="HJ378" s="10"/>
      <c r="HK378" s="10"/>
      <c r="HL378" s="10"/>
      <c r="HM378" s="10"/>
      <c r="HN378" s="10"/>
      <c r="HO378" s="10"/>
      <c r="HP378" s="10"/>
      <c r="HQ378" s="10"/>
      <c r="HR378" s="10"/>
      <c r="HS378" s="10"/>
      <c r="HT378" s="10"/>
      <c r="HU378" s="10"/>
      <c r="HV378" s="10"/>
      <c r="HW378" s="10"/>
      <c r="HX378" s="10"/>
      <c r="HY378" s="10"/>
      <c r="HZ378" s="10"/>
      <c r="IA378" s="10"/>
      <c r="IB378" s="10"/>
      <c r="IC378" s="10"/>
      <c r="ID378" s="10"/>
      <c r="IE378" s="10"/>
      <c r="IF378" s="10"/>
      <c r="IG378" s="10"/>
      <c r="IH378" s="10"/>
      <c r="II378" s="10"/>
      <c r="IJ378" s="10"/>
      <c r="IK378" s="10"/>
      <c r="IL378" s="10"/>
      <c r="IM378" s="10"/>
      <c r="IN378" s="10"/>
      <c r="IO378" s="10"/>
      <c r="IP378" s="10"/>
      <c r="IQ378" s="10"/>
      <c r="IR378" s="10"/>
      <c r="IS378" s="10"/>
      <c r="IT378" s="10"/>
      <c r="IU378" s="10"/>
      <c r="IV378" s="10"/>
      <c r="IW378" s="10"/>
      <c r="IX378" s="10"/>
      <c r="IY378" s="10"/>
      <c r="IZ378" s="10"/>
      <c r="JA378" s="10"/>
      <c r="JB378" s="10"/>
      <c r="JC378" s="10"/>
      <c r="JD378" s="10"/>
      <c r="JE378" s="10"/>
      <c r="JF378" s="10"/>
    </row>
    <row r="379" spans="1:266" ht="12.75" customHeight="1">
      <c r="AK379" s="10"/>
      <c r="AL379" s="7"/>
      <c r="AM379" s="7"/>
      <c r="AN379" s="7"/>
      <c r="AO379" s="13"/>
      <c r="AP379" s="13"/>
      <c r="AQ379" s="7"/>
      <c r="AR379" s="7"/>
      <c r="AS379" s="7"/>
      <c r="AT379" s="7"/>
      <c r="AU379" s="150"/>
      <c r="AV379" s="425"/>
      <c r="AW379" s="425"/>
      <c r="AX379" s="425"/>
      <c r="AY379" s="425"/>
      <c r="AZ379" s="425"/>
      <c r="BA379" s="425"/>
      <c r="BB379" s="425"/>
      <c r="BC379" s="425"/>
      <c r="BD379" s="425"/>
      <c r="BE379" s="425"/>
      <c r="BF379" s="425"/>
      <c r="BG379" s="425"/>
      <c r="BH379" s="425"/>
      <c r="BI379" s="425"/>
      <c r="BJ379" s="425"/>
      <c r="BK379" s="425"/>
      <c r="BL379" s="425"/>
      <c r="BM379" s="425"/>
      <c r="BN379" s="425"/>
      <c r="BO379" s="425"/>
      <c r="BP379" s="425"/>
      <c r="BQ379" s="425"/>
      <c r="BR379" s="425"/>
      <c r="BS379" s="425"/>
      <c r="BT379" s="425"/>
      <c r="BU379" s="425"/>
      <c r="BV379" s="425"/>
      <c r="BW379" s="425"/>
      <c r="BX379" s="425"/>
      <c r="BY379" s="425"/>
      <c r="BZ379" s="425"/>
      <c r="CA379" s="425"/>
      <c r="CB379" s="425"/>
      <c r="CC379" s="425"/>
      <c r="CD379" s="425"/>
      <c r="CE379" s="425"/>
      <c r="CF379" s="425"/>
      <c r="CG379" s="425"/>
      <c r="CH379" s="425"/>
      <c r="CI379" s="425"/>
      <c r="CJ379" s="425"/>
      <c r="CK379" s="425"/>
      <c r="CL379" s="425"/>
      <c r="CM379" s="425"/>
      <c r="CN379" s="425"/>
      <c r="CO379" s="425"/>
      <c r="CP379" s="425"/>
      <c r="CQ379" s="425"/>
      <c r="CR379" s="425"/>
      <c r="CS379" s="425"/>
      <c r="CT379" s="425"/>
      <c r="CU379" s="425"/>
      <c r="CV379" s="425"/>
      <c r="CW379" s="425"/>
      <c r="CX379" s="425"/>
      <c r="CY379" s="425"/>
      <c r="CZ379" s="425"/>
      <c r="DA379" s="425"/>
      <c r="DB379" s="425"/>
      <c r="DC379" s="425"/>
      <c r="DD379" s="7"/>
      <c r="DE379" s="7"/>
      <c r="DF379" s="7"/>
      <c r="DG379" s="7"/>
      <c r="DH379" s="7"/>
      <c r="DI379" s="7"/>
      <c r="DJ379" s="7"/>
      <c r="DK379" s="7"/>
      <c r="DL379" s="7"/>
      <c r="DM379" s="7"/>
      <c r="DN379" s="7"/>
      <c r="DO379" s="7"/>
      <c r="DP379" s="7"/>
      <c r="DQ379" s="7"/>
      <c r="DR379" s="7"/>
      <c r="DS379" s="7"/>
      <c r="DT379" s="7"/>
      <c r="DU379" s="7"/>
      <c r="DV379" s="7"/>
      <c r="DW379" s="7"/>
      <c r="DX379" s="7"/>
      <c r="DY379" s="7"/>
      <c r="DZ379" s="7"/>
      <c r="EA379" s="7"/>
      <c r="EB379" s="7"/>
      <c r="EC379" s="7"/>
      <c r="ED379" s="7"/>
      <c r="EE379" s="7"/>
      <c r="EF379" s="7"/>
      <c r="EG379" s="7"/>
      <c r="EH379" s="7"/>
      <c r="EI379" s="7"/>
      <c r="EJ379" s="7"/>
      <c r="EK379" s="7"/>
      <c r="EL379" s="7"/>
      <c r="EM379" s="7"/>
      <c r="EN379" s="7"/>
      <c r="EO379" s="7"/>
      <c r="EP379" s="7"/>
      <c r="EQ379" s="7"/>
      <c r="ER379" s="7"/>
      <c r="ES379" s="7"/>
      <c r="ET379" s="7"/>
      <c r="EU379" s="7"/>
      <c r="EV379" s="7"/>
      <c r="EW379" s="7"/>
      <c r="EX379" s="7"/>
      <c r="EY379" s="7"/>
      <c r="EZ379" s="7"/>
      <c r="FA379" s="7"/>
      <c r="FB379" s="7"/>
      <c r="FC379" s="7"/>
      <c r="FD379" s="7"/>
      <c r="FE379" s="7"/>
      <c r="FF379" s="7"/>
      <c r="FG379" s="7"/>
      <c r="FH379" s="7"/>
      <c r="FI379" s="7"/>
      <c r="FJ379" s="7"/>
      <c r="FK379" s="7"/>
      <c r="FL379" s="7"/>
      <c r="FM379" s="7"/>
      <c r="FN379" s="7"/>
      <c r="FO379" s="7"/>
      <c r="FP379" s="7"/>
      <c r="FQ379" s="7"/>
      <c r="FR379" s="7"/>
      <c r="FS379" s="7"/>
      <c r="FT379" s="7"/>
      <c r="FU379" s="7"/>
      <c r="FV379" s="7"/>
      <c r="FW379" s="7"/>
      <c r="FX379" s="7"/>
      <c r="FY379" s="7"/>
      <c r="FZ379" s="7"/>
      <c r="GA379" s="7"/>
      <c r="GB379" s="7"/>
      <c r="GC379" s="7"/>
      <c r="GD379" s="7"/>
      <c r="GE379" s="7"/>
      <c r="GF379" s="7"/>
      <c r="GG379" s="7"/>
      <c r="GH379" s="7"/>
      <c r="GI379" s="7"/>
      <c r="GJ379" s="7"/>
      <c r="GK379" s="7"/>
      <c r="GL379" s="7"/>
      <c r="GM379" s="7"/>
      <c r="GN379" s="7"/>
      <c r="GO379" s="7"/>
      <c r="GP379" s="7"/>
      <c r="GQ379" s="7"/>
      <c r="GR379" s="7"/>
      <c r="GS379" s="7"/>
      <c r="GT379" s="7"/>
      <c r="GU379" s="7"/>
      <c r="GV379" s="7"/>
      <c r="GW379" s="7"/>
      <c r="GX379" s="7"/>
      <c r="GY379" s="7"/>
      <c r="GZ379" s="7"/>
      <c r="HA379" s="7"/>
      <c r="HB379" s="7"/>
      <c r="HC379" s="7"/>
      <c r="HD379" s="7"/>
      <c r="HE379" s="7"/>
      <c r="HF379" s="7"/>
      <c r="HG379" s="7"/>
      <c r="HH379" s="7"/>
      <c r="HI379" s="7"/>
      <c r="HJ379" s="7"/>
      <c r="HK379" s="7"/>
      <c r="HL379" s="7"/>
      <c r="HM379" s="7"/>
      <c r="HN379" s="7"/>
      <c r="HO379" s="7"/>
      <c r="HP379" s="7"/>
      <c r="HQ379" s="7"/>
      <c r="HR379" s="7"/>
      <c r="HS379" s="7"/>
      <c r="HT379" s="7"/>
      <c r="HU379" s="7"/>
      <c r="HV379" s="7"/>
      <c r="HW379" s="7"/>
      <c r="HX379" s="7"/>
      <c r="HY379" s="7"/>
      <c r="HZ379" s="7"/>
      <c r="IA379" s="7"/>
      <c r="IB379" s="7"/>
      <c r="IC379" s="7"/>
      <c r="ID379" s="7"/>
      <c r="IE379" s="7"/>
      <c r="IF379" s="7"/>
      <c r="IG379" s="7"/>
      <c r="IH379" s="7"/>
      <c r="II379" s="7"/>
      <c r="IJ379" s="7"/>
      <c r="IK379" s="7"/>
      <c r="IL379" s="7"/>
      <c r="IM379" s="7"/>
      <c r="IN379" s="7"/>
      <c r="IO379" s="7"/>
      <c r="IP379" s="7"/>
      <c r="IQ379" s="7"/>
      <c r="IR379" s="7"/>
      <c r="IS379" s="7"/>
      <c r="IT379" s="7"/>
      <c r="IU379" s="7"/>
      <c r="IV379" s="7"/>
      <c r="IW379" s="7"/>
      <c r="IX379" s="7"/>
      <c r="IY379" s="7"/>
      <c r="IZ379" s="7"/>
      <c r="JA379" s="7"/>
      <c r="JB379" s="7"/>
      <c r="JC379" s="7"/>
      <c r="JD379" s="7"/>
      <c r="JE379" s="7"/>
      <c r="JF379" s="7"/>
    </row>
    <row r="380" spans="1:266" ht="20.25">
      <c r="B380" s="21" t="s">
        <v>1322</v>
      </c>
      <c r="C380" s="21"/>
      <c r="AI380" s="22" t="s">
        <v>1356</v>
      </c>
      <c r="AU380" s="150"/>
      <c r="AV380" s="156"/>
      <c r="AW380" s="156"/>
      <c r="AX380" s="156"/>
      <c r="AY380" s="156"/>
      <c r="AZ380" s="156"/>
      <c r="BA380" s="156"/>
      <c r="BB380" s="156"/>
      <c r="BC380" s="156"/>
      <c r="BD380" s="156"/>
      <c r="BE380" s="156"/>
      <c r="BF380" s="156"/>
      <c r="BG380" s="156"/>
      <c r="BH380" s="156"/>
      <c r="BI380" s="156"/>
      <c r="BJ380" s="156"/>
      <c r="BK380" s="156"/>
      <c r="BL380" s="156"/>
      <c r="BM380" s="156"/>
      <c r="BN380" s="156"/>
      <c r="BO380" s="156"/>
      <c r="BP380" s="156"/>
      <c r="BQ380" s="156"/>
      <c r="BR380" s="156"/>
      <c r="BS380" s="156"/>
      <c r="BT380" s="156"/>
      <c r="BU380" s="156"/>
      <c r="BV380" s="156"/>
      <c r="BW380" s="156"/>
      <c r="BX380" s="156"/>
      <c r="BY380" s="156"/>
      <c r="BZ380" s="156"/>
      <c r="CA380" s="156"/>
      <c r="CB380" s="156"/>
      <c r="CC380" s="156"/>
      <c r="CD380" s="156"/>
      <c r="CE380" s="156"/>
      <c r="CF380" s="156"/>
      <c r="CG380" s="156"/>
      <c r="CH380" s="156"/>
      <c r="CI380" s="156"/>
      <c r="CJ380" s="156"/>
      <c r="CK380" s="156"/>
      <c r="CL380" s="156"/>
      <c r="CM380" s="156"/>
      <c r="CN380" s="156"/>
      <c r="CO380" s="156"/>
      <c r="CP380" s="156"/>
      <c r="CQ380" s="156"/>
      <c r="CR380" s="156"/>
      <c r="CS380" s="156"/>
      <c r="CT380" s="156"/>
      <c r="CU380" s="156"/>
      <c r="CV380" s="156"/>
      <c r="CW380" s="156"/>
      <c r="CX380" s="156"/>
      <c r="CY380" s="156"/>
      <c r="CZ380" s="156"/>
      <c r="DA380" s="156"/>
      <c r="DB380" s="156"/>
      <c r="DC380" s="156"/>
    </row>
    <row r="381" spans="1:266" ht="18">
      <c r="B381" s="23" t="s">
        <v>267</v>
      </c>
      <c r="C381" s="2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AI381" s="204" t="str">
        <f>AI315</f>
        <v>Effective September 28, 2026</v>
      </c>
      <c r="AU381" s="150"/>
      <c r="AV381" s="425"/>
      <c r="AW381" s="425"/>
      <c r="AX381" s="425"/>
      <c r="AY381" s="425"/>
      <c r="AZ381" s="425"/>
      <c r="BA381" s="425"/>
      <c r="BB381" s="425"/>
      <c r="BC381" s="425"/>
      <c r="BD381" s="425"/>
      <c r="BE381" s="425"/>
      <c r="BF381" s="425"/>
      <c r="BG381" s="425"/>
      <c r="BH381" s="425"/>
      <c r="BI381" s="425"/>
      <c r="BJ381" s="425"/>
      <c r="BK381" s="425"/>
      <c r="BL381" s="425"/>
      <c r="BM381" s="425"/>
      <c r="BN381" s="425"/>
      <c r="BO381" s="425"/>
      <c r="BP381" s="425"/>
      <c r="BQ381" s="425"/>
      <c r="BR381" s="425"/>
      <c r="BS381" s="425"/>
      <c r="BT381" s="425"/>
      <c r="BU381" s="425"/>
      <c r="BV381" s="425"/>
      <c r="BW381" s="425"/>
      <c r="BX381" s="425"/>
      <c r="BY381" s="425"/>
      <c r="BZ381" s="425"/>
      <c r="CA381" s="425"/>
      <c r="CB381" s="425"/>
      <c r="CC381" s="425"/>
      <c r="CD381" s="425"/>
      <c r="CE381" s="425"/>
      <c r="CF381" s="425"/>
      <c r="CG381" s="425"/>
      <c r="CH381" s="425"/>
      <c r="CI381" s="425"/>
      <c r="CJ381" s="425"/>
      <c r="CK381" s="425"/>
      <c r="CL381" s="425"/>
      <c r="CM381" s="425"/>
      <c r="CN381" s="425"/>
      <c r="CO381" s="425"/>
      <c r="CP381" s="425"/>
      <c r="CQ381" s="425"/>
      <c r="CR381" s="425"/>
      <c r="CS381" s="425"/>
      <c r="CT381" s="425"/>
      <c r="CU381" s="425"/>
      <c r="CV381" s="425"/>
      <c r="CW381" s="425"/>
      <c r="CX381" s="425"/>
      <c r="CY381" s="425"/>
      <c r="CZ381" s="425"/>
      <c r="DA381" s="425"/>
      <c r="DB381" s="425"/>
      <c r="DC381" s="425"/>
    </row>
    <row r="382" spans="1:266" ht="18">
      <c r="B382" s="48" t="s">
        <v>590</v>
      </c>
      <c r="C382" s="2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AU382" s="150"/>
      <c r="AV382" s="156"/>
      <c r="AW382" s="156"/>
      <c r="AX382" s="156"/>
      <c r="AY382" s="156"/>
      <c r="AZ382" s="156"/>
      <c r="BA382" s="156"/>
      <c r="BB382" s="156"/>
      <c r="BC382" s="156"/>
      <c r="BD382" s="156"/>
      <c r="BE382" s="156"/>
      <c r="BF382" s="156"/>
      <c r="BG382" s="156"/>
      <c r="BH382" s="156"/>
      <c r="BI382" s="156"/>
      <c r="BJ382" s="156"/>
      <c r="BK382" s="156"/>
      <c r="BL382" s="156"/>
      <c r="BM382" s="156"/>
      <c r="BN382" s="156"/>
      <c r="BO382" s="156"/>
      <c r="BP382" s="156"/>
      <c r="BQ382" s="156"/>
      <c r="BR382" s="156"/>
      <c r="BS382" s="156"/>
      <c r="BT382" s="156"/>
      <c r="BU382" s="156"/>
      <c r="BV382" s="156"/>
      <c r="BW382" s="156"/>
      <c r="BX382" s="156"/>
      <c r="BY382" s="156"/>
      <c r="BZ382" s="156"/>
      <c r="CA382" s="156"/>
      <c r="CB382" s="156"/>
      <c r="CC382" s="156"/>
      <c r="CD382" s="156"/>
      <c r="CE382" s="156"/>
      <c r="CF382" s="156"/>
      <c r="CG382" s="156"/>
      <c r="CH382" s="156"/>
      <c r="CI382" s="156"/>
      <c r="CJ382" s="156"/>
      <c r="CK382" s="156"/>
      <c r="CL382" s="156"/>
      <c r="CM382" s="156"/>
      <c r="CN382" s="156"/>
      <c r="CO382" s="156"/>
      <c r="CP382" s="156"/>
      <c r="CQ382" s="156"/>
      <c r="CR382" s="156"/>
      <c r="CS382" s="156"/>
      <c r="CT382" s="156"/>
      <c r="CU382" s="156"/>
      <c r="CV382" s="156"/>
      <c r="CW382" s="156"/>
      <c r="CX382" s="156"/>
      <c r="CY382" s="156"/>
      <c r="CZ382" s="156"/>
      <c r="DA382" s="156"/>
      <c r="DB382" s="156"/>
      <c r="DC382" s="156"/>
    </row>
    <row r="383" spans="1:266"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AC383" s="981"/>
      <c r="AD383" s="981"/>
      <c r="AE383" s="981"/>
      <c r="AF383" s="981"/>
      <c r="AG383" s="981"/>
      <c r="AU383" s="150"/>
      <c r="AV383" s="425"/>
      <c r="AW383" s="425"/>
      <c r="AX383" s="425"/>
      <c r="AY383" s="425"/>
      <c r="AZ383" s="425"/>
      <c r="BA383" s="425"/>
      <c r="BB383" s="425"/>
      <c r="BC383" s="425"/>
      <c r="BD383" s="425"/>
      <c r="BE383" s="425"/>
      <c r="BF383" s="425"/>
      <c r="BG383" s="425"/>
      <c r="BH383" s="425"/>
      <c r="BI383" s="425"/>
      <c r="BJ383" s="425"/>
      <c r="BK383" s="425"/>
      <c r="BL383" s="425"/>
      <c r="BM383" s="425"/>
      <c r="BN383" s="425"/>
      <c r="BO383" s="425"/>
      <c r="BP383" s="425"/>
      <c r="BQ383" s="425"/>
      <c r="BR383" s="425"/>
      <c r="BS383" s="425"/>
      <c r="BT383" s="425"/>
      <c r="BU383" s="425"/>
      <c r="BV383" s="425"/>
      <c r="BW383" s="425"/>
      <c r="BX383" s="425"/>
      <c r="BY383" s="425"/>
      <c r="BZ383" s="425"/>
      <c r="CA383" s="425"/>
      <c r="CB383" s="425"/>
      <c r="CC383" s="425"/>
      <c r="CD383" s="425"/>
      <c r="CE383" s="425"/>
      <c r="CF383" s="425"/>
      <c r="CG383" s="425"/>
      <c r="CH383" s="425"/>
      <c r="CI383" s="425"/>
      <c r="CJ383" s="425"/>
      <c r="CK383" s="425"/>
      <c r="CL383" s="425"/>
      <c r="CM383" s="425"/>
      <c r="CN383" s="425"/>
      <c r="CO383" s="425"/>
      <c r="CP383" s="425"/>
      <c r="CQ383" s="425"/>
      <c r="CR383" s="425"/>
      <c r="CS383" s="425"/>
      <c r="CT383" s="425"/>
      <c r="CU383" s="425"/>
      <c r="CV383" s="425"/>
      <c r="CW383" s="425"/>
      <c r="CX383" s="425"/>
      <c r="CY383" s="425"/>
      <c r="CZ383" s="425"/>
      <c r="DA383" s="425"/>
      <c r="DB383" s="425"/>
      <c r="DC383" s="425"/>
    </row>
    <row r="384" spans="1:266"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2" t="s">
        <v>269</v>
      </c>
      <c r="V384" s="1001" t="str">
        <f>IF(AF7="","",AF7)</f>
        <v/>
      </c>
      <c r="W384" s="1001"/>
      <c r="X384" s="1001"/>
      <c r="Y384" s="1001"/>
      <c r="Z384" s="1001"/>
      <c r="AA384" s="1001"/>
      <c r="AB384" s="1001"/>
      <c r="AC384" s="1001"/>
      <c r="AD384" s="1001"/>
      <c r="AE384" s="1001"/>
      <c r="AF384" s="1001"/>
      <c r="AG384" s="1001"/>
      <c r="AH384" s="1001"/>
      <c r="AI384" s="1001"/>
      <c r="AU384" s="150"/>
      <c r="AV384" s="156"/>
      <c r="AW384" s="156"/>
      <c r="AX384" s="156"/>
      <c r="AY384" s="156"/>
      <c r="AZ384" s="156"/>
      <c r="BA384" s="156"/>
      <c r="BB384" s="156"/>
      <c r="BC384" s="156"/>
      <c r="BD384" s="156"/>
      <c r="BE384" s="156"/>
      <c r="BF384" s="156"/>
      <c r="BG384" s="156"/>
      <c r="BH384" s="156"/>
      <c r="BI384" s="156"/>
      <c r="BJ384" s="156"/>
      <c r="BK384" s="156"/>
      <c r="BL384" s="156"/>
      <c r="BM384" s="156"/>
      <c r="BN384" s="156"/>
      <c r="BO384" s="156"/>
      <c r="BP384" s="156"/>
      <c r="BQ384" s="156"/>
      <c r="BR384" s="156"/>
      <c r="BS384" s="156"/>
      <c r="BT384" s="156"/>
      <c r="BU384" s="156"/>
      <c r="BV384" s="156"/>
      <c r="BW384" s="156"/>
      <c r="BX384" s="156"/>
      <c r="BY384" s="156"/>
      <c r="BZ384" s="156"/>
      <c r="CA384" s="156"/>
      <c r="CB384" s="156"/>
      <c r="CC384" s="156"/>
      <c r="CD384" s="156"/>
      <c r="CE384" s="156"/>
      <c r="CF384" s="156"/>
      <c r="CG384" s="156"/>
      <c r="CH384" s="156"/>
      <c r="CI384" s="156"/>
      <c r="CJ384" s="156"/>
      <c r="CK384" s="156"/>
      <c r="CL384" s="156"/>
      <c r="CM384" s="156"/>
      <c r="CN384" s="156"/>
      <c r="CO384" s="156"/>
      <c r="CP384" s="156"/>
      <c r="CQ384" s="156"/>
      <c r="CR384" s="156"/>
      <c r="CS384" s="156"/>
      <c r="CT384" s="156"/>
      <c r="CU384" s="156"/>
      <c r="CV384" s="156"/>
      <c r="CW384" s="156"/>
      <c r="CX384" s="156"/>
      <c r="CY384" s="156"/>
      <c r="CZ384" s="156"/>
      <c r="DA384" s="156"/>
      <c r="DB384" s="156"/>
      <c r="DC384" s="156"/>
    </row>
    <row r="385" spans="2:266"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2" t="s">
        <v>268</v>
      </c>
      <c r="V385" s="1024" t="str">
        <f>IF(B7="","",B7)</f>
        <v/>
      </c>
      <c r="W385" s="1024"/>
      <c r="X385" s="1024"/>
      <c r="Y385" s="1024"/>
      <c r="Z385" s="1024"/>
      <c r="AA385" s="1024"/>
      <c r="AB385" s="1024"/>
      <c r="AC385" s="1024"/>
      <c r="AD385" s="1024"/>
      <c r="AE385" s="1024"/>
      <c r="AF385" s="1024"/>
      <c r="AG385" s="1024"/>
      <c r="AH385" s="1024"/>
      <c r="AI385" s="1024"/>
      <c r="AU385" s="150"/>
      <c r="AV385" s="425"/>
      <c r="AW385" s="425"/>
      <c r="AX385" s="425"/>
      <c r="AY385" s="425"/>
      <c r="AZ385" s="425"/>
      <c r="BA385" s="425"/>
      <c r="BB385" s="425"/>
      <c r="BC385" s="425"/>
      <c r="BD385" s="425"/>
      <c r="BE385" s="425"/>
      <c r="BF385" s="425"/>
      <c r="BG385" s="425"/>
      <c r="BH385" s="425"/>
      <c r="BI385" s="425"/>
      <c r="BJ385" s="425"/>
      <c r="BK385" s="425"/>
      <c r="BL385" s="425"/>
      <c r="BM385" s="425"/>
      <c r="BN385" s="425"/>
      <c r="BO385" s="425"/>
      <c r="BP385" s="425"/>
      <c r="BQ385" s="425"/>
      <c r="BR385" s="425"/>
      <c r="BS385" s="425"/>
      <c r="BT385" s="425"/>
      <c r="BU385" s="425"/>
      <c r="BV385" s="425"/>
      <c r="BW385" s="425"/>
      <c r="BX385" s="425"/>
      <c r="BY385" s="425"/>
      <c r="BZ385" s="425"/>
      <c r="CA385" s="425"/>
      <c r="CB385" s="425"/>
      <c r="CC385" s="425"/>
      <c r="CD385" s="425"/>
      <c r="CE385" s="425"/>
      <c r="CF385" s="425"/>
      <c r="CG385" s="425"/>
      <c r="CH385" s="425"/>
      <c r="CI385" s="425"/>
      <c r="CJ385" s="425"/>
      <c r="CK385" s="425"/>
      <c r="CL385" s="425"/>
      <c r="CM385" s="425"/>
      <c r="CN385" s="425"/>
      <c r="CO385" s="425"/>
      <c r="CP385" s="425"/>
      <c r="CQ385" s="425"/>
      <c r="CR385" s="425"/>
      <c r="CS385" s="425"/>
      <c r="CT385" s="425"/>
      <c r="CU385" s="425"/>
      <c r="CV385" s="425"/>
      <c r="CW385" s="425"/>
      <c r="CX385" s="425"/>
      <c r="CY385" s="425"/>
      <c r="CZ385" s="425"/>
      <c r="DA385" s="425"/>
      <c r="DB385" s="425"/>
      <c r="DC385" s="425"/>
    </row>
    <row r="386" spans="2:266" ht="12.75" customHeight="1">
      <c r="B386" s="11" t="s">
        <v>278</v>
      </c>
      <c r="C386" s="10"/>
      <c r="D386" s="10"/>
      <c r="E386" s="415"/>
      <c r="F386" s="415"/>
      <c r="G386" s="415"/>
      <c r="H386" s="415"/>
      <c r="I386" s="415"/>
      <c r="J386" s="415"/>
      <c r="K386" s="415"/>
      <c r="L386" s="415"/>
      <c r="M386" s="415"/>
      <c r="N386" s="415"/>
      <c r="O386" s="415"/>
      <c r="P386" s="415"/>
      <c r="Q386" s="415"/>
      <c r="R386" s="10"/>
      <c r="S386" s="10"/>
      <c r="T386" s="10"/>
      <c r="U386" s="29"/>
      <c r="V386" s="29"/>
      <c r="W386" s="29"/>
      <c r="X386" s="29"/>
      <c r="Y386" s="29"/>
      <c r="Z386" s="29"/>
      <c r="AA386" s="29"/>
      <c r="AB386" s="29"/>
      <c r="AC386" s="29"/>
      <c r="AD386" s="29"/>
      <c r="AE386" s="29"/>
      <c r="AF386" s="29"/>
      <c r="AG386" s="29"/>
      <c r="AH386" s="29"/>
      <c r="AI386" s="29"/>
      <c r="AJ386" s="10"/>
      <c r="AK386" s="13"/>
      <c r="AU386" s="150"/>
      <c r="AV386" s="156"/>
      <c r="AW386" s="156"/>
      <c r="AX386" s="156"/>
      <c r="AY386" s="156"/>
      <c r="AZ386" s="156"/>
      <c r="BA386" s="156"/>
      <c r="BB386" s="156"/>
      <c r="BC386" s="156"/>
      <c r="BD386" s="156"/>
      <c r="BE386" s="156"/>
      <c r="BF386" s="156"/>
      <c r="BG386" s="156"/>
      <c r="BH386" s="156"/>
      <c r="BI386" s="156"/>
      <c r="BJ386" s="156"/>
      <c r="BK386" s="156"/>
      <c r="BL386" s="156"/>
      <c r="BM386" s="156"/>
      <c r="BN386" s="156"/>
      <c r="BO386" s="156"/>
      <c r="BP386" s="156"/>
      <c r="BQ386" s="156"/>
      <c r="BR386" s="156"/>
      <c r="BS386" s="156"/>
      <c r="BT386" s="156"/>
      <c r="BU386" s="156"/>
      <c r="BV386" s="156"/>
      <c r="BW386" s="156"/>
      <c r="BX386" s="156"/>
      <c r="BY386" s="156"/>
      <c r="BZ386" s="156"/>
      <c r="CA386" s="156"/>
      <c r="CB386" s="156"/>
      <c r="CC386" s="156"/>
      <c r="CD386" s="156"/>
      <c r="CE386" s="156"/>
      <c r="CF386" s="156"/>
      <c r="CG386" s="156"/>
      <c r="CH386" s="156"/>
      <c r="CI386" s="156"/>
      <c r="CJ386" s="156"/>
      <c r="CK386" s="156"/>
      <c r="CL386" s="156"/>
      <c r="CM386" s="156"/>
      <c r="CN386" s="156"/>
      <c r="CO386" s="156"/>
      <c r="CP386" s="156"/>
      <c r="CQ386" s="156"/>
      <c r="CR386" s="156"/>
      <c r="CS386" s="156"/>
      <c r="CT386" s="156"/>
      <c r="CU386" s="156"/>
      <c r="CV386" s="156"/>
      <c r="CW386" s="156"/>
      <c r="CX386" s="156"/>
      <c r="CY386" s="156"/>
      <c r="CZ386" s="156"/>
      <c r="DA386" s="156"/>
      <c r="DB386" s="156"/>
      <c r="DC386" s="156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  <c r="IC386" s="13"/>
      <c r="ID386" s="13"/>
      <c r="IE386" s="13"/>
      <c r="IF386" s="13"/>
      <c r="IG386" s="13"/>
      <c r="IH386" s="13"/>
      <c r="II386" s="13"/>
      <c r="IJ386" s="13"/>
      <c r="IK386" s="13"/>
      <c r="IL386" s="13"/>
      <c r="IM386" s="13"/>
      <c r="IN386" s="13"/>
      <c r="IO386" s="13"/>
      <c r="IP386" s="13"/>
      <c r="IQ386" s="13"/>
      <c r="IR386" s="13"/>
      <c r="IS386" s="13"/>
      <c r="IT386" s="13"/>
      <c r="IU386" s="13"/>
      <c r="IV386" s="13"/>
      <c r="IW386" s="13"/>
      <c r="IX386" s="13"/>
      <c r="IY386" s="13"/>
      <c r="IZ386" s="13"/>
      <c r="JA386" s="13"/>
      <c r="JB386" s="13"/>
      <c r="JC386" s="13"/>
      <c r="JD386" s="13"/>
      <c r="JE386" s="13"/>
      <c r="JF386" s="13"/>
    </row>
    <row r="387" spans="2:266" ht="15.75" customHeight="1">
      <c r="B387" s="388"/>
      <c r="C387" s="377"/>
      <c r="D387" s="365"/>
      <c r="F387" s="18"/>
      <c r="G387" s="18"/>
      <c r="H387" s="18"/>
      <c r="J387" s="1026" t="s">
        <v>279</v>
      </c>
      <c r="K387" s="1026"/>
      <c r="L387" s="1026"/>
      <c r="M387" s="1026"/>
      <c r="N387" s="1026"/>
      <c r="O387" s="1026"/>
      <c r="P387" s="1026"/>
      <c r="Q387" s="1026"/>
      <c r="R387" s="391"/>
      <c r="S387" s="392"/>
      <c r="T387" s="392"/>
      <c r="U387" s="17"/>
      <c r="V387" s="246"/>
      <c r="W387" s="246"/>
      <c r="X387" s="246"/>
      <c r="Y387" s="246"/>
      <c r="Z387" s="396"/>
      <c r="AA387" s="1025" t="str">
        <f>IF(AA66="","",AA66)</f>
        <v>x $0.10, $0.20 or $0.30 per sq ft    (or calculated) =</v>
      </c>
      <c r="AB387" s="1025"/>
      <c r="AC387" s="1025"/>
      <c r="AD387" s="1025"/>
      <c r="AE387" s="246"/>
      <c r="AF387" s="246"/>
      <c r="AG387" s="17"/>
      <c r="AH387" s="17"/>
      <c r="AI387" s="397"/>
      <c r="AJ387" s="244"/>
      <c r="AK387" s="7"/>
      <c r="AL387" s="7"/>
      <c r="AM387" s="7"/>
      <c r="AN387" s="7"/>
      <c r="AO387" s="13"/>
      <c r="AP387" s="13"/>
      <c r="AQ387" s="7"/>
      <c r="AR387" s="7"/>
      <c r="AS387" s="7"/>
      <c r="AT387" s="7"/>
      <c r="AU387" s="150"/>
      <c r="AV387" s="425"/>
      <c r="AW387" s="425"/>
      <c r="AX387" s="425"/>
      <c r="AY387" s="425"/>
      <c r="AZ387" s="425"/>
      <c r="BA387" s="425"/>
      <c r="BB387" s="425"/>
      <c r="BC387" s="425"/>
      <c r="BD387" s="425"/>
      <c r="BE387" s="425"/>
      <c r="BF387" s="425"/>
      <c r="BG387" s="425"/>
      <c r="BH387" s="425"/>
      <c r="BI387" s="425"/>
      <c r="BJ387" s="425"/>
      <c r="BK387" s="425"/>
      <c r="BL387" s="425"/>
      <c r="BM387" s="425"/>
      <c r="BN387" s="425"/>
      <c r="BO387" s="425"/>
      <c r="BP387" s="425"/>
      <c r="BQ387" s="425"/>
      <c r="BR387" s="425"/>
      <c r="BS387" s="425"/>
      <c r="BT387" s="425"/>
      <c r="BU387" s="425"/>
      <c r="BV387" s="425"/>
      <c r="BW387" s="425"/>
      <c r="BX387" s="425"/>
      <c r="BY387" s="425"/>
      <c r="BZ387" s="425"/>
      <c r="CA387" s="425"/>
      <c r="CB387" s="425"/>
      <c r="CC387" s="425"/>
      <c r="CD387" s="425"/>
      <c r="CE387" s="425"/>
      <c r="CF387" s="425"/>
      <c r="CG387" s="425"/>
      <c r="CH387" s="425"/>
      <c r="CI387" s="425"/>
      <c r="CJ387" s="425"/>
      <c r="CK387" s="425"/>
      <c r="CL387" s="425"/>
      <c r="CM387" s="425"/>
      <c r="CN387" s="425"/>
      <c r="CO387" s="425"/>
      <c r="CP387" s="425"/>
      <c r="CQ387" s="425"/>
      <c r="CR387" s="425"/>
      <c r="CS387" s="425"/>
      <c r="CT387" s="425"/>
      <c r="CU387" s="425"/>
      <c r="CV387" s="425"/>
      <c r="CW387" s="425"/>
      <c r="CX387" s="425"/>
      <c r="CY387" s="425"/>
      <c r="CZ387" s="425"/>
      <c r="DA387" s="425"/>
      <c r="DB387" s="425"/>
      <c r="DC387" s="425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  <c r="DO387" s="7"/>
      <c r="DP387" s="7"/>
      <c r="DQ387" s="7"/>
      <c r="DR387" s="7"/>
      <c r="DS387" s="7"/>
      <c r="DT387" s="7"/>
      <c r="DU387" s="7"/>
      <c r="DV387" s="7"/>
      <c r="DW387" s="7"/>
      <c r="DX387" s="7"/>
      <c r="DY387" s="7"/>
      <c r="DZ387" s="7"/>
      <c r="EA387" s="7"/>
      <c r="EB387" s="7"/>
      <c r="EC387" s="7"/>
      <c r="ED387" s="7"/>
      <c r="EE387" s="7"/>
      <c r="EF387" s="7"/>
      <c r="EG387" s="7"/>
      <c r="EH387" s="7"/>
      <c r="EI387" s="7"/>
      <c r="EJ387" s="7"/>
      <c r="EK387" s="7"/>
      <c r="EL387" s="7"/>
      <c r="EM387" s="7"/>
      <c r="EN387" s="7"/>
      <c r="EO387" s="7"/>
      <c r="EP387" s="7"/>
      <c r="EQ387" s="7"/>
      <c r="ER387" s="7"/>
      <c r="ES387" s="7"/>
      <c r="ET387" s="7"/>
      <c r="EU387" s="7"/>
      <c r="EV387" s="7"/>
      <c r="EW387" s="7"/>
      <c r="EX387" s="7"/>
      <c r="EY387" s="7"/>
      <c r="EZ387" s="7"/>
      <c r="FA387" s="7"/>
      <c r="FB387" s="7"/>
      <c r="FC387" s="7"/>
      <c r="FD387" s="7"/>
      <c r="FE387" s="7"/>
      <c r="FF387" s="7"/>
      <c r="FG387" s="7"/>
      <c r="FH387" s="7"/>
      <c r="FI387" s="7"/>
      <c r="FJ387" s="7"/>
      <c r="FK387" s="7"/>
      <c r="FL387" s="7"/>
      <c r="FM387" s="7"/>
      <c r="FN387" s="7"/>
      <c r="FO387" s="7"/>
      <c r="FP387" s="7"/>
      <c r="FQ387" s="7"/>
      <c r="FR387" s="7"/>
      <c r="FS387" s="7"/>
      <c r="FT387" s="7"/>
      <c r="FU387" s="7"/>
      <c r="FV387" s="7"/>
      <c r="FW387" s="7"/>
      <c r="FX387" s="7"/>
      <c r="FY387" s="7"/>
      <c r="FZ387" s="7"/>
      <c r="GA387" s="7"/>
      <c r="GB387" s="7"/>
      <c r="GC387" s="7"/>
      <c r="GD387" s="7"/>
      <c r="GE387" s="7"/>
      <c r="GF387" s="7"/>
      <c r="GG387" s="7"/>
      <c r="GH387" s="7"/>
      <c r="GI387" s="7"/>
      <c r="GJ387" s="7"/>
      <c r="GK387" s="7"/>
      <c r="GL387" s="7"/>
      <c r="GM387" s="7"/>
      <c r="GN387" s="7"/>
      <c r="GO387" s="7"/>
      <c r="GP387" s="7"/>
      <c r="GQ387" s="7"/>
      <c r="GR387" s="7"/>
      <c r="GS387" s="7"/>
      <c r="GT387" s="7"/>
      <c r="GU387" s="7"/>
      <c r="GV387" s="7"/>
      <c r="GW387" s="7"/>
      <c r="GX387" s="7"/>
      <c r="GY387" s="7"/>
      <c r="GZ387" s="7"/>
      <c r="HA387" s="7"/>
      <c r="HB387" s="7"/>
      <c r="HC387" s="7"/>
      <c r="HD387" s="7"/>
      <c r="HE387" s="7"/>
      <c r="HF387" s="7"/>
      <c r="HG387" s="7"/>
      <c r="HH387" s="7"/>
      <c r="HI387" s="7"/>
      <c r="HJ387" s="7"/>
      <c r="HK387" s="7"/>
      <c r="HL387" s="7"/>
      <c r="HM387" s="7"/>
      <c r="HN387" s="7"/>
      <c r="HO387" s="7"/>
      <c r="HP387" s="7"/>
      <c r="HQ387" s="7"/>
      <c r="HR387" s="7"/>
      <c r="HS387" s="7"/>
      <c r="HT387" s="7"/>
      <c r="HU387" s="7"/>
      <c r="HV387" s="7"/>
      <c r="HW387" s="7"/>
      <c r="HX387" s="7"/>
      <c r="HY387" s="7"/>
      <c r="HZ387" s="7"/>
      <c r="IA387" s="7"/>
      <c r="IB387" s="7"/>
      <c r="IC387" s="7"/>
      <c r="ID387" s="7"/>
      <c r="IE387" s="7"/>
      <c r="IF387" s="7"/>
      <c r="IG387" s="7"/>
      <c r="IH387" s="7"/>
      <c r="II387" s="7"/>
      <c r="IJ387" s="7"/>
      <c r="IK387" s="7"/>
      <c r="IL387" s="7"/>
      <c r="IM387" s="7"/>
      <c r="IN387" s="7"/>
      <c r="IO387" s="7"/>
      <c r="IP387" s="7"/>
      <c r="IQ387" s="7"/>
      <c r="IR387" s="7"/>
      <c r="IS387" s="7"/>
      <c r="IT387" s="7"/>
      <c r="IU387" s="7"/>
      <c r="IV387" s="7"/>
      <c r="IW387" s="7"/>
      <c r="IX387" s="7"/>
      <c r="IY387" s="7"/>
      <c r="IZ387" s="7"/>
      <c r="JA387" s="7"/>
      <c r="JB387" s="7"/>
      <c r="JC387" s="7"/>
      <c r="JD387" s="7"/>
      <c r="JE387" s="7"/>
      <c r="JF387" s="7"/>
    </row>
    <row r="388" spans="2:266" ht="11.25" customHeight="1">
      <c r="B388" s="14"/>
      <c r="C388" s="244"/>
      <c r="D388" s="244"/>
      <c r="E388" s="244"/>
      <c r="F388" s="244"/>
      <c r="G388" s="244"/>
      <c r="H388" s="244"/>
      <c r="I388" s="18"/>
      <c r="J388" s="456" t="s">
        <v>297</v>
      </c>
      <c r="K388" s="456"/>
      <c r="L388" s="18"/>
      <c r="M388" s="456" t="s">
        <v>299</v>
      </c>
      <c r="N388" s="456"/>
      <c r="O388" s="18"/>
      <c r="P388" s="456" t="s">
        <v>294</v>
      </c>
      <c r="Q388" s="456"/>
      <c r="R388" s="18"/>
      <c r="S388" s="385" t="s">
        <v>340</v>
      </c>
      <c r="T388" s="245"/>
      <c r="U388" s="396"/>
      <c r="V388" s="246"/>
      <c r="W388" s="246"/>
      <c r="X388" s="246"/>
      <c r="Y388" s="246"/>
      <c r="Z388" s="246"/>
      <c r="AA388" s="1025"/>
      <c r="AB388" s="1025"/>
      <c r="AC388" s="1025"/>
      <c r="AD388" s="1025"/>
      <c r="AE388" s="396"/>
      <c r="AF388" s="12" t="s">
        <v>253</v>
      </c>
      <c r="AG388" s="17"/>
      <c r="AH388" s="17"/>
      <c r="AI388" s="397"/>
      <c r="AJ388" s="244"/>
      <c r="AK388" s="7"/>
      <c r="AL388" s="244"/>
      <c r="AM388" s="7"/>
      <c r="AN388" s="7"/>
      <c r="AO388" s="13"/>
      <c r="AP388" s="13"/>
      <c r="AQ388" s="7"/>
      <c r="AR388" s="7"/>
      <c r="AS388" s="7"/>
      <c r="AT388" s="7"/>
      <c r="AU388" s="150"/>
      <c r="AV388" s="156"/>
      <c r="AW388" s="156"/>
      <c r="AX388" s="156"/>
      <c r="AY388" s="156"/>
      <c r="AZ388" s="156"/>
      <c r="BA388" s="156"/>
      <c r="BB388" s="156"/>
      <c r="BC388" s="156"/>
      <c r="BD388" s="156"/>
      <c r="BE388" s="156"/>
      <c r="BF388" s="156"/>
      <c r="BG388" s="156"/>
      <c r="BH388" s="156"/>
      <c r="BI388" s="156"/>
      <c r="BJ388" s="156"/>
      <c r="BK388" s="156"/>
      <c r="BL388" s="156"/>
      <c r="BM388" s="156"/>
      <c r="BN388" s="156"/>
      <c r="BO388" s="156"/>
      <c r="BP388" s="156"/>
      <c r="BQ388" s="156"/>
      <c r="BR388" s="156"/>
      <c r="BS388" s="156"/>
      <c r="BT388" s="156"/>
      <c r="BU388" s="156"/>
      <c r="BV388" s="156"/>
      <c r="BW388" s="156"/>
      <c r="BX388" s="156"/>
      <c r="BY388" s="156"/>
      <c r="BZ388" s="156"/>
      <c r="CA388" s="156"/>
      <c r="CB388" s="156"/>
      <c r="CC388" s="156"/>
      <c r="CD388" s="156"/>
      <c r="CE388" s="156"/>
      <c r="CF388" s="156"/>
      <c r="CG388" s="156"/>
      <c r="CH388" s="156"/>
      <c r="CI388" s="156"/>
      <c r="CJ388" s="156"/>
      <c r="CK388" s="156"/>
      <c r="CL388" s="156"/>
      <c r="CM388" s="156"/>
      <c r="CN388" s="156"/>
      <c r="CO388" s="156"/>
      <c r="CP388" s="156"/>
      <c r="CQ388" s="156"/>
      <c r="CR388" s="156"/>
      <c r="CS388" s="156"/>
      <c r="CT388" s="156"/>
      <c r="CU388" s="156"/>
      <c r="CV388" s="156"/>
      <c r="CW388" s="156"/>
      <c r="CX388" s="156"/>
      <c r="CY388" s="156"/>
      <c r="CZ388" s="156"/>
      <c r="DA388" s="156"/>
      <c r="DB388" s="156"/>
      <c r="DC388" s="156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  <c r="DO388" s="7"/>
      <c r="DP388" s="7"/>
      <c r="DQ388" s="7"/>
      <c r="DR388" s="7"/>
      <c r="DS388" s="7"/>
      <c r="DT388" s="7"/>
      <c r="DU388" s="7"/>
      <c r="DV388" s="7"/>
      <c r="DW388" s="7"/>
      <c r="DX388" s="7"/>
      <c r="DY388" s="7"/>
      <c r="DZ388" s="7"/>
      <c r="EA388" s="7"/>
      <c r="EB388" s="7"/>
      <c r="EC388" s="7"/>
      <c r="ED388" s="7"/>
      <c r="EE388" s="7"/>
      <c r="EF388" s="7"/>
      <c r="EG388" s="7"/>
      <c r="EH388" s="7"/>
      <c r="EI388" s="7"/>
      <c r="EJ388" s="7"/>
      <c r="EK388" s="7"/>
      <c r="EL388" s="7"/>
      <c r="EM388" s="7"/>
      <c r="EN388" s="7"/>
      <c r="EO388" s="7"/>
      <c r="EP388" s="7"/>
      <c r="EQ388" s="7"/>
      <c r="ER388" s="7"/>
      <c r="ES388" s="7"/>
      <c r="ET388" s="7"/>
      <c r="EU388" s="7"/>
      <c r="EV388" s="7"/>
      <c r="EW388" s="7"/>
      <c r="EX388" s="7"/>
      <c r="EY388" s="7"/>
      <c r="EZ388" s="7"/>
      <c r="FA388" s="7"/>
      <c r="FB388" s="7"/>
      <c r="FC388" s="7"/>
      <c r="FD388" s="7"/>
      <c r="FE388" s="7"/>
      <c r="FF388" s="7"/>
      <c r="FG388" s="7"/>
      <c r="FH388" s="7"/>
      <c r="FI388" s="7"/>
      <c r="FJ388" s="7"/>
      <c r="FK388" s="7"/>
      <c r="FL388" s="7"/>
      <c r="FM388" s="7"/>
      <c r="FN388" s="7"/>
      <c r="FO388" s="7"/>
      <c r="FP388" s="7"/>
      <c r="FQ388" s="7"/>
      <c r="FR388" s="7"/>
      <c r="FS388" s="7"/>
      <c r="FT388" s="7"/>
      <c r="FU388" s="7"/>
      <c r="FV388" s="7"/>
      <c r="FW388" s="7"/>
      <c r="FX388" s="7"/>
      <c r="FY388" s="7"/>
      <c r="FZ388" s="7"/>
      <c r="GA388" s="7"/>
      <c r="GB388" s="7"/>
      <c r="GC388" s="7"/>
      <c r="GD388" s="7"/>
      <c r="GE388" s="7"/>
      <c r="GF388" s="7"/>
      <c r="GG388" s="7"/>
      <c r="GH388" s="7"/>
      <c r="GI388" s="7"/>
      <c r="GJ388" s="7"/>
      <c r="GK388" s="7"/>
      <c r="GL388" s="7"/>
      <c r="GM388" s="7"/>
      <c r="GN388" s="7"/>
      <c r="GO388" s="7"/>
      <c r="GP388" s="7"/>
      <c r="GQ388" s="7"/>
      <c r="GR388" s="7"/>
      <c r="GS388" s="7"/>
      <c r="GT388" s="7"/>
      <c r="GU388" s="7"/>
      <c r="GV388" s="7"/>
      <c r="GW388" s="7"/>
      <c r="GX388" s="7"/>
      <c r="GY388" s="7"/>
      <c r="GZ388" s="7"/>
      <c r="HA388" s="7"/>
      <c r="HB388" s="7"/>
      <c r="HC388" s="7"/>
      <c r="HD388" s="7"/>
      <c r="HE388" s="7"/>
      <c r="HF388" s="7"/>
      <c r="HG388" s="7"/>
      <c r="HH388" s="7"/>
      <c r="HI388" s="7"/>
      <c r="HJ388" s="7"/>
      <c r="HK388" s="7"/>
      <c r="HL388" s="7"/>
      <c r="HM388" s="7"/>
      <c r="HN388" s="7"/>
      <c r="HO388" s="7"/>
      <c r="HP388" s="7"/>
      <c r="HQ388" s="7"/>
      <c r="HR388" s="7"/>
      <c r="HS388" s="7"/>
      <c r="HT388" s="7"/>
      <c r="HU388" s="7"/>
      <c r="HV388" s="7"/>
      <c r="HW388" s="7"/>
      <c r="HX388" s="7"/>
      <c r="HY388" s="7"/>
      <c r="HZ388" s="7"/>
      <c r="IA388" s="7"/>
      <c r="IB388" s="7"/>
      <c r="IC388" s="7"/>
      <c r="ID388" s="7"/>
      <c r="IE388" s="7"/>
      <c r="IF388" s="7"/>
      <c r="IG388" s="7"/>
      <c r="IH388" s="7"/>
      <c r="II388" s="7"/>
      <c r="IJ388" s="7"/>
      <c r="IK388" s="7"/>
      <c r="IL388" s="7"/>
      <c r="IM388" s="7"/>
      <c r="IN388" s="7"/>
      <c r="IO388" s="7"/>
      <c r="IP388" s="7"/>
      <c r="IQ388" s="7"/>
      <c r="IR388" s="7"/>
      <c r="IS388" s="7"/>
      <c r="IT388" s="7"/>
      <c r="IU388" s="7"/>
      <c r="IV388" s="7"/>
      <c r="IW388" s="7"/>
      <c r="IX388" s="7"/>
      <c r="IY388" s="7"/>
      <c r="IZ388" s="7"/>
      <c r="JA388" s="7"/>
      <c r="JB388" s="7"/>
      <c r="JC388" s="7"/>
      <c r="JD388" s="7"/>
      <c r="JE388" s="7"/>
      <c r="JF388" s="7"/>
    </row>
    <row r="389" spans="2:266" ht="15.75" customHeight="1">
      <c r="B389" s="398"/>
      <c r="C389" s="12" t="str">
        <f>IF(C68="","",C68)</f>
        <v xml:space="preserve"> L1 - Interior Light Load Red.</v>
      </c>
      <c r="D389" s="244"/>
      <c r="E389" s="244"/>
      <c r="F389" s="244"/>
      <c r="G389" s="244"/>
      <c r="H389" s="244"/>
      <c r="J389" s="1000" t="str">
        <f>IF(J68="","",J68)</f>
        <v/>
      </c>
      <c r="K389" s="1000"/>
      <c r="L389" s="399"/>
      <c r="M389" s="1000" t="str">
        <f>IF(M68="","",M68)</f>
        <v/>
      </c>
      <c r="N389" s="1000"/>
      <c r="O389" s="12"/>
      <c r="P389" s="1005" t="str">
        <f>IF(P68="","",P68)</f>
        <v/>
      </c>
      <c r="Q389" s="1005"/>
      <c r="R389" s="385"/>
      <c r="S389" s="1000" t="str">
        <f>IF(S68="","",S68)</f>
        <v/>
      </c>
      <c r="T389" s="1000"/>
      <c r="U389" s="463"/>
      <c r="V389" s="246"/>
      <c r="W389" s="463" t="str">
        <f>W68</f>
        <v xml:space="preserve">Floor Area: </v>
      </c>
      <c r="X389" s="1000" t="str">
        <f>IF(X68="","",X68)</f>
        <v/>
      </c>
      <c r="Y389" s="1000"/>
      <c r="Z389" s="385" t="str">
        <f>Z68</f>
        <v>sq ft</v>
      </c>
      <c r="AA389" s="1025"/>
      <c r="AB389" s="1025"/>
      <c r="AC389" s="1025"/>
      <c r="AD389" s="1025"/>
      <c r="AE389" s="400" t="s">
        <v>252</v>
      </c>
      <c r="AF389" s="999" t="str">
        <f>IF(AF68="","",AF68)</f>
        <v/>
      </c>
      <c r="AG389" s="999"/>
      <c r="AH389" s="999"/>
      <c r="AI389" s="397"/>
      <c r="AJ389" s="244"/>
      <c r="AK389" s="7"/>
      <c r="AL389" s="244"/>
      <c r="AM389" s="7"/>
      <c r="AN389" s="7"/>
      <c r="AO389" s="13"/>
      <c r="AP389" s="13"/>
      <c r="AQ389" s="7"/>
      <c r="AR389" s="7"/>
      <c r="AS389" s="7"/>
      <c r="AT389" s="7"/>
      <c r="AU389" s="150"/>
      <c r="AV389" s="425"/>
      <c r="AW389" s="425"/>
      <c r="AX389" s="425"/>
      <c r="AY389" s="425"/>
      <c r="AZ389" s="425"/>
      <c r="BA389" s="425"/>
      <c r="BB389" s="425"/>
      <c r="BC389" s="425"/>
      <c r="BD389" s="425"/>
      <c r="BE389" s="425"/>
      <c r="BF389" s="425"/>
      <c r="BG389" s="425"/>
      <c r="BH389" s="425"/>
      <c r="BI389" s="425"/>
      <c r="BJ389" s="425"/>
      <c r="BK389" s="425"/>
      <c r="BL389" s="425"/>
      <c r="BM389" s="425"/>
      <c r="BN389" s="425"/>
      <c r="BO389" s="425"/>
      <c r="BP389" s="425"/>
      <c r="BQ389" s="425"/>
      <c r="BR389" s="425"/>
      <c r="BS389" s="425"/>
      <c r="BT389" s="425"/>
      <c r="BU389" s="425"/>
      <c r="BV389" s="425"/>
      <c r="BW389" s="425"/>
      <c r="BX389" s="425"/>
      <c r="BY389" s="425"/>
      <c r="BZ389" s="425"/>
      <c r="CA389" s="425"/>
      <c r="CB389" s="425"/>
      <c r="CC389" s="425"/>
      <c r="CD389" s="425"/>
      <c r="CE389" s="425"/>
      <c r="CF389" s="425"/>
      <c r="CG389" s="425"/>
      <c r="CH389" s="425"/>
      <c r="CI389" s="425"/>
      <c r="CJ389" s="425"/>
      <c r="CK389" s="425"/>
      <c r="CL389" s="425"/>
      <c r="CM389" s="425"/>
      <c r="CN389" s="425"/>
      <c r="CO389" s="425"/>
      <c r="CP389" s="425"/>
      <c r="CQ389" s="425"/>
      <c r="CR389" s="425"/>
      <c r="CS389" s="425"/>
      <c r="CT389" s="425"/>
      <c r="CU389" s="425"/>
      <c r="CV389" s="425"/>
      <c r="CW389" s="425"/>
      <c r="CX389" s="425"/>
      <c r="CY389" s="425"/>
      <c r="CZ389" s="425"/>
      <c r="DA389" s="425"/>
      <c r="DB389" s="425"/>
      <c r="DC389" s="425"/>
      <c r="DD389" s="7"/>
      <c r="DE389" s="7"/>
      <c r="DF389" s="7"/>
      <c r="DG389" s="7"/>
      <c r="DH389" s="7"/>
      <c r="DI389" s="7"/>
      <c r="DJ389" s="7"/>
      <c r="DK389" s="7"/>
      <c r="DL389" s="7"/>
      <c r="DM389" s="7"/>
      <c r="DN389" s="7"/>
      <c r="DO389" s="7"/>
      <c r="DP389" s="7"/>
      <c r="DQ389" s="7"/>
      <c r="DR389" s="7"/>
      <c r="DS389" s="7"/>
      <c r="DT389" s="7"/>
      <c r="DU389" s="7"/>
      <c r="DV389" s="7"/>
      <c r="DW389" s="7"/>
      <c r="DX389" s="7"/>
      <c r="DY389" s="7"/>
      <c r="DZ389" s="7"/>
      <c r="EA389" s="7"/>
      <c r="EB389" s="7"/>
      <c r="EC389" s="7"/>
      <c r="ED389" s="7"/>
      <c r="EE389" s="7"/>
      <c r="EF389" s="7"/>
      <c r="EG389" s="7"/>
      <c r="EH389" s="7"/>
      <c r="EI389" s="7"/>
      <c r="EJ389" s="7"/>
      <c r="EK389" s="7"/>
      <c r="EL389" s="7"/>
      <c r="EM389" s="7"/>
      <c r="EN389" s="7"/>
      <c r="EO389" s="7"/>
      <c r="EP389" s="7"/>
      <c r="EQ389" s="7"/>
      <c r="ER389" s="7"/>
      <c r="ES389" s="7"/>
      <c r="ET389" s="7"/>
      <c r="EU389" s="7"/>
      <c r="EV389" s="7"/>
      <c r="EW389" s="7"/>
      <c r="EX389" s="7"/>
      <c r="EY389" s="7"/>
      <c r="EZ389" s="7"/>
      <c r="FA389" s="7"/>
      <c r="FB389" s="7"/>
      <c r="FC389" s="7"/>
      <c r="FD389" s="7"/>
      <c r="FE389" s="7"/>
      <c r="FF389" s="7"/>
      <c r="FG389" s="7"/>
      <c r="FH389" s="7"/>
      <c r="FI389" s="7"/>
      <c r="FJ389" s="7"/>
      <c r="FK389" s="7"/>
      <c r="FL389" s="7"/>
      <c r="FM389" s="7"/>
      <c r="FN389" s="7"/>
      <c r="FO389" s="7"/>
      <c r="FP389" s="7"/>
      <c r="FQ389" s="7"/>
      <c r="FR389" s="7"/>
      <c r="FS389" s="7"/>
      <c r="FT389" s="7"/>
      <c r="FU389" s="7"/>
      <c r="FV389" s="7"/>
      <c r="FW389" s="7"/>
      <c r="FX389" s="7"/>
      <c r="FY389" s="7"/>
      <c r="FZ389" s="7"/>
      <c r="GA389" s="7"/>
      <c r="GB389" s="7"/>
      <c r="GC389" s="7"/>
      <c r="GD389" s="7"/>
      <c r="GE389" s="7"/>
      <c r="GF389" s="7"/>
      <c r="GG389" s="7"/>
      <c r="GH389" s="7"/>
      <c r="GI389" s="7"/>
      <c r="GJ389" s="7"/>
      <c r="GK389" s="7"/>
      <c r="GL389" s="7"/>
      <c r="GM389" s="7"/>
      <c r="GN389" s="7"/>
      <c r="GO389" s="7"/>
      <c r="GP389" s="7"/>
      <c r="GQ389" s="7"/>
      <c r="GR389" s="7"/>
      <c r="GS389" s="7"/>
      <c r="GT389" s="7"/>
      <c r="GU389" s="7"/>
      <c r="GV389" s="7"/>
      <c r="GW389" s="7"/>
      <c r="GX389" s="7"/>
      <c r="GY389" s="7"/>
      <c r="GZ389" s="7"/>
      <c r="HA389" s="7"/>
      <c r="HB389" s="7"/>
      <c r="HC389" s="7"/>
      <c r="HD389" s="7"/>
      <c r="HE389" s="7"/>
      <c r="HF389" s="7"/>
      <c r="HG389" s="7"/>
      <c r="HH389" s="7"/>
      <c r="HI389" s="7"/>
      <c r="HJ389" s="7"/>
      <c r="HK389" s="7"/>
      <c r="HL389" s="7"/>
      <c r="HM389" s="7"/>
      <c r="HN389" s="7"/>
      <c r="HO389" s="7"/>
      <c r="HP389" s="7"/>
      <c r="HQ389" s="7"/>
      <c r="HR389" s="7"/>
      <c r="HS389" s="7"/>
      <c r="HT389" s="7"/>
      <c r="HU389" s="7"/>
      <c r="HV389" s="7"/>
      <c r="HW389" s="7"/>
      <c r="HX389" s="7"/>
      <c r="HY389" s="7"/>
      <c r="HZ389" s="7"/>
      <c r="IA389" s="7"/>
      <c r="IB389" s="7"/>
      <c r="IC389" s="7"/>
      <c r="ID389" s="7"/>
      <c r="IE389" s="7"/>
      <c r="IF389" s="7"/>
      <c r="IG389" s="7"/>
      <c r="IH389" s="7"/>
      <c r="II389" s="7"/>
      <c r="IJ389" s="7"/>
      <c r="IK389" s="7"/>
      <c r="IL389" s="7"/>
      <c r="IM389" s="7"/>
      <c r="IN389" s="7"/>
      <c r="IO389" s="7"/>
      <c r="IP389" s="7"/>
      <c r="IQ389" s="7"/>
      <c r="IR389" s="7"/>
      <c r="IS389" s="7"/>
      <c r="IT389" s="7"/>
      <c r="IU389" s="7"/>
      <c r="IV389" s="7"/>
      <c r="IW389" s="7"/>
      <c r="IX389" s="7"/>
      <c r="IY389" s="7"/>
      <c r="IZ389" s="7"/>
      <c r="JA389" s="7"/>
      <c r="JB389" s="7"/>
      <c r="JC389" s="7"/>
      <c r="JD389" s="7"/>
      <c r="JE389" s="7"/>
      <c r="JF389" s="7"/>
    </row>
    <row r="390" spans="2:266" ht="15.75" customHeight="1">
      <c r="B390" s="398"/>
      <c r="C390" s="385" t="str">
        <f>IF(C69="","",C69)</f>
        <v xml:space="preserve"> L2 - Exterior Light Load Red.</v>
      </c>
      <c r="D390" s="250"/>
      <c r="E390" s="244"/>
      <c r="F390" s="244"/>
      <c r="G390" s="244"/>
      <c r="H390" s="244"/>
      <c r="J390" s="1021" t="str">
        <f>IF(J69="","",J69)</f>
        <v/>
      </c>
      <c r="K390" s="1021"/>
      <c r="L390" s="399"/>
      <c r="M390" s="1021" t="str">
        <f>IF(M69="","",M69)</f>
        <v/>
      </c>
      <c r="N390" s="1021"/>
      <c r="O390" s="12"/>
      <c r="P390" s="1029" t="str">
        <f>IF(P69="","",P69)</f>
        <v/>
      </c>
      <c r="Q390" s="1029"/>
      <c r="R390" s="385"/>
      <c r="S390" s="1021" t="str">
        <f>IF(S69="","",S69)</f>
        <v/>
      </c>
      <c r="T390" s="1021"/>
      <c r="U390" s="467"/>
      <c r="V390" s="246"/>
      <c r="W390" s="463" t="str">
        <f>W69</f>
        <v xml:space="preserve">Reduction: </v>
      </c>
      <c r="X390" s="995" t="str">
        <f>IF(X69="","",X69)</f>
        <v/>
      </c>
      <c r="Y390" s="995"/>
      <c r="Z390" s="385" t="str">
        <f>Z69</f>
        <v>kW</v>
      </c>
      <c r="AA390" s="246"/>
      <c r="AB390" s="246"/>
      <c r="AC390" s="246"/>
      <c r="AD390" s="401" t="str">
        <f>IF(AD69="","",AD69)</f>
        <v>x $200 per kW=</v>
      </c>
      <c r="AE390" s="400" t="s">
        <v>252</v>
      </c>
      <c r="AF390" s="996" t="str">
        <f>IF(AF69="","",AF69)</f>
        <v/>
      </c>
      <c r="AG390" s="996"/>
      <c r="AH390" s="996"/>
      <c r="AI390" s="397"/>
      <c r="AJ390" s="244"/>
      <c r="AK390" s="7"/>
      <c r="AL390" s="244"/>
      <c r="AM390" s="7"/>
      <c r="AN390" s="7"/>
      <c r="AO390" s="13"/>
      <c r="AP390" s="13"/>
      <c r="AQ390" s="7"/>
      <c r="AR390" s="7"/>
      <c r="AS390" s="7"/>
      <c r="AT390" s="7"/>
      <c r="AU390" s="150"/>
      <c r="AV390" s="156"/>
      <c r="AW390" s="156"/>
      <c r="AX390" s="156"/>
      <c r="AY390" s="156"/>
      <c r="AZ390" s="156"/>
      <c r="BA390" s="156"/>
      <c r="BB390" s="156"/>
      <c r="BC390" s="156"/>
      <c r="BD390" s="156"/>
      <c r="BE390" s="156"/>
      <c r="BF390" s="156"/>
      <c r="BG390" s="156"/>
      <c r="BH390" s="156"/>
      <c r="BI390" s="156"/>
      <c r="BJ390" s="156"/>
      <c r="BK390" s="156"/>
      <c r="BL390" s="156"/>
      <c r="BM390" s="156"/>
      <c r="BN390" s="156"/>
      <c r="BO390" s="156"/>
      <c r="BP390" s="156"/>
      <c r="BQ390" s="156"/>
      <c r="BR390" s="156"/>
      <c r="BS390" s="156"/>
      <c r="BT390" s="156"/>
      <c r="BU390" s="156"/>
      <c r="BV390" s="156"/>
      <c r="BW390" s="156"/>
      <c r="BX390" s="156"/>
      <c r="BY390" s="156"/>
      <c r="BZ390" s="156"/>
      <c r="CA390" s="156"/>
      <c r="CB390" s="156"/>
      <c r="CC390" s="156"/>
      <c r="CD390" s="156"/>
      <c r="CE390" s="156"/>
      <c r="CF390" s="156"/>
      <c r="CG390" s="156"/>
      <c r="CH390" s="156"/>
      <c r="CI390" s="156"/>
      <c r="CJ390" s="156"/>
      <c r="CK390" s="156"/>
      <c r="CL390" s="156"/>
      <c r="CM390" s="156"/>
      <c r="CN390" s="156"/>
      <c r="CO390" s="156"/>
      <c r="CP390" s="156"/>
      <c r="CQ390" s="156"/>
      <c r="CR390" s="156"/>
      <c r="CS390" s="156"/>
      <c r="CT390" s="156"/>
      <c r="CU390" s="156"/>
      <c r="CV390" s="156"/>
      <c r="CW390" s="156"/>
      <c r="CX390" s="156"/>
      <c r="CY390" s="156"/>
      <c r="CZ390" s="156"/>
      <c r="DA390" s="156"/>
      <c r="DB390" s="156"/>
      <c r="DC390" s="156"/>
      <c r="DD390" s="7"/>
      <c r="DE390" s="7"/>
      <c r="DF390" s="7"/>
      <c r="DG390" s="7"/>
      <c r="DH390" s="7"/>
      <c r="DI390" s="7"/>
      <c r="DJ390" s="7"/>
      <c r="DK390" s="7"/>
      <c r="DL390" s="7"/>
      <c r="DM390" s="7"/>
      <c r="DN390" s="7"/>
      <c r="DO390" s="7"/>
      <c r="DP390" s="7"/>
      <c r="DQ390" s="7"/>
      <c r="DR390" s="7"/>
      <c r="DS390" s="7"/>
      <c r="DT390" s="7"/>
      <c r="DU390" s="7"/>
      <c r="DV390" s="7"/>
      <c r="DW390" s="7"/>
      <c r="DX390" s="7"/>
      <c r="DY390" s="7"/>
      <c r="DZ390" s="7"/>
      <c r="EA390" s="7"/>
      <c r="EB390" s="7"/>
      <c r="EC390" s="7"/>
      <c r="ED390" s="7"/>
      <c r="EE390" s="7"/>
      <c r="EF390" s="7"/>
      <c r="EG390" s="7"/>
      <c r="EH390" s="7"/>
      <c r="EI390" s="7"/>
      <c r="EJ390" s="7"/>
      <c r="EK390" s="7"/>
      <c r="EL390" s="7"/>
      <c r="EM390" s="7"/>
      <c r="EN390" s="7"/>
      <c r="EO390" s="7"/>
      <c r="EP390" s="7"/>
      <c r="EQ390" s="7"/>
      <c r="ER390" s="7"/>
      <c r="ES390" s="7"/>
      <c r="ET390" s="7"/>
      <c r="EU390" s="7"/>
      <c r="EV390" s="7"/>
      <c r="EW390" s="7"/>
      <c r="EX390" s="7"/>
      <c r="EY390" s="7"/>
      <c r="EZ390" s="7"/>
      <c r="FA390" s="7"/>
      <c r="FB390" s="7"/>
      <c r="FC390" s="7"/>
      <c r="FD390" s="7"/>
      <c r="FE390" s="7"/>
      <c r="FF390" s="7"/>
      <c r="FG390" s="7"/>
      <c r="FH390" s="7"/>
      <c r="FI390" s="7"/>
      <c r="FJ390" s="7"/>
      <c r="FK390" s="7"/>
      <c r="FL390" s="7"/>
      <c r="FM390" s="7"/>
      <c r="FN390" s="7"/>
      <c r="FO390" s="7"/>
      <c r="FP390" s="7"/>
      <c r="FQ390" s="7"/>
      <c r="FR390" s="7"/>
      <c r="FS390" s="7"/>
      <c r="FT390" s="7"/>
      <c r="FU390" s="7"/>
      <c r="FV390" s="7"/>
      <c r="FW390" s="7"/>
      <c r="FX390" s="7"/>
      <c r="FY390" s="7"/>
      <c r="FZ390" s="7"/>
      <c r="GA390" s="7"/>
      <c r="GB390" s="7"/>
      <c r="GC390" s="7"/>
      <c r="GD390" s="7"/>
      <c r="GE390" s="7"/>
      <c r="GF390" s="7"/>
      <c r="GG390" s="7"/>
      <c r="GH390" s="7"/>
      <c r="GI390" s="7"/>
      <c r="GJ390" s="7"/>
      <c r="GK390" s="7"/>
      <c r="GL390" s="7"/>
      <c r="GM390" s="7"/>
      <c r="GN390" s="7"/>
      <c r="GO390" s="7"/>
      <c r="GP390" s="7"/>
      <c r="GQ390" s="7"/>
      <c r="GR390" s="7"/>
      <c r="GS390" s="7"/>
      <c r="GT390" s="7"/>
      <c r="GU390" s="7"/>
      <c r="GV390" s="7"/>
      <c r="GW390" s="7"/>
      <c r="GX390" s="7"/>
      <c r="GY390" s="7"/>
      <c r="GZ390" s="7"/>
      <c r="HA390" s="7"/>
      <c r="HB390" s="7"/>
      <c r="HC390" s="7"/>
      <c r="HD390" s="7"/>
      <c r="HE390" s="7"/>
      <c r="HF390" s="7"/>
      <c r="HG390" s="7"/>
      <c r="HH390" s="7"/>
      <c r="HI390" s="7"/>
      <c r="HJ390" s="7"/>
      <c r="HK390" s="7"/>
      <c r="HL390" s="7"/>
      <c r="HM390" s="7"/>
      <c r="HN390" s="7"/>
      <c r="HO390" s="7"/>
      <c r="HP390" s="7"/>
      <c r="HQ390" s="7"/>
      <c r="HR390" s="7"/>
      <c r="HS390" s="7"/>
      <c r="HT390" s="7"/>
      <c r="HU390" s="7"/>
      <c r="HV390" s="7"/>
      <c r="HW390" s="7"/>
      <c r="HX390" s="7"/>
      <c r="HY390" s="7"/>
      <c r="HZ390" s="7"/>
      <c r="IA390" s="7"/>
      <c r="IB390" s="7"/>
      <c r="IC390" s="7"/>
      <c r="ID390" s="7"/>
      <c r="IE390" s="7"/>
      <c r="IF390" s="7"/>
      <c r="IG390" s="7"/>
      <c r="IH390" s="7"/>
      <c r="II390" s="7"/>
      <c r="IJ390" s="7"/>
      <c r="IK390" s="7"/>
      <c r="IL390" s="7"/>
      <c r="IM390" s="7"/>
      <c r="IN390" s="7"/>
      <c r="IO390" s="7"/>
      <c r="IP390" s="7"/>
      <c r="IQ390" s="7"/>
      <c r="IR390" s="7"/>
      <c r="IS390" s="7"/>
      <c r="IT390" s="7"/>
      <c r="IU390" s="7"/>
      <c r="IV390" s="7"/>
      <c r="IW390" s="7"/>
      <c r="IX390" s="7"/>
      <c r="IY390" s="7"/>
      <c r="IZ390" s="7"/>
      <c r="JA390" s="7"/>
      <c r="JB390" s="7"/>
      <c r="JC390" s="7"/>
      <c r="JD390" s="7"/>
      <c r="JE390" s="7"/>
      <c r="JF390" s="7"/>
    </row>
    <row r="391" spans="2:266" ht="15.75" customHeight="1">
      <c r="B391" s="398"/>
      <c r="C391" s="385" t="str">
        <f>IF(C70="","",C70)</f>
        <v xml:space="preserve"> L3a - LLLC Interior (Networked)</v>
      </c>
      <c r="D391" s="250"/>
      <c r="E391" s="250"/>
      <c r="G391" s="244"/>
      <c r="H391" s="249"/>
      <c r="I391" s="244"/>
      <c r="J391" s="3"/>
      <c r="K391" s="3"/>
      <c r="L391" s="725" t="str">
        <f>IF(AND(AK70=TRUE,AG70=""),L70,"")</f>
        <v/>
      </c>
      <c r="M391" s="12"/>
      <c r="N391" s="12"/>
      <c r="O391" s="12"/>
      <c r="P391" s="18"/>
      <c r="Q391" s="18"/>
      <c r="R391" s="385"/>
      <c r="S391" s="1021" t="str">
        <f>IF(S70="","",S70)</f>
        <v/>
      </c>
      <c r="T391" s="1021"/>
      <c r="U391" s="467"/>
      <c r="V391" s="246"/>
      <c r="W391" s="463" t="str">
        <f>W70</f>
        <v xml:space="preserve">Installed: </v>
      </c>
      <c r="X391" s="1021" t="str">
        <f>IF(X70="","",X70)</f>
        <v/>
      </c>
      <c r="Y391" s="1021"/>
      <c r="Z391" s="385" t="str">
        <f>Z70</f>
        <v>kW</v>
      </c>
      <c r="AA391" s="246"/>
      <c r="AB391" s="246"/>
      <c r="AC391" s="246"/>
      <c r="AD391" s="401" t="str">
        <f>IF(AD70="","",AD70)</f>
        <v>x $0.26 per kWh=</v>
      </c>
      <c r="AE391" s="400" t="s">
        <v>252</v>
      </c>
      <c r="AF391" s="996" t="str">
        <f>IF(AF70="","",AF70)</f>
        <v/>
      </c>
      <c r="AG391" s="996"/>
      <c r="AH391" s="996"/>
      <c r="AI391" s="397"/>
      <c r="AJ391" s="244"/>
      <c r="AK391" s="7"/>
      <c r="AL391" s="244"/>
      <c r="AM391" s="7"/>
      <c r="AN391" s="7"/>
      <c r="AO391" s="13"/>
      <c r="AP391" s="13"/>
      <c r="AQ391" s="7"/>
      <c r="AR391" s="7"/>
      <c r="AS391" s="7"/>
      <c r="AT391" s="7"/>
      <c r="AU391" s="150"/>
      <c r="AV391" s="425"/>
      <c r="AW391" s="425"/>
      <c r="AX391" s="425"/>
      <c r="AY391" s="425"/>
      <c r="AZ391" s="425"/>
      <c r="BA391" s="425"/>
      <c r="BB391" s="425"/>
      <c r="BC391" s="425"/>
      <c r="BD391" s="425"/>
      <c r="BE391" s="425"/>
      <c r="BF391" s="425"/>
      <c r="BG391" s="425"/>
      <c r="BH391" s="425"/>
      <c r="BI391" s="425"/>
      <c r="BJ391" s="425"/>
      <c r="BK391" s="425"/>
      <c r="BL391" s="425"/>
      <c r="BM391" s="425"/>
      <c r="BN391" s="425"/>
      <c r="BO391" s="425"/>
      <c r="BP391" s="425"/>
      <c r="BQ391" s="425"/>
      <c r="BR391" s="425"/>
      <c r="BS391" s="425"/>
      <c r="BT391" s="425"/>
      <c r="BU391" s="425"/>
      <c r="BV391" s="425"/>
      <c r="BW391" s="425"/>
      <c r="BX391" s="425"/>
      <c r="BY391" s="425"/>
      <c r="BZ391" s="425"/>
      <c r="CA391" s="425"/>
      <c r="CB391" s="425"/>
      <c r="CC391" s="425"/>
      <c r="CD391" s="425"/>
      <c r="CE391" s="425"/>
      <c r="CF391" s="425"/>
      <c r="CG391" s="425"/>
      <c r="CH391" s="425"/>
      <c r="CI391" s="425"/>
      <c r="CJ391" s="425"/>
      <c r="CK391" s="425"/>
      <c r="CL391" s="425"/>
      <c r="CM391" s="425"/>
      <c r="CN391" s="425"/>
      <c r="CO391" s="425"/>
      <c r="CP391" s="425"/>
      <c r="CQ391" s="425"/>
      <c r="CR391" s="425"/>
      <c r="CS391" s="425"/>
      <c r="CT391" s="425"/>
      <c r="CU391" s="425"/>
      <c r="CV391" s="425"/>
      <c r="CW391" s="425"/>
      <c r="CX391" s="425"/>
      <c r="CY391" s="425"/>
      <c r="CZ391" s="425"/>
      <c r="DA391" s="425"/>
      <c r="DB391" s="425"/>
      <c r="DC391" s="425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  <c r="DO391" s="7"/>
      <c r="DP391" s="7"/>
      <c r="DQ391" s="7"/>
      <c r="DR391" s="7"/>
      <c r="DS391" s="7"/>
      <c r="DT391" s="7"/>
      <c r="DU391" s="7"/>
      <c r="DV391" s="7"/>
      <c r="DW391" s="7"/>
      <c r="DX391" s="7"/>
      <c r="DY391" s="7"/>
      <c r="DZ391" s="7"/>
      <c r="EA391" s="7"/>
      <c r="EB391" s="7"/>
      <c r="EC391" s="7"/>
      <c r="ED391" s="7"/>
      <c r="EE391" s="7"/>
      <c r="EF391" s="7"/>
      <c r="EG391" s="7"/>
      <c r="EH391" s="7"/>
      <c r="EI391" s="7"/>
      <c r="EJ391" s="7"/>
      <c r="EK391" s="7"/>
      <c r="EL391" s="7"/>
      <c r="EM391" s="7"/>
      <c r="EN391" s="7"/>
      <c r="EO391" s="7"/>
      <c r="EP391" s="7"/>
      <c r="EQ391" s="7"/>
      <c r="ER391" s="7"/>
      <c r="ES391" s="7"/>
      <c r="ET391" s="7"/>
      <c r="EU391" s="7"/>
      <c r="EV391" s="7"/>
      <c r="EW391" s="7"/>
      <c r="EX391" s="7"/>
      <c r="EY391" s="7"/>
      <c r="EZ391" s="7"/>
      <c r="FA391" s="7"/>
      <c r="FB391" s="7"/>
      <c r="FC391" s="7"/>
      <c r="FD391" s="7"/>
      <c r="FE391" s="7"/>
      <c r="FF391" s="7"/>
      <c r="FG391" s="7"/>
      <c r="FH391" s="7"/>
      <c r="FI391" s="7"/>
      <c r="FJ391" s="7"/>
      <c r="FK391" s="7"/>
      <c r="FL391" s="7"/>
      <c r="FM391" s="7"/>
      <c r="FN391" s="7"/>
      <c r="FO391" s="7"/>
      <c r="FP391" s="7"/>
      <c r="FQ391" s="7"/>
      <c r="FR391" s="7"/>
      <c r="FS391" s="7"/>
      <c r="FT391" s="7"/>
      <c r="FU391" s="7"/>
      <c r="FV391" s="7"/>
      <c r="FW391" s="7"/>
      <c r="FX391" s="7"/>
      <c r="FY391" s="7"/>
      <c r="FZ391" s="7"/>
      <c r="GA391" s="7"/>
      <c r="GB391" s="7"/>
      <c r="GC391" s="7"/>
      <c r="GD391" s="7"/>
      <c r="GE391" s="7"/>
      <c r="GF391" s="7"/>
      <c r="GG391" s="7"/>
      <c r="GH391" s="7"/>
      <c r="GI391" s="7"/>
      <c r="GJ391" s="7"/>
      <c r="GK391" s="7"/>
      <c r="GL391" s="7"/>
      <c r="GM391" s="7"/>
      <c r="GN391" s="7"/>
      <c r="GO391" s="7"/>
      <c r="GP391" s="7"/>
      <c r="GQ391" s="7"/>
      <c r="GR391" s="7"/>
      <c r="GS391" s="7"/>
      <c r="GT391" s="7"/>
      <c r="GU391" s="7"/>
      <c r="GV391" s="7"/>
      <c r="GW391" s="7"/>
      <c r="GX391" s="7"/>
      <c r="GY391" s="7"/>
      <c r="GZ391" s="7"/>
      <c r="HA391" s="7"/>
      <c r="HB391" s="7"/>
      <c r="HC391" s="7"/>
      <c r="HD391" s="7"/>
      <c r="HE391" s="7"/>
      <c r="HF391" s="7"/>
      <c r="HG391" s="7"/>
      <c r="HH391" s="7"/>
      <c r="HI391" s="7"/>
      <c r="HJ391" s="7"/>
      <c r="HK391" s="7"/>
      <c r="HL391" s="7"/>
      <c r="HM391" s="7"/>
      <c r="HN391" s="7"/>
      <c r="HO391" s="7"/>
      <c r="HP391" s="7"/>
      <c r="HQ391" s="7"/>
      <c r="HR391" s="7"/>
      <c r="HS391" s="7"/>
      <c r="HT391" s="7"/>
      <c r="HU391" s="7"/>
      <c r="HV391" s="7"/>
      <c r="HW391" s="7"/>
      <c r="HX391" s="7"/>
      <c r="HY391" s="7"/>
      <c r="HZ391" s="7"/>
      <c r="IA391" s="7"/>
      <c r="IB391" s="7"/>
      <c r="IC391" s="7"/>
      <c r="ID391" s="7"/>
      <c r="IE391" s="7"/>
      <c r="IF391" s="7"/>
      <c r="IG391" s="7"/>
      <c r="IH391" s="7"/>
      <c r="II391" s="7"/>
      <c r="IJ391" s="7"/>
      <c r="IK391" s="7"/>
      <c r="IL391" s="7"/>
      <c r="IM391" s="7"/>
      <c r="IN391" s="7"/>
      <c r="IO391" s="7"/>
      <c r="IP391" s="7"/>
      <c r="IQ391" s="7"/>
      <c r="IR391" s="7"/>
      <c r="IS391" s="7"/>
      <c r="IT391" s="7"/>
      <c r="IU391" s="7"/>
      <c r="IV391" s="7"/>
      <c r="IW391" s="7"/>
      <c r="IX391" s="7"/>
      <c r="IY391" s="7"/>
      <c r="IZ391" s="7"/>
      <c r="JA391" s="7"/>
      <c r="JB391" s="7"/>
      <c r="JC391" s="7"/>
      <c r="JD391" s="7"/>
      <c r="JE391" s="7"/>
      <c r="JF391" s="7"/>
    </row>
    <row r="392" spans="2:266" ht="6" customHeight="1">
      <c r="B392" s="398"/>
      <c r="C392" s="385"/>
      <c r="D392" s="250"/>
      <c r="E392" s="250"/>
      <c r="F392" s="724" t="str">
        <f>F71</f>
        <v>Control Strategy 1:</v>
      </c>
      <c r="G392" s="1018" t="str">
        <f>IF(G71="","",G71)</f>
        <v/>
      </c>
      <c r="H392" s="1018"/>
      <c r="I392" s="1018"/>
      <c r="J392" s="1018"/>
      <c r="K392" s="1018"/>
      <c r="L392" s="1018"/>
      <c r="M392" s="1018"/>
      <c r="N392" s="1018"/>
      <c r="O392" s="1018"/>
      <c r="P392" s="1018"/>
      <c r="Q392" s="1018"/>
      <c r="R392" s="1018"/>
      <c r="V392" s="724" t="str">
        <f>V71</f>
        <v>Control Strategy 2:</v>
      </c>
      <c r="W392" s="1018" t="str">
        <f>IF(W71="","",W71)</f>
        <v/>
      </c>
      <c r="X392" s="1018"/>
      <c r="Y392" s="1018"/>
      <c r="Z392" s="1018"/>
      <c r="AA392" s="1018"/>
      <c r="AB392" s="1018"/>
      <c r="AC392" s="1018"/>
      <c r="AD392" s="1018"/>
      <c r="AE392" s="1018"/>
      <c r="AF392" s="1018"/>
      <c r="AG392" s="1018"/>
      <c r="AH392" s="1018"/>
      <c r="AI392" s="397"/>
      <c r="AJ392" s="244"/>
      <c r="AK392" s="7"/>
      <c r="AL392" s="244"/>
      <c r="AM392" s="7"/>
      <c r="AN392" s="7"/>
      <c r="AO392" s="13"/>
      <c r="AP392" s="13"/>
      <c r="AQ392" s="7"/>
      <c r="AR392" s="7"/>
      <c r="AS392" s="7"/>
      <c r="AT392" s="7"/>
      <c r="AU392" s="150"/>
      <c r="AV392" s="425"/>
      <c r="AW392" s="425"/>
      <c r="AX392" s="425"/>
      <c r="AY392" s="425"/>
      <c r="AZ392" s="425"/>
      <c r="BA392" s="425"/>
      <c r="BB392" s="425"/>
      <c r="BC392" s="425"/>
      <c r="BD392" s="425"/>
      <c r="BE392" s="425"/>
      <c r="BF392" s="425"/>
      <c r="BG392" s="425"/>
      <c r="BH392" s="425"/>
      <c r="BI392" s="425"/>
      <c r="BJ392" s="425"/>
      <c r="BK392" s="425"/>
      <c r="BL392" s="425"/>
      <c r="BM392" s="425"/>
      <c r="BN392" s="425"/>
      <c r="BO392" s="425"/>
      <c r="BP392" s="425"/>
      <c r="BQ392" s="425"/>
      <c r="BR392" s="425"/>
      <c r="BS392" s="425"/>
      <c r="BT392" s="425"/>
      <c r="BU392" s="425"/>
      <c r="BV392" s="425"/>
      <c r="BW392" s="425"/>
      <c r="BX392" s="425"/>
      <c r="BY392" s="425"/>
      <c r="BZ392" s="425"/>
      <c r="CA392" s="425"/>
      <c r="CB392" s="425"/>
      <c r="CC392" s="425"/>
      <c r="CD392" s="425"/>
      <c r="CE392" s="425"/>
      <c r="CF392" s="425"/>
      <c r="CG392" s="425"/>
      <c r="CH392" s="425"/>
      <c r="CI392" s="425"/>
      <c r="CJ392" s="425"/>
      <c r="CK392" s="425"/>
      <c r="CL392" s="425"/>
      <c r="CM392" s="425"/>
      <c r="CN392" s="425"/>
      <c r="CO392" s="425"/>
      <c r="CP392" s="425"/>
      <c r="CQ392" s="425"/>
      <c r="CR392" s="425"/>
      <c r="CS392" s="425"/>
      <c r="CT392" s="425"/>
      <c r="CU392" s="425"/>
      <c r="CV392" s="425"/>
      <c r="CW392" s="425"/>
      <c r="CX392" s="425"/>
      <c r="CY392" s="425"/>
      <c r="CZ392" s="425"/>
      <c r="DA392" s="425"/>
      <c r="DB392" s="425"/>
      <c r="DC392" s="425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  <c r="DS392" s="7"/>
      <c r="DT392" s="7"/>
      <c r="DU392" s="7"/>
      <c r="DV392" s="7"/>
      <c r="DW392" s="7"/>
      <c r="DX392" s="7"/>
      <c r="DY392" s="7"/>
      <c r="DZ392" s="7"/>
      <c r="EA392" s="7"/>
      <c r="EB392" s="7"/>
      <c r="EC392" s="7"/>
      <c r="ED392" s="7"/>
      <c r="EE392" s="7"/>
      <c r="EF392" s="7"/>
      <c r="EG392" s="7"/>
      <c r="EH392" s="7"/>
      <c r="EI392" s="7"/>
      <c r="EJ392" s="7"/>
      <c r="EK392" s="7"/>
      <c r="EL392" s="7"/>
      <c r="EM392" s="7"/>
      <c r="EN392" s="7"/>
      <c r="EO392" s="7"/>
      <c r="EP392" s="7"/>
      <c r="EQ392" s="7"/>
      <c r="ER392" s="7"/>
      <c r="ES392" s="7"/>
      <c r="ET392" s="7"/>
      <c r="EU392" s="7"/>
      <c r="EV392" s="7"/>
      <c r="EW392" s="7"/>
      <c r="EX392" s="7"/>
      <c r="EY392" s="7"/>
      <c r="EZ392" s="7"/>
      <c r="FA392" s="7"/>
      <c r="FB392" s="7"/>
      <c r="FC392" s="7"/>
      <c r="FD392" s="7"/>
      <c r="FE392" s="7"/>
      <c r="FF392" s="7"/>
      <c r="FG392" s="7"/>
      <c r="FH392" s="7"/>
      <c r="FI392" s="7"/>
      <c r="FJ392" s="7"/>
      <c r="FK392" s="7"/>
      <c r="FL392" s="7"/>
      <c r="FM392" s="7"/>
      <c r="FN392" s="7"/>
      <c r="FO392" s="7"/>
      <c r="FP392" s="7"/>
      <c r="FQ392" s="7"/>
      <c r="FR392" s="7"/>
      <c r="FS392" s="7"/>
      <c r="FT392" s="7"/>
      <c r="FU392" s="7"/>
      <c r="FV392" s="7"/>
      <c r="FW392" s="7"/>
      <c r="FX392" s="7"/>
      <c r="FY392" s="7"/>
      <c r="FZ392" s="7"/>
      <c r="GA392" s="7"/>
      <c r="GB392" s="7"/>
      <c r="GC392" s="7"/>
      <c r="GD392" s="7"/>
      <c r="GE392" s="7"/>
      <c r="GF392" s="7"/>
      <c r="GG392" s="7"/>
      <c r="GH392" s="7"/>
      <c r="GI392" s="7"/>
      <c r="GJ392" s="7"/>
      <c r="GK392" s="7"/>
      <c r="GL392" s="7"/>
      <c r="GM392" s="7"/>
      <c r="GN392" s="7"/>
      <c r="GO392" s="7"/>
      <c r="GP392" s="7"/>
      <c r="GQ392" s="7"/>
      <c r="GR392" s="7"/>
      <c r="GS392" s="7"/>
      <c r="GT392" s="7"/>
      <c r="GU392" s="7"/>
      <c r="GV392" s="7"/>
      <c r="GW392" s="7"/>
      <c r="GX392" s="7"/>
      <c r="GY392" s="7"/>
      <c r="GZ392" s="7"/>
      <c r="HA392" s="7"/>
      <c r="HB392" s="7"/>
      <c r="HC392" s="7"/>
      <c r="HD392" s="7"/>
      <c r="HE392" s="7"/>
      <c r="HF392" s="7"/>
      <c r="HG392" s="7"/>
      <c r="HH392" s="7"/>
      <c r="HI392" s="7"/>
      <c r="HJ392" s="7"/>
      <c r="HK392" s="7"/>
      <c r="HL392" s="7"/>
      <c r="HM392" s="7"/>
      <c r="HN392" s="7"/>
      <c r="HO392" s="7"/>
      <c r="HP392" s="7"/>
      <c r="HQ392" s="7"/>
      <c r="HR392" s="7"/>
      <c r="HS392" s="7"/>
      <c r="HT392" s="7"/>
      <c r="HU392" s="7"/>
      <c r="HV392" s="7"/>
      <c r="HW392" s="7"/>
      <c r="HX392" s="7"/>
      <c r="HY392" s="7"/>
      <c r="HZ392" s="7"/>
      <c r="IA392" s="7"/>
      <c r="IB392" s="7"/>
      <c r="IC392" s="7"/>
      <c r="ID392" s="7"/>
      <c r="IE392" s="7"/>
      <c r="IF392" s="7"/>
      <c r="IG392" s="7"/>
      <c r="IH392" s="7"/>
      <c r="II392" s="7"/>
      <c r="IJ392" s="7"/>
      <c r="IK392" s="7"/>
      <c r="IL392" s="7"/>
      <c r="IM392" s="7"/>
      <c r="IN392" s="7"/>
      <c r="IO392" s="7"/>
      <c r="IP392" s="7"/>
      <c r="IQ392" s="7"/>
      <c r="IR392" s="7"/>
      <c r="IS392" s="7"/>
      <c r="IT392" s="7"/>
      <c r="IU392" s="7"/>
      <c r="IV392" s="7"/>
      <c r="IW392" s="7"/>
      <c r="IX392" s="7"/>
      <c r="IY392" s="7"/>
      <c r="IZ392" s="7"/>
      <c r="JA392" s="7"/>
      <c r="JB392" s="7"/>
      <c r="JC392" s="7"/>
      <c r="JD392" s="7"/>
      <c r="JE392" s="7"/>
      <c r="JF392" s="7"/>
    </row>
    <row r="393" spans="2:266" ht="15.75" customHeight="1">
      <c r="B393" s="398"/>
      <c r="C393" s="385" t="str">
        <f>IF(C72="","",C72)</f>
        <v xml:space="preserve"> L3b - LLLC Exterior (Networked)</v>
      </c>
      <c r="D393" s="250"/>
      <c r="E393" s="250"/>
      <c r="G393" s="244"/>
      <c r="H393" s="249"/>
      <c r="I393" s="244"/>
      <c r="J393" s="3"/>
      <c r="K393" s="3"/>
      <c r="L393" s="725" t="str">
        <f>IF(AND(AK72=TRUE,AG72=""),L72,"")</f>
        <v/>
      </c>
      <c r="M393" s="12"/>
      <c r="N393" s="12"/>
      <c r="O393" s="12"/>
      <c r="P393" s="18"/>
      <c r="Q393" s="18"/>
      <c r="R393" s="385"/>
      <c r="S393" s="1000" t="str">
        <f>IF(S72="","",S72)</f>
        <v/>
      </c>
      <c r="T393" s="1000"/>
      <c r="U393" s="467"/>
      <c r="V393" s="246"/>
      <c r="W393" s="463" t="str">
        <f>W72</f>
        <v xml:space="preserve">Installed: </v>
      </c>
      <c r="X393" s="1000" t="str">
        <f>IF(X72="","",X72)</f>
        <v/>
      </c>
      <c r="Y393" s="1000"/>
      <c r="Z393" s="385" t="s">
        <v>75</v>
      </c>
      <c r="AA393" s="246"/>
      <c r="AB393" s="246"/>
      <c r="AC393" s="246"/>
      <c r="AD393" s="401" t="str">
        <f>IF(AD72="","",AD72)</f>
        <v>x $0.20 per kWh=</v>
      </c>
      <c r="AE393" s="400" t="s">
        <v>252</v>
      </c>
      <c r="AF393" s="999" t="str">
        <f>IF(AF72="","",AF72)</f>
        <v/>
      </c>
      <c r="AG393" s="999"/>
      <c r="AH393" s="999"/>
      <c r="AI393" s="397"/>
      <c r="AJ393" s="244"/>
      <c r="AK393" s="7"/>
      <c r="AL393" s="244"/>
      <c r="AM393" s="7"/>
      <c r="AN393" s="7"/>
      <c r="AO393" s="13"/>
      <c r="AP393" s="13"/>
      <c r="AQ393" s="7"/>
      <c r="AR393" s="7"/>
      <c r="AS393" s="7"/>
      <c r="AT393" s="7"/>
      <c r="AU393" s="150"/>
      <c r="AV393" s="425"/>
      <c r="AW393" s="425"/>
      <c r="AX393" s="425"/>
      <c r="AY393" s="425"/>
      <c r="AZ393" s="425"/>
      <c r="BA393" s="425"/>
      <c r="BB393" s="425"/>
      <c r="BC393" s="425"/>
      <c r="BD393" s="425"/>
      <c r="BE393" s="425"/>
      <c r="BF393" s="425"/>
      <c r="BG393" s="425"/>
      <c r="BH393" s="425"/>
      <c r="BI393" s="425"/>
      <c r="BJ393" s="425"/>
      <c r="BK393" s="425"/>
      <c r="BL393" s="425"/>
      <c r="BM393" s="425"/>
      <c r="BN393" s="425"/>
      <c r="BO393" s="425"/>
      <c r="BP393" s="425"/>
      <c r="BQ393" s="425"/>
      <c r="BR393" s="425"/>
      <c r="BS393" s="425"/>
      <c r="BT393" s="425"/>
      <c r="BU393" s="425"/>
      <c r="BV393" s="425"/>
      <c r="BW393" s="425"/>
      <c r="BX393" s="425"/>
      <c r="BY393" s="425"/>
      <c r="BZ393" s="425"/>
      <c r="CA393" s="425"/>
      <c r="CB393" s="425"/>
      <c r="CC393" s="425"/>
      <c r="CD393" s="425"/>
      <c r="CE393" s="425"/>
      <c r="CF393" s="425"/>
      <c r="CG393" s="425"/>
      <c r="CH393" s="425"/>
      <c r="CI393" s="425"/>
      <c r="CJ393" s="425"/>
      <c r="CK393" s="425"/>
      <c r="CL393" s="425"/>
      <c r="CM393" s="425"/>
      <c r="CN393" s="425"/>
      <c r="CO393" s="425"/>
      <c r="CP393" s="425"/>
      <c r="CQ393" s="425"/>
      <c r="CR393" s="425"/>
      <c r="CS393" s="425"/>
      <c r="CT393" s="425"/>
      <c r="CU393" s="425"/>
      <c r="CV393" s="425"/>
      <c r="CW393" s="425"/>
      <c r="CX393" s="425"/>
      <c r="CY393" s="425"/>
      <c r="CZ393" s="425"/>
      <c r="DA393" s="425"/>
      <c r="DB393" s="425"/>
      <c r="DC393" s="425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r="DR393" s="7"/>
      <c r="DS393" s="7"/>
      <c r="DT393" s="7"/>
      <c r="DU393" s="7"/>
      <c r="DV393" s="7"/>
      <c r="DW393" s="7"/>
      <c r="DX393" s="7"/>
      <c r="DY393" s="7"/>
      <c r="DZ393" s="7"/>
      <c r="EA393" s="7"/>
      <c r="EB393" s="7"/>
      <c r="EC393" s="7"/>
      <c r="ED393" s="7"/>
      <c r="EE393" s="7"/>
      <c r="EF393" s="7"/>
      <c r="EG393" s="7"/>
      <c r="EH393" s="7"/>
      <c r="EI393" s="7"/>
      <c r="EJ393" s="7"/>
      <c r="EK393" s="7"/>
      <c r="EL393" s="7"/>
      <c r="EM393" s="7"/>
      <c r="EN393" s="7"/>
      <c r="EO393" s="7"/>
      <c r="EP393" s="7"/>
      <c r="EQ393" s="7"/>
      <c r="ER393" s="7"/>
      <c r="ES393" s="7"/>
      <c r="ET393" s="7"/>
      <c r="EU393" s="7"/>
      <c r="EV393" s="7"/>
      <c r="EW393" s="7"/>
      <c r="EX393" s="7"/>
      <c r="EY393" s="7"/>
      <c r="EZ393" s="7"/>
      <c r="FA393" s="7"/>
      <c r="FB393" s="7"/>
      <c r="FC393" s="7"/>
      <c r="FD393" s="7"/>
      <c r="FE393" s="7"/>
      <c r="FF393" s="7"/>
      <c r="FG393" s="7"/>
      <c r="FH393" s="7"/>
      <c r="FI393" s="7"/>
      <c r="FJ393" s="7"/>
      <c r="FK393" s="7"/>
      <c r="FL393" s="7"/>
      <c r="FM393" s="7"/>
      <c r="FN393" s="7"/>
      <c r="FO393" s="7"/>
      <c r="FP393" s="7"/>
      <c r="FQ393" s="7"/>
      <c r="FR393" s="7"/>
      <c r="FS393" s="7"/>
      <c r="FT393" s="7"/>
      <c r="FU393" s="7"/>
      <c r="FV393" s="7"/>
      <c r="FW393" s="7"/>
      <c r="FX393" s="7"/>
      <c r="FY393" s="7"/>
      <c r="FZ393" s="7"/>
      <c r="GA393" s="7"/>
      <c r="GB393" s="7"/>
      <c r="GC393" s="7"/>
      <c r="GD393" s="7"/>
      <c r="GE393" s="7"/>
      <c r="GF393" s="7"/>
      <c r="GG393" s="7"/>
      <c r="GH393" s="7"/>
      <c r="GI393" s="7"/>
      <c r="GJ393" s="7"/>
      <c r="GK393" s="7"/>
      <c r="GL393" s="7"/>
      <c r="GM393" s="7"/>
      <c r="GN393" s="7"/>
      <c r="GO393" s="7"/>
      <c r="GP393" s="7"/>
      <c r="GQ393" s="7"/>
      <c r="GR393" s="7"/>
      <c r="GS393" s="7"/>
      <c r="GT393" s="7"/>
      <c r="GU393" s="7"/>
      <c r="GV393" s="7"/>
      <c r="GW393" s="7"/>
      <c r="GX393" s="7"/>
      <c r="GY393" s="7"/>
      <c r="GZ393" s="7"/>
      <c r="HA393" s="7"/>
      <c r="HB393" s="7"/>
      <c r="HC393" s="7"/>
      <c r="HD393" s="7"/>
      <c r="HE393" s="7"/>
      <c r="HF393" s="7"/>
      <c r="HG393" s="7"/>
      <c r="HH393" s="7"/>
      <c r="HI393" s="7"/>
      <c r="HJ393" s="7"/>
      <c r="HK393" s="7"/>
      <c r="HL393" s="7"/>
      <c r="HM393" s="7"/>
      <c r="HN393" s="7"/>
      <c r="HO393" s="7"/>
      <c r="HP393" s="7"/>
      <c r="HQ393" s="7"/>
      <c r="HR393" s="7"/>
      <c r="HS393" s="7"/>
      <c r="HT393" s="7"/>
      <c r="HU393" s="7"/>
      <c r="HV393" s="7"/>
      <c r="HW393" s="7"/>
      <c r="HX393" s="7"/>
      <c r="HY393" s="7"/>
      <c r="HZ393" s="7"/>
      <c r="IA393" s="7"/>
      <c r="IB393" s="7"/>
      <c r="IC393" s="7"/>
      <c r="ID393" s="7"/>
      <c r="IE393" s="7"/>
      <c r="IF393" s="7"/>
      <c r="IG393" s="7"/>
      <c r="IH393" s="7"/>
      <c r="II393" s="7"/>
      <c r="IJ393" s="7"/>
      <c r="IK393" s="7"/>
      <c r="IL393" s="7"/>
      <c r="IM393" s="7"/>
      <c r="IN393" s="7"/>
      <c r="IO393" s="7"/>
      <c r="IP393" s="7"/>
      <c r="IQ393" s="7"/>
      <c r="IR393" s="7"/>
      <c r="IS393" s="7"/>
      <c r="IT393" s="7"/>
      <c r="IU393" s="7"/>
      <c r="IV393" s="7"/>
      <c r="IW393" s="7"/>
      <c r="IX393" s="7"/>
      <c r="IY393" s="7"/>
      <c r="IZ393" s="7"/>
      <c r="JA393" s="7"/>
      <c r="JB393" s="7"/>
      <c r="JC393" s="7"/>
      <c r="JD393" s="7"/>
      <c r="JE393" s="7"/>
      <c r="JF393" s="7"/>
    </row>
    <row r="394" spans="2:266" ht="6" customHeight="1">
      <c r="B394" s="398"/>
      <c r="C394" s="385"/>
      <c r="D394" s="250"/>
      <c r="E394" s="250"/>
      <c r="F394" s="724" t="str">
        <f>F73</f>
        <v>Control Strategy 1:</v>
      </c>
      <c r="G394" s="1018" t="str">
        <f>IF(G73="","",G73)</f>
        <v/>
      </c>
      <c r="H394" s="1018"/>
      <c r="I394" s="1018"/>
      <c r="J394" s="1018"/>
      <c r="K394" s="1018"/>
      <c r="L394" s="1018"/>
      <c r="M394" s="1018"/>
      <c r="N394" s="1018"/>
      <c r="O394" s="1018"/>
      <c r="P394" s="1018"/>
      <c r="Q394" s="1018"/>
      <c r="R394" s="1018"/>
      <c r="V394" s="724" t="str">
        <f>V73</f>
        <v>Control Strategy 2:</v>
      </c>
      <c r="W394" s="1018" t="str">
        <f>IF(W73="","",W73)</f>
        <v/>
      </c>
      <c r="X394" s="1018"/>
      <c r="Y394" s="1018"/>
      <c r="Z394" s="1018"/>
      <c r="AA394" s="1018"/>
      <c r="AB394" s="1018"/>
      <c r="AC394" s="1018"/>
      <c r="AD394" s="1018"/>
      <c r="AE394" s="1018"/>
      <c r="AF394" s="1018"/>
      <c r="AG394" s="1018"/>
      <c r="AH394" s="1018"/>
      <c r="AI394" s="397"/>
      <c r="AJ394" s="244"/>
      <c r="AK394" s="7"/>
      <c r="AL394" s="244"/>
      <c r="AM394" s="7"/>
      <c r="AN394" s="7"/>
      <c r="AO394" s="13"/>
      <c r="AP394" s="13"/>
      <c r="AQ394" s="7"/>
      <c r="AR394" s="7"/>
      <c r="AS394" s="7"/>
      <c r="AT394" s="7"/>
      <c r="AU394" s="150"/>
      <c r="AV394" s="425"/>
      <c r="AW394" s="425"/>
      <c r="AX394" s="425"/>
      <c r="AY394" s="425"/>
      <c r="AZ394" s="425"/>
      <c r="BA394" s="425"/>
      <c r="BB394" s="425"/>
      <c r="BC394" s="425"/>
      <c r="BD394" s="425"/>
      <c r="BE394" s="425"/>
      <c r="BF394" s="425"/>
      <c r="BG394" s="425"/>
      <c r="BH394" s="425"/>
      <c r="BI394" s="425"/>
      <c r="BJ394" s="425"/>
      <c r="BK394" s="425"/>
      <c r="BL394" s="425"/>
      <c r="BM394" s="425"/>
      <c r="BN394" s="425"/>
      <c r="BO394" s="425"/>
      <c r="BP394" s="425"/>
      <c r="BQ394" s="425"/>
      <c r="BR394" s="425"/>
      <c r="BS394" s="425"/>
      <c r="BT394" s="425"/>
      <c r="BU394" s="425"/>
      <c r="BV394" s="425"/>
      <c r="BW394" s="425"/>
      <c r="BX394" s="425"/>
      <c r="BY394" s="425"/>
      <c r="BZ394" s="425"/>
      <c r="CA394" s="425"/>
      <c r="CB394" s="425"/>
      <c r="CC394" s="425"/>
      <c r="CD394" s="425"/>
      <c r="CE394" s="425"/>
      <c r="CF394" s="425"/>
      <c r="CG394" s="425"/>
      <c r="CH394" s="425"/>
      <c r="CI394" s="425"/>
      <c r="CJ394" s="425"/>
      <c r="CK394" s="425"/>
      <c r="CL394" s="425"/>
      <c r="CM394" s="425"/>
      <c r="CN394" s="425"/>
      <c r="CO394" s="425"/>
      <c r="CP394" s="425"/>
      <c r="CQ394" s="425"/>
      <c r="CR394" s="425"/>
      <c r="CS394" s="425"/>
      <c r="CT394" s="425"/>
      <c r="CU394" s="425"/>
      <c r="CV394" s="425"/>
      <c r="CW394" s="425"/>
      <c r="CX394" s="425"/>
      <c r="CY394" s="425"/>
      <c r="CZ394" s="425"/>
      <c r="DA394" s="425"/>
      <c r="DB394" s="425"/>
      <c r="DC394" s="425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7"/>
      <c r="DQ394" s="7"/>
      <c r="DR394" s="7"/>
      <c r="DS394" s="7"/>
      <c r="DT394" s="7"/>
      <c r="DU394" s="7"/>
      <c r="DV394" s="7"/>
      <c r="DW394" s="7"/>
      <c r="DX394" s="7"/>
      <c r="DY394" s="7"/>
      <c r="DZ394" s="7"/>
      <c r="EA394" s="7"/>
      <c r="EB394" s="7"/>
      <c r="EC394" s="7"/>
      <c r="ED394" s="7"/>
      <c r="EE394" s="7"/>
      <c r="EF394" s="7"/>
      <c r="EG394" s="7"/>
      <c r="EH394" s="7"/>
      <c r="EI394" s="7"/>
      <c r="EJ394" s="7"/>
      <c r="EK394" s="7"/>
      <c r="EL394" s="7"/>
      <c r="EM394" s="7"/>
      <c r="EN394" s="7"/>
      <c r="EO394" s="7"/>
      <c r="EP394" s="7"/>
      <c r="EQ394" s="7"/>
      <c r="ER394" s="7"/>
      <c r="ES394" s="7"/>
      <c r="ET394" s="7"/>
      <c r="EU394" s="7"/>
      <c r="EV394" s="7"/>
      <c r="EW394" s="7"/>
      <c r="EX394" s="7"/>
      <c r="EY394" s="7"/>
      <c r="EZ394" s="7"/>
      <c r="FA394" s="7"/>
      <c r="FB394" s="7"/>
      <c r="FC394" s="7"/>
      <c r="FD394" s="7"/>
      <c r="FE394" s="7"/>
      <c r="FF394" s="7"/>
      <c r="FG394" s="7"/>
      <c r="FH394" s="7"/>
      <c r="FI394" s="7"/>
      <c r="FJ394" s="7"/>
      <c r="FK394" s="7"/>
      <c r="FL394" s="7"/>
      <c r="FM394" s="7"/>
      <c r="FN394" s="7"/>
      <c r="FO394" s="7"/>
      <c r="FP394" s="7"/>
      <c r="FQ394" s="7"/>
      <c r="FR394" s="7"/>
      <c r="FS394" s="7"/>
      <c r="FT394" s="7"/>
      <c r="FU394" s="7"/>
      <c r="FV394" s="7"/>
      <c r="FW394" s="7"/>
      <c r="FX394" s="7"/>
      <c r="FY394" s="7"/>
      <c r="FZ394" s="7"/>
      <c r="GA394" s="7"/>
      <c r="GB394" s="7"/>
      <c r="GC394" s="7"/>
      <c r="GD394" s="7"/>
      <c r="GE394" s="7"/>
      <c r="GF394" s="7"/>
      <c r="GG394" s="7"/>
      <c r="GH394" s="7"/>
      <c r="GI394" s="7"/>
      <c r="GJ394" s="7"/>
      <c r="GK394" s="7"/>
      <c r="GL394" s="7"/>
      <c r="GM394" s="7"/>
      <c r="GN394" s="7"/>
      <c r="GO394" s="7"/>
      <c r="GP394" s="7"/>
      <c r="GQ394" s="7"/>
      <c r="GR394" s="7"/>
      <c r="GS394" s="7"/>
      <c r="GT394" s="7"/>
      <c r="GU394" s="7"/>
      <c r="GV394" s="7"/>
      <c r="GW394" s="7"/>
      <c r="GX394" s="7"/>
      <c r="GY394" s="7"/>
      <c r="GZ394" s="7"/>
      <c r="HA394" s="7"/>
      <c r="HB394" s="7"/>
      <c r="HC394" s="7"/>
      <c r="HD394" s="7"/>
      <c r="HE394" s="7"/>
      <c r="HF394" s="7"/>
      <c r="HG394" s="7"/>
      <c r="HH394" s="7"/>
      <c r="HI394" s="7"/>
      <c r="HJ394" s="7"/>
      <c r="HK394" s="7"/>
      <c r="HL394" s="7"/>
      <c r="HM394" s="7"/>
      <c r="HN394" s="7"/>
      <c r="HO394" s="7"/>
      <c r="HP394" s="7"/>
      <c r="HQ394" s="7"/>
      <c r="HR394" s="7"/>
      <c r="HS394" s="7"/>
      <c r="HT394" s="7"/>
      <c r="HU394" s="7"/>
      <c r="HV394" s="7"/>
      <c r="HW394" s="7"/>
      <c r="HX394" s="7"/>
      <c r="HY394" s="7"/>
      <c r="HZ394" s="7"/>
      <c r="IA394" s="7"/>
      <c r="IB394" s="7"/>
      <c r="IC394" s="7"/>
      <c r="ID394" s="7"/>
      <c r="IE394" s="7"/>
      <c r="IF394" s="7"/>
      <c r="IG394" s="7"/>
      <c r="IH394" s="7"/>
      <c r="II394" s="7"/>
      <c r="IJ394" s="7"/>
      <c r="IK394" s="7"/>
      <c r="IL394" s="7"/>
      <c r="IM394" s="7"/>
      <c r="IN394" s="7"/>
      <c r="IO394" s="7"/>
      <c r="IP394" s="7"/>
      <c r="IQ394" s="7"/>
      <c r="IR394" s="7"/>
      <c r="IS394" s="7"/>
      <c r="IT394" s="7"/>
      <c r="IU394" s="7"/>
      <c r="IV394" s="7"/>
      <c r="IW394" s="7"/>
      <c r="IX394" s="7"/>
      <c r="IY394" s="7"/>
      <c r="IZ394" s="7"/>
      <c r="JA394" s="7"/>
      <c r="JB394" s="7"/>
      <c r="JC394" s="7"/>
      <c r="JD394" s="7"/>
      <c r="JE394" s="7"/>
      <c r="JF394" s="7"/>
    </row>
    <row r="395" spans="2:266" ht="15.75" customHeight="1">
      <c r="B395" s="398"/>
      <c r="C395" s="12" t="str">
        <f>IF(C74="","",C74)</f>
        <v xml:space="preserve"> L4 - Occupancy Sensors</v>
      </c>
      <c r="D395" s="244"/>
      <c r="E395" s="244"/>
      <c r="F395" s="95"/>
      <c r="G395" s="244"/>
      <c r="H395" s="249"/>
      <c r="I395" s="244"/>
      <c r="J395" s="3"/>
      <c r="K395" s="3"/>
      <c r="L395" s="12"/>
      <c r="M395" s="12"/>
      <c r="N395" s="12"/>
      <c r="O395" s="12"/>
      <c r="P395" s="18"/>
      <c r="Q395" s="18"/>
      <c r="R395" s="385"/>
      <c r="S395" s="1000" t="str">
        <f>IF(S74="","",S74)</f>
        <v/>
      </c>
      <c r="T395" s="1000"/>
      <c r="U395" s="467"/>
      <c r="V395" s="246"/>
      <c r="W395" s="463" t="str">
        <f>W74</f>
        <v xml:space="preserve">Qty: </v>
      </c>
      <c r="X395" s="1000" t="str">
        <f>IF(X74="","",X74)</f>
        <v/>
      </c>
      <c r="Y395" s="1000"/>
      <c r="Z395" s="246"/>
      <c r="AA395" s="246"/>
      <c r="AB395" s="246"/>
      <c r="AC395" s="246"/>
      <c r="AD395" s="401" t="str">
        <f>IF(AD74="","",AD74)</f>
        <v>x $25 per sensor=</v>
      </c>
      <c r="AE395" s="400" t="s">
        <v>252</v>
      </c>
      <c r="AF395" s="999" t="str">
        <f>IF(AF74="","",AF74)</f>
        <v/>
      </c>
      <c r="AG395" s="999"/>
      <c r="AH395" s="999"/>
      <c r="AI395" s="397"/>
      <c r="AJ395" s="244"/>
      <c r="AK395" s="7"/>
      <c r="AL395" s="244"/>
      <c r="AM395" s="7"/>
      <c r="AN395" s="7"/>
      <c r="AO395" s="13"/>
      <c r="AP395" s="13"/>
      <c r="AQ395" s="7"/>
      <c r="AR395" s="7"/>
      <c r="AS395" s="7"/>
      <c r="AT395" s="7"/>
      <c r="AU395" s="150"/>
      <c r="AV395" s="156"/>
      <c r="AW395" s="156"/>
      <c r="AX395" s="156"/>
      <c r="AY395" s="156"/>
      <c r="AZ395" s="156"/>
      <c r="BA395" s="156"/>
      <c r="BB395" s="156"/>
      <c r="BC395" s="156"/>
      <c r="BD395" s="156"/>
      <c r="BE395" s="156"/>
      <c r="BF395" s="156"/>
      <c r="BG395" s="156"/>
      <c r="BH395" s="156"/>
      <c r="BI395" s="156"/>
      <c r="BJ395" s="156"/>
      <c r="BK395" s="156"/>
      <c r="BL395" s="156"/>
      <c r="BM395" s="156"/>
      <c r="BN395" s="156"/>
      <c r="BO395" s="156"/>
      <c r="BP395" s="156"/>
      <c r="BQ395" s="156"/>
      <c r="BR395" s="156"/>
      <c r="BS395" s="156"/>
      <c r="BT395" s="156"/>
      <c r="BU395" s="156"/>
      <c r="BV395" s="156"/>
      <c r="BW395" s="156"/>
      <c r="BX395" s="156"/>
      <c r="BY395" s="156"/>
      <c r="BZ395" s="156"/>
      <c r="CA395" s="156"/>
      <c r="CB395" s="156"/>
      <c r="CC395" s="156"/>
      <c r="CD395" s="156"/>
      <c r="CE395" s="156"/>
      <c r="CF395" s="156"/>
      <c r="CG395" s="156"/>
      <c r="CH395" s="156"/>
      <c r="CI395" s="156"/>
      <c r="CJ395" s="156"/>
      <c r="CK395" s="156"/>
      <c r="CL395" s="156"/>
      <c r="CM395" s="156"/>
      <c r="CN395" s="156"/>
      <c r="CO395" s="156"/>
      <c r="CP395" s="156"/>
      <c r="CQ395" s="156"/>
      <c r="CR395" s="156"/>
      <c r="CS395" s="156"/>
      <c r="CT395" s="156"/>
      <c r="CU395" s="156"/>
      <c r="CV395" s="156"/>
      <c r="CW395" s="156"/>
      <c r="CX395" s="156"/>
      <c r="CY395" s="156"/>
      <c r="CZ395" s="156"/>
      <c r="DA395" s="156"/>
      <c r="DB395" s="156"/>
      <c r="DC395" s="156"/>
      <c r="DD395" s="10"/>
      <c r="DE395" s="10"/>
      <c r="DF395" s="10"/>
      <c r="DG395" s="10"/>
      <c r="DH395" s="10"/>
      <c r="DI395" s="10"/>
      <c r="DJ395" s="10"/>
      <c r="DK395" s="10"/>
      <c r="DL395" s="10"/>
      <c r="DM395" s="10"/>
      <c r="DN395" s="10"/>
      <c r="DO395" s="10"/>
      <c r="DP395" s="10"/>
      <c r="DQ395" s="10"/>
      <c r="DR395" s="10"/>
      <c r="DS395" s="10"/>
      <c r="DT395" s="10"/>
      <c r="DU395" s="10"/>
      <c r="DV395" s="10"/>
      <c r="DW395" s="10"/>
      <c r="DX395" s="10"/>
      <c r="DY395" s="10"/>
      <c r="DZ395" s="10"/>
      <c r="EA395" s="10"/>
      <c r="EB395" s="10"/>
      <c r="EC395" s="10"/>
      <c r="ED395" s="10"/>
      <c r="EE395" s="10"/>
      <c r="EF395" s="10"/>
      <c r="EG395" s="10"/>
      <c r="EH395" s="10"/>
      <c r="EI395" s="10"/>
      <c r="EJ395" s="10"/>
      <c r="EK395" s="10"/>
      <c r="EL395" s="10"/>
      <c r="EM395" s="10"/>
      <c r="EN395" s="10"/>
      <c r="EO395" s="10"/>
      <c r="EP395" s="10"/>
      <c r="EQ395" s="10"/>
      <c r="ER395" s="10"/>
      <c r="ES395" s="10"/>
      <c r="ET395" s="10"/>
      <c r="EU395" s="10"/>
      <c r="EV395" s="10"/>
      <c r="EW395" s="10"/>
      <c r="EX395" s="10"/>
      <c r="EY395" s="10"/>
      <c r="EZ395" s="10"/>
      <c r="FA395" s="10"/>
      <c r="FB395" s="10"/>
      <c r="FC395" s="10"/>
      <c r="FD395" s="10"/>
      <c r="FE395" s="10"/>
      <c r="FF395" s="10"/>
      <c r="FG395" s="10"/>
      <c r="FH395" s="10"/>
      <c r="FI395" s="10"/>
      <c r="FJ395" s="10"/>
      <c r="FK395" s="10"/>
      <c r="FL395" s="10"/>
      <c r="FM395" s="10"/>
      <c r="FN395" s="10"/>
      <c r="FO395" s="10"/>
      <c r="FP395" s="10"/>
      <c r="FQ395" s="10"/>
      <c r="FR395" s="10"/>
      <c r="FS395" s="10"/>
      <c r="FT395" s="10"/>
      <c r="FU395" s="10"/>
      <c r="FV395" s="10"/>
      <c r="FW395" s="10"/>
      <c r="FX395" s="10"/>
      <c r="FY395" s="10"/>
      <c r="FZ395" s="10"/>
      <c r="GA395" s="10"/>
      <c r="GB395" s="10"/>
      <c r="GC395" s="10"/>
      <c r="GD395" s="10"/>
      <c r="GE395" s="10"/>
      <c r="GF395" s="10"/>
      <c r="GG395" s="10"/>
      <c r="GH395" s="10"/>
      <c r="GI395" s="10"/>
      <c r="GJ395" s="10"/>
      <c r="GK395" s="10"/>
      <c r="GL395" s="10"/>
      <c r="GM395" s="10"/>
      <c r="GN395" s="10"/>
      <c r="GO395" s="10"/>
      <c r="GP395" s="10"/>
      <c r="GQ395" s="10"/>
      <c r="GR395" s="10"/>
      <c r="GS395" s="10"/>
      <c r="GT395" s="10"/>
      <c r="GU395" s="10"/>
      <c r="GV395" s="10"/>
      <c r="GW395" s="10"/>
      <c r="GX395" s="10"/>
      <c r="GY395" s="10"/>
      <c r="GZ395" s="10"/>
      <c r="HA395" s="10"/>
      <c r="HB395" s="10"/>
      <c r="HC395" s="10"/>
      <c r="HD395" s="10"/>
      <c r="HE395" s="10"/>
      <c r="HF395" s="10"/>
      <c r="HG395" s="10"/>
      <c r="HH395" s="10"/>
      <c r="HI395" s="10"/>
      <c r="HJ395" s="10"/>
      <c r="HK395" s="10"/>
      <c r="HL395" s="10"/>
      <c r="HM395" s="10"/>
      <c r="HN395" s="10"/>
      <c r="HO395" s="10"/>
      <c r="HP395" s="10"/>
      <c r="HQ395" s="10"/>
      <c r="HR395" s="10"/>
      <c r="HS395" s="10"/>
      <c r="HT395" s="10"/>
      <c r="HU395" s="10"/>
      <c r="HV395" s="10"/>
      <c r="HW395" s="10"/>
      <c r="HX395" s="10"/>
      <c r="HY395" s="10"/>
      <c r="HZ395" s="10"/>
      <c r="IA395" s="10"/>
      <c r="IB395" s="10"/>
      <c r="IC395" s="10"/>
      <c r="ID395" s="10"/>
      <c r="IE395" s="10"/>
      <c r="IF395" s="10"/>
      <c r="IG395" s="10"/>
      <c r="IH395" s="10"/>
      <c r="II395" s="10"/>
      <c r="IJ395" s="10"/>
      <c r="IK395" s="10"/>
      <c r="IL395" s="10"/>
      <c r="IM395" s="10"/>
      <c r="IN395" s="10"/>
      <c r="IO395" s="10"/>
      <c r="IP395" s="10"/>
      <c r="IQ395" s="10"/>
      <c r="IR395" s="10"/>
      <c r="IS395" s="10"/>
      <c r="IT395" s="10"/>
      <c r="IU395" s="10"/>
      <c r="IV395" s="10"/>
      <c r="IW395" s="10"/>
      <c r="IX395" s="10"/>
      <c r="IY395" s="10"/>
      <c r="IZ395" s="10"/>
      <c r="JA395" s="10"/>
      <c r="JB395" s="10"/>
      <c r="JC395" s="10"/>
      <c r="JD395" s="10"/>
      <c r="JE395" s="10"/>
      <c r="JF395" s="10"/>
    </row>
    <row r="396" spans="2:266" ht="15.75" customHeight="1">
      <c r="B396" s="398"/>
      <c r="C396" s="12" t="str">
        <f>IF(C75="","",C75)</f>
        <v xml:space="preserve"> L5 - High Efficiency Exit Signs</v>
      </c>
      <c r="D396" s="244"/>
      <c r="E396" s="244"/>
      <c r="F396" s="95"/>
      <c r="G396" s="244"/>
      <c r="H396" s="249"/>
      <c r="I396" s="244"/>
      <c r="J396" s="3"/>
      <c r="K396" s="3"/>
      <c r="L396" s="12"/>
      <c r="M396" s="12"/>
      <c r="N396" s="12"/>
      <c r="O396" s="463"/>
      <c r="P396" s="18"/>
      <c r="Q396" s="18"/>
      <c r="R396" s="18"/>
      <c r="S396" s="18"/>
      <c r="T396" s="18"/>
      <c r="U396" s="467"/>
      <c r="V396" s="246"/>
      <c r="W396" s="463" t="str">
        <f>W75</f>
        <v xml:space="preserve">Qty: </v>
      </c>
      <c r="X396" s="1021" t="str">
        <f>IF(X75="","",X75)</f>
        <v/>
      </c>
      <c r="Y396" s="1021"/>
      <c r="Z396" s="246"/>
      <c r="AA396" s="246"/>
      <c r="AB396" s="246"/>
      <c r="AC396" s="246"/>
      <c r="AD396" s="401" t="str">
        <f>IF(AD75="","",AD75)</f>
        <v>x $7.50 per sign=</v>
      </c>
      <c r="AE396" s="400" t="s">
        <v>252</v>
      </c>
      <c r="AF396" s="996" t="str">
        <f>IF(AF75="","",AF75)</f>
        <v/>
      </c>
      <c r="AG396" s="996"/>
      <c r="AH396" s="996"/>
      <c r="AI396" s="397"/>
      <c r="AJ396" s="244"/>
      <c r="AK396" s="7"/>
      <c r="AL396" s="244"/>
      <c r="AM396" s="7"/>
      <c r="AN396" s="7"/>
      <c r="AO396" s="13"/>
      <c r="AP396" s="13"/>
      <c r="AQ396" s="7"/>
      <c r="AR396" s="7"/>
      <c r="AS396" s="7"/>
      <c r="AT396" s="7"/>
      <c r="AU396" s="150"/>
      <c r="AV396" s="425"/>
      <c r="AW396" s="425"/>
      <c r="AX396" s="425"/>
      <c r="AY396" s="425"/>
      <c r="AZ396" s="425"/>
      <c r="BA396" s="425"/>
      <c r="BB396" s="425"/>
      <c r="BC396" s="425"/>
      <c r="BD396" s="425"/>
      <c r="BE396" s="425"/>
      <c r="BF396" s="425"/>
      <c r="BG396" s="425"/>
      <c r="BH396" s="425"/>
      <c r="BI396" s="425"/>
      <c r="BJ396" s="425"/>
      <c r="BK396" s="425"/>
      <c r="BL396" s="425"/>
      <c r="BM396" s="425"/>
      <c r="BN396" s="425"/>
      <c r="BO396" s="425"/>
      <c r="BP396" s="425"/>
      <c r="BQ396" s="425"/>
      <c r="BR396" s="425"/>
      <c r="BS396" s="425"/>
      <c r="BT396" s="425"/>
      <c r="BU396" s="425"/>
      <c r="BV396" s="425"/>
      <c r="BW396" s="425"/>
      <c r="BX396" s="425"/>
      <c r="BY396" s="425"/>
      <c r="BZ396" s="425"/>
      <c r="CA396" s="425"/>
      <c r="CB396" s="425"/>
      <c r="CC396" s="425"/>
      <c r="CD396" s="425"/>
      <c r="CE396" s="425"/>
      <c r="CF396" s="425"/>
      <c r="CG396" s="425"/>
      <c r="CH396" s="425"/>
      <c r="CI396" s="425"/>
      <c r="CJ396" s="425"/>
      <c r="CK396" s="425"/>
      <c r="CL396" s="425"/>
      <c r="CM396" s="425"/>
      <c r="CN396" s="425"/>
      <c r="CO396" s="425"/>
      <c r="CP396" s="425"/>
      <c r="CQ396" s="425"/>
      <c r="CR396" s="425"/>
      <c r="CS396" s="425"/>
      <c r="CT396" s="425"/>
      <c r="CU396" s="425"/>
      <c r="CV396" s="425"/>
      <c r="CW396" s="425"/>
      <c r="CX396" s="425"/>
      <c r="CY396" s="425"/>
      <c r="CZ396" s="425"/>
      <c r="DA396" s="425"/>
      <c r="DB396" s="425"/>
      <c r="DC396" s="425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  <c r="DO396" s="7"/>
      <c r="DP396" s="7"/>
      <c r="DQ396" s="7"/>
      <c r="DR396" s="7"/>
      <c r="DS396" s="7"/>
      <c r="DT396" s="7"/>
      <c r="DU396" s="7"/>
      <c r="DV396" s="7"/>
      <c r="DW396" s="7"/>
      <c r="DX396" s="7"/>
      <c r="DY396" s="7"/>
      <c r="DZ396" s="7"/>
      <c r="EA396" s="7"/>
      <c r="EB396" s="7"/>
      <c r="EC396" s="7"/>
      <c r="ED396" s="7"/>
      <c r="EE396" s="7"/>
      <c r="EF396" s="7"/>
      <c r="EG396" s="7"/>
      <c r="EH396" s="7"/>
      <c r="EI396" s="7"/>
      <c r="EJ396" s="7"/>
      <c r="EK396" s="7"/>
      <c r="EL396" s="7"/>
      <c r="EM396" s="7"/>
      <c r="EN396" s="7"/>
      <c r="EO396" s="7"/>
      <c r="EP396" s="7"/>
      <c r="EQ396" s="7"/>
      <c r="ER396" s="7"/>
      <c r="ES396" s="7"/>
      <c r="ET396" s="7"/>
      <c r="EU396" s="7"/>
      <c r="EV396" s="7"/>
      <c r="EW396" s="7"/>
      <c r="EX396" s="7"/>
      <c r="EY396" s="7"/>
      <c r="EZ396" s="7"/>
      <c r="FA396" s="7"/>
      <c r="FB396" s="7"/>
      <c r="FC396" s="7"/>
      <c r="FD396" s="7"/>
      <c r="FE396" s="7"/>
      <c r="FF396" s="7"/>
      <c r="FG396" s="7"/>
      <c r="FH396" s="7"/>
      <c r="FI396" s="7"/>
      <c r="FJ396" s="7"/>
      <c r="FK396" s="7"/>
      <c r="FL396" s="7"/>
      <c r="FM396" s="7"/>
      <c r="FN396" s="7"/>
      <c r="FO396" s="7"/>
      <c r="FP396" s="7"/>
      <c r="FQ396" s="7"/>
      <c r="FR396" s="7"/>
      <c r="FS396" s="7"/>
      <c r="FT396" s="7"/>
      <c r="FU396" s="7"/>
      <c r="FV396" s="7"/>
      <c r="FW396" s="7"/>
      <c r="FX396" s="7"/>
      <c r="FY396" s="7"/>
      <c r="FZ396" s="7"/>
      <c r="GA396" s="7"/>
      <c r="GB396" s="7"/>
      <c r="GC396" s="7"/>
      <c r="GD396" s="7"/>
      <c r="GE396" s="7"/>
      <c r="GF396" s="7"/>
      <c r="GG396" s="7"/>
      <c r="GH396" s="7"/>
      <c r="GI396" s="7"/>
      <c r="GJ396" s="7"/>
      <c r="GK396" s="7"/>
      <c r="GL396" s="7"/>
      <c r="GM396" s="7"/>
      <c r="GN396" s="7"/>
      <c r="GO396" s="7"/>
      <c r="GP396" s="7"/>
      <c r="GQ396" s="7"/>
      <c r="GR396" s="7"/>
      <c r="GS396" s="7"/>
      <c r="GT396" s="7"/>
      <c r="GU396" s="7"/>
      <c r="GV396" s="7"/>
      <c r="GW396" s="7"/>
      <c r="GX396" s="7"/>
      <c r="GY396" s="7"/>
      <c r="GZ396" s="7"/>
      <c r="HA396" s="7"/>
      <c r="HB396" s="7"/>
      <c r="HC396" s="7"/>
      <c r="HD396" s="7"/>
      <c r="HE396" s="7"/>
      <c r="HF396" s="7"/>
      <c r="HG396" s="7"/>
      <c r="HH396" s="7"/>
      <c r="HI396" s="7"/>
      <c r="HJ396" s="7"/>
      <c r="HK396" s="7"/>
      <c r="HL396" s="7"/>
      <c r="HM396" s="7"/>
      <c r="HN396" s="7"/>
      <c r="HO396" s="7"/>
      <c r="HP396" s="7"/>
      <c r="HQ396" s="7"/>
      <c r="HR396" s="7"/>
      <c r="HS396" s="7"/>
      <c r="HT396" s="7"/>
      <c r="HU396" s="7"/>
      <c r="HV396" s="7"/>
      <c r="HW396" s="7"/>
      <c r="HX396" s="7"/>
      <c r="HY396" s="7"/>
      <c r="HZ396" s="7"/>
      <c r="IA396" s="7"/>
      <c r="IB396" s="7"/>
      <c r="IC396" s="7"/>
      <c r="ID396" s="7"/>
      <c r="IE396" s="7"/>
      <c r="IF396" s="7"/>
      <c r="IG396" s="7"/>
      <c r="IH396" s="7"/>
      <c r="II396" s="7"/>
      <c r="IJ396" s="7"/>
      <c r="IK396" s="7"/>
      <c r="IL396" s="7"/>
      <c r="IM396" s="7"/>
      <c r="IN396" s="7"/>
      <c r="IO396" s="7"/>
      <c r="IP396" s="7"/>
      <c r="IQ396" s="7"/>
      <c r="IR396" s="7"/>
      <c r="IS396" s="7"/>
      <c r="IT396" s="7"/>
      <c r="IU396" s="7"/>
      <c r="IV396" s="7"/>
      <c r="IW396" s="7"/>
      <c r="IX396" s="7"/>
      <c r="IY396" s="7"/>
      <c r="IZ396" s="7"/>
      <c r="JA396" s="7"/>
      <c r="JB396" s="7"/>
      <c r="JC396" s="7"/>
      <c r="JD396" s="7"/>
      <c r="JE396" s="7"/>
      <c r="JF396" s="7"/>
    </row>
    <row r="397" spans="2:266" ht="3.75" customHeight="1">
      <c r="B397" s="15"/>
      <c r="C397" s="402"/>
      <c r="D397" s="402"/>
      <c r="E397" s="402"/>
      <c r="F397" s="402"/>
      <c r="G397" s="402"/>
      <c r="H397" s="402"/>
      <c r="I397" s="383"/>
      <c r="J397" s="383"/>
      <c r="K397" s="383"/>
      <c r="L397" s="383"/>
      <c r="M397" s="383"/>
      <c r="N397" s="383"/>
      <c r="O397" s="403"/>
      <c r="P397" s="383"/>
      <c r="Q397" s="383"/>
      <c r="R397" s="383"/>
      <c r="S397" s="383"/>
      <c r="T397" s="383"/>
      <c r="U397" s="383"/>
      <c r="V397" s="383"/>
      <c r="W397" s="383"/>
      <c r="X397" s="383"/>
      <c r="Y397" s="383"/>
      <c r="Z397" s="383"/>
      <c r="AA397" s="383"/>
      <c r="AB397" s="383"/>
      <c r="AC397" s="383"/>
      <c r="AD397" s="383"/>
      <c r="AE397" s="383"/>
      <c r="AF397" s="383"/>
      <c r="AG397" s="383"/>
      <c r="AH397" s="383"/>
      <c r="AI397" s="404"/>
      <c r="AJ397" s="244"/>
      <c r="AK397" s="7"/>
      <c r="AM397" s="7"/>
      <c r="AN397" s="7"/>
      <c r="AO397" s="13"/>
      <c r="AP397" s="13"/>
      <c r="AQ397" s="7"/>
      <c r="AR397" s="7"/>
      <c r="AS397" s="7"/>
      <c r="AT397" s="7"/>
      <c r="AU397" s="150"/>
      <c r="AV397" s="150"/>
      <c r="AW397" s="150"/>
      <c r="AX397" s="150"/>
      <c r="AY397" s="150"/>
      <c r="AZ397" s="159"/>
      <c r="BA397" s="159"/>
      <c r="BB397" s="159"/>
      <c r="BC397" s="159"/>
      <c r="BD397" s="159"/>
      <c r="BE397" s="159"/>
      <c r="BF397" s="159"/>
      <c r="BG397" s="159"/>
      <c r="BH397" s="159"/>
      <c r="BI397" s="159"/>
      <c r="BJ397" s="159"/>
      <c r="BK397" s="159"/>
      <c r="BL397" s="159"/>
      <c r="BM397" s="159"/>
      <c r="BN397" s="159"/>
      <c r="BO397" s="159"/>
      <c r="BP397" s="159"/>
      <c r="BQ397" s="159"/>
      <c r="BR397" s="159"/>
      <c r="BS397" s="159"/>
      <c r="BT397" s="159"/>
      <c r="BU397" s="159"/>
      <c r="BV397" s="159"/>
      <c r="BW397" s="159"/>
      <c r="BX397" s="159"/>
      <c r="BY397" s="159"/>
      <c r="BZ397" s="159"/>
      <c r="CA397" s="159"/>
      <c r="CB397" s="159"/>
      <c r="CC397" s="159"/>
      <c r="CD397" s="159"/>
      <c r="CE397" s="159"/>
      <c r="CF397" s="159"/>
      <c r="CG397" s="159"/>
      <c r="CH397" s="159"/>
      <c r="CI397" s="159"/>
      <c r="CJ397" s="159"/>
      <c r="CK397" s="159"/>
      <c r="CL397" s="159"/>
      <c r="CM397" s="159"/>
      <c r="CN397" s="159"/>
      <c r="CO397" s="159"/>
      <c r="CP397" s="159"/>
      <c r="CQ397" s="159"/>
      <c r="CR397" s="159"/>
      <c r="CS397" s="159"/>
      <c r="CT397" s="159"/>
      <c r="CU397" s="159"/>
      <c r="CV397" s="159"/>
      <c r="CW397" s="159"/>
      <c r="CX397" s="159"/>
      <c r="CY397" s="159"/>
      <c r="CZ397" s="159"/>
      <c r="DA397" s="159"/>
      <c r="DB397" s="159"/>
      <c r="DC397" s="159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  <c r="IC397" s="13"/>
      <c r="ID397" s="13"/>
      <c r="IE397" s="13"/>
      <c r="IF397" s="13"/>
      <c r="IG397" s="13"/>
      <c r="IH397" s="13"/>
      <c r="II397" s="13"/>
      <c r="IJ397" s="13"/>
      <c r="IK397" s="13"/>
      <c r="IL397" s="13"/>
      <c r="IM397" s="13"/>
      <c r="IN397" s="13"/>
      <c r="IO397" s="13"/>
      <c r="IP397" s="13"/>
      <c r="IQ397" s="13"/>
      <c r="IR397" s="13"/>
      <c r="IS397" s="13"/>
      <c r="IT397" s="13"/>
      <c r="IU397" s="13"/>
      <c r="IV397" s="13"/>
      <c r="IW397" s="13"/>
      <c r="IX397" s="13"/>
      <c r="IY397" s="13"/>
      <c r="IZ397" s="13"/>
      <c r="JA397" s="13"/>
      <c r="JB397" s="13"/>
      <c r="JC397" s="13"/>
      <c r="JD397" s="13"/>
      <c r="JE397" s="13"/>
      <c r="JF397" s="13"/>
    </row>
    <row r="398" spans="2:266" ht="16.5" customHeight="1">
      <c r="B398" s="1019" t="str">
        <f>IF(B77="","",B77)</f>
        <v>LEDs must be on one of the following QPLs (qualified product lists), DLC or ENERGY STAR® (exceptions are  granted if an architect or engineer specified the product and completed COMcheck or if there is not a QPL category for proposed product). If a project is 60% or more below code and/or has high operating hours, a non-standard incentive may be available.</v>
      </c>
      <c r="C398" s="1019"/>
      <c r="D398" s="1019"/>
      <c r="E398" s="1019"/>
      <c r="F398" s="1019"/>
      <c r="G398" s="1019"/>
      <c r="H398" s="1019"/>
      <c r="I398" s="1019"/>
      <c r="J398" s="1019"/>
      <c r="K398" s="1019"/>
      <c r="L398" s="1019"/>
      <c r="M398" s="1019"/>
      <c r="N398" s="1019"/>
      <c r="O398" s="1019"/>
      <c r="P398" s="1019"/>
      <c r="Q398" s="1019"/>
      <c r="R398" s="1019"/>
      <c r="S398" s="1019"/>
      <c r="T398" s="1019"/>
      <c r="U398" s="1019"/>
      <c r="V398" s="1019"/>
      <c r="W398" s="1019"/>
      <c r="X398" s="1019"/>
      <c r="Y398" s="1019"/>
      <c r="Z398" s="1019"/>
      <c r="AA398" s="1019"/>
      <c r="AB398" s="1019"/>
      <c r="AC398" s="1019"/>
      <c r="AD398" s="1019"/>
      <c r="AE398" s="1019"/>
      <c r="AF398" s="1019"/>
      <c r="AG398" s="1019"/>
      <c r="AH398" s="1019"/>
      <c r="AI398" s="1019"/>
      <c r="AJ398" s="244"/>
      <c r="AK398" s="7"/>
      <c r="AL398" s="244"/>
      <c r="AM398" s="7"/>
      <c r="AN398" s="7"/>
      <c r="AO398" s="13"/>
      <c r="AP398" s="13"/>
      <c r="AQ398" s="7"/>
      <c r="AR398" s="7"/>
      <c r="AS398" s="7"/>
      <c r="AT398" s="7"/>
      <c r="AU398" s="150"/>
      <c r="AV398" s="150"/>
      <c r="AW398" s="150"/>
      <c r="AX398" s="150"/>
      <c r="AY398" s="150"/>
      <c r="AZ398" s="157"/>
      <c r="BA398" s="157"/>
      <c r="BB398" s="157"/>
      <c r="BC398" s="157"/>
      <c r="BD398" s="157"/>
      <c r="BE398" s="157"/>
      <c r="BF398" s="157"/>
      <c r="BG398" s="157"/>
      <c r="BH398" s="157"/>
      <c r="BI398" s="157"/>
      <c r="BJ398" s="157"/>
      <c r="BK398" s="157"/>
      <c r="BL398" s="157"/>
      <c r="BM398" s="157"/>
      <c r="BN398" s="157"/>
      <c r="BO398" s="157"/>
      <c r="BP398" s="157"/>
      <c r="BQ398" s="157"/>
      <c r="BR398" s="157"/>
      <c r="BS398" s="157"/>
      <c r="BT398" s="157"/>
      <c r="BU398" s="157"/>
      <c r="BV398" s="157"/>
      <c r="BW398" s="157"/>
      <c r="BX398" s="157"/>
      <c r="BY398" s="157"/>
      <c r="BZ398" s="157"/>
      <c r="CA398" s="157"/>
      <c r="CB398" s="157"/>
      <c r="CC398" s="157"/>
      <c r="CD398" s="157"/>
      <c r="CE398" s="157"/>
      <c r="CF398" s="157"/>
      <c r="CG398" s="157"/>
      <c r="CH398" s="157"/>
      <c r="CI398" s="157"/>
      <c r="CJ398" s="157"/>
      <c r="CK398" s="157"/>
      <c r="CL398" s="157"/>
      <c r="CM398" s="157"/>
      <c r="CN398" s="157"/>
      <c r="CO398" s="157"/>
      <c r="CP398" s="157"/>
      <c r="CQ398" s="157"/>
      <c r="CR398" s="157"/>
      <c r="CS398" s="157"/>
      <c r="CT398" s="157"/>
      <c r="CU398" s="157"/>
      <c r="CV398" s="157"/>
      <c r="CW398" s="157"/>
      <c r="CX398" s="157"/>
      <c r="CY398" s="157"/>
      <c r="CZ398" s="157"/>
      <c r="DA398" s="157"/>
      <c r="DB398" s="157"/>
      <c r="DC398" s="15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7"/>
      <c r="DQ398" s="7"/>
      <c r="DR398" s="7"/>
      <c r="DS398" s="7"/>
      <c r="DT398" s="7"/>
      <c r="DU398" s="7"/>
      <c r="DV398" s="7"/>
      <c r="DW398" s="7"/>
      <c r="DX398" s="7"/>
      <c r="DY398" s="7"/>
      <c r="DZ398" s="7"/>
      <c r="EA398" s="7"/>
      <c r="EB398" s="7"/>
      <c r="EC398" s="7"/>
      <c r="ED398" s="7"/>
      <c r="EE398" s="7"/>
      <c r="EF398" s="7"/>
      <c r="EG398" s="7"/>
      <c r="EH398" s="7"/>
      <c r="EI398" s="7"/>
      <c r="EJ398" s="7"/>
      <c r="EK398" s="7"/>
      <c r="EL398" s="7"/>
      <c r="EM398" s="7"/>
      <c r="EN398" s="7"/>
      <c r="EO398" s="7"/>
      <c r="EP398" s="7"/>
      <c r="EQ398" s="7"/>
      <c r="ER398" s="7"/>
      <c r="ES398" s="7"/>
      <c r="ET398" s="7"/>
      <c r="EU398" s="7"/>
      <c r="EV398" s="7"/>
      <c r="EW398" s="7"/>
      <c r="EX398" s="7"/>
      <c r="EY398" s="7"/>
      <c r="EZ398" s="7"/>
      <c r="FA398" s="7"/>
      <c r="FB398" s="7"/>
      <c r="FC398" s="7"/>
      <c r="FD398" s="7"/>
      <c r="FE398" s="7"/>
      <c r="FF398" s="7"/>
      <c r="FG398" s="7"/>
      <c r="FH398" s="7"/>
      <c r="FI398" s="7"/>
      <c r="FJ398" s="7"/>
      <c r="FK398" s="7"/>
      <c r="FL398" s="7"/>
      <c r="FM398" s="7"/>
      <c r="FN398" s="7"/>
      <c r="FO398" s="7"/>
      <c r="FP398" s="7"/>
      <c r="FQ398" s="7"/>
      <c r="FR398" s="7"/>
      <c r="FS398" s="7"/>
      <c r="FT398" s="7"/>
      <c r="FU398" s="7"/>
      <c r="FV398" s="7"/>
      <c r="FW398" s="7"/>
      <c r="FX398" s="7"/>
      <c r="FY398" s="7"/>
      <c r="FZ398" s="7"/>
      <c r="GA398" s="7"/>
      <c r="GB398" s="7"/>
      <c r="GC398" s="7"/>
      <c r="GD398" s="7"/>
      <c r="GE398" s="7"/>
      <c r="GF398" s="7"/>
      <c r="GG398" s="7"/>
      <c r="GH398" s="7"/>
      <c r="GI398" s="7"/>
      <c r="GJ398" s="7"/>
      <c r="GK398" s="7"/>
      <c r="GL398" s="7"/>
      <c r="GM398" s="7"/>
      <c r="GN398" s="7"/>
      <c r="GO398" s="7"/>
      <c r="GP398" s="7"/>
      <c r="GQ398" s="7"/>
      <c r="GR398" s="7"/>
      <c r="GS398" s="7"/>
      <c r="GT398" s="7"/>
      <c r="GU398" s="7"/>
      <c r="GV398" s="7"/>
      <c r="GW398" s="7"/>
      <c r="GX398" s="7"/>
      <c r="GY398" s="7"/>
      <c r="GZ398" s="7"/>
      <c r="HA398" s="7"/>
      <c r="HB398" s="7"/>
      <c r="HC398" s="7"/>
      <c r="HD398" s="7"/>
      <c r="HE398" s="7"/>
      <c r="HF398" s="7"/>
      <c r="HG398" s="7"/>
      <c r="HH398" s="7"/>
      <c r="HI398" s="7"/>
      <c r="HJ398" s="7"/>
      <c r="HK398" s="7"/>
      <c r="HL398" s="7"/>
      <c r="HM398" s="7"/>
      <c r="HN398" s="7"/>
      <c r="HO398" s="7"/>
      <c r="HP398" s="7"/>
      <c r="HQ398" s="7"/>
      <c r="HR398" s="7"/>
      <c r="HS398" s="7"/>
      <c r="HT398" s="7"/>
      <c r="HU398" s="7"/>
      <c r="HV398" s="7"/>
      <c r="HW398" s="7"/>
      <c r="HX398" s="7"/>
      <c r="HY398" s="7"/>
      <c r="HZ398" s="7"/>
      <c r="IA398" s="7"/>
      <c r="IB398" s="7"/>
      <c r="IC398" s="7"/>
      <c r="ID398" s="7"/>
      <c r="IE398" s="7"/>
      <c r="IF398" s="7"/>
      <c r="IG398" s="7"/>
      <c r="IH398" s="7"/>
      <c r="II398" s="7"/>
      <c r="IJ398" s="7"/>
      <c r="IK398" s="7"/>
      <c r="IL398" s="7"/>
      <c r="IM398" s="7"/>
      <c r="IN398" s="7"/>
      <c r="IO398" s="7"/>
      <c r="IP398" s="7"/>
      <c r="IQ398" s="7"/>
      <c r="IR398" s="7"/>
      <c r="IS398" s="7"/>
      <c r="IT398" s="7"/>
      <c r="IU398" s="7"/>
      <c r="IV398" s="7"/>
      <c r="IW398" s="7"/>
      <c r="IX398" s="7"/>
      <c r="IY398" s="7"/>
      <c r="IZ398" s="7"/>
      <c r="JA398" s="7"/>
      <c r="JB398" s="7"/>
      <c r="JC398" s="7"/>
      <c r="JD398" s="7"/>
      <c r="JE398" s="7"/>
      <c r="JF398" s="7"/>
    </row>
    <row r="399" spans="2:266" ht="15.75" customHeight="1">
      <c r="B399" s="1020"/>
      <c r="C399" s="1020"/>
      <c r="D399" s="1020"/>
      <c r="E399" s="1020"/>
      <c r="F399" s="1020"/>
      <c r="G399" s="1020"/>
      <c r="H399" s="1020"/>
      <c r="I399" s="1020"/>
      <c r="J399" s="1020"/>
      <c r="K399" s="1020"/>
      <c r="L399" s="1020"/>
      <c r="M399" s="1020"/>
      <c r="N399" s="1020"/>
      <c r="O399" s="1020"/>
      <c r="P399" s="1020"/>
      <c r="Q399" s="1020"/>
      <c r="R399" s="1020"/>
      <c r="S399" s="1020"/>
      <c r="T399" s="1020"/>
      <c r="U399" s="1020"/>
      <c r="V399" s="1020"/>
      <c r="W399" s="1020"/>
      <c r="X399" s="1020"/>
      <c r="Y399" s="1020"/>
      <c r="Z399" s="1020"/>
      <c r="AA399" s="1020"/>
      <c r="AB399" s="1020"/>
      <c r="AC399" s="1020"/>
      <c r="AD399" s="1020"/>
      <c r="AE399" s="1020"/>
      <c r="AF399" s="1020"/>
      <c r="AG399" s="1020"/>
      <c r="AH399" s="1020"/>
      <c r="AI399" s="1020"/>
      <c r="AJ399" s="244"/>
      <c r="AK399" s="7"/>
      <c r="AL399" s="244"/>
      <c r="AM399" s="7"/>
      <c r="AN399" s="7"/>
      <c r="AO399" s="13"/>
      <c r="AP399" s="13"/>
      <c r="AQ399" s="7"/>
      <c r="AR399" s="7"/>
      <c r="AS399" s="7"/>
      <c r="AT399" s="7"/>
      <c r="AU399" s="150"/>
      <c r="AV399" s="150"/>
      <c r="AW399" s="150"/>
      <c r="AX399" s="150"/>
      <c r="AY399" s="150"/>
      <c r="AZ399" s="157"/>
      <c r="BA399" s="157"/>
      <c r="BB399" s="157"/>
      <c r="BC399" s="157"/>
      <c r="BD399" s="157"/>
      <c r="BE399" s="157"/>
      <c r="BF399" s="157"/>
      <c r="BG399" s="157"/>
      <c r="BH399" s="157"/>
      <c r="BI399" s="157"/>
      <c r="BJ399" s="157"/>
      <c r="BK399" s="157"/>
      <c r="BL399" s="157"/>
      <c r="BM399" s="157"/>
      <c r="BN399" s="157"/>
      <c r="BO399" s="157"/>
      <c r="BP399" s="157"/>
      <c r="BQ399" s="157"/>
      <c r="BR399" s="157"/>
      <c r="BS399" s="157"/>
      <c r="BT399" s="157"/>
      <c r="BU399" s="157"/>
      <c r="BV399" s="157"/>
      <c r="BW399" s="157"/>
      <c r="BX399" s="157"/>
      <c r="BY399" s="157"/>
      <c r="BZ399" s="157"/>
      <c r="CA399" s="157"/>
      <c r="CB399" s="157"/>
      <c r="CC399" s="157"/>
      <c r="CD399" s="157"/>
      <c r="CE399" s="157"/>
      <c r="CF399" s="157"/>
      <c r="CG399" s="157"/>
      <c r="CH399" s="157"/>
      <c r="CI399" s="157"/>
      <c r="CJ399" s="157"/>
      <c r="CK399" s="157"/>
      <c r="CL399" s="157"/>
      <c r="CM399" s="157"/>
      <c r="CN399" s="157"/>
      <c r="CO399" s="157"/>
      <c r="CP399" s="157"/>
      <c r="CQ399" s="157"/>
      <c r="CR399" s="157"/>
      <c r="CS399" s="157"/>
      <c r="CT399" s="157"/>
      <c r="CU399" s="157"/>
      <c r="CV399" s="157"/>
      <c r="CW399" s="157"/>
      <c r="CX399" s="157"/>
      <c r="CY399" s="157"/>
      <c r="CZ399" s="157"/>
      <c r="DA399" s="157"/>
      <c r="DB399" s="157"/>
      <c r="DC399" s="157"/>
      <c r="DD399" s="7"/>
      <c r="DE399" s="7"/>
      <c r="DF399" s="7"/>
      <c r="DG399" s="7"/>
      <c r="DH399" s="7"/>
      <c r="DI399" s="7"/>
      <c r="DJ399" s="7"/>
      <c r="DK399" s="7"/>
      <c r="DL399" s="7"/>
      <c r="DM399" s="7"/>
      <c r="DN399" s="7"/>
      <c r="DO399" s="7"/>
      <c r="DP399" s="7"/>
      <c r="DQ399" s="7"/>
      <c r="DR399" s="7"/>
      <c r="DS399" s="7"/>
      <c r="DT399" s="7"/>
      <c r="DU399" s="7"/>
      <c r="DV399" s="7"/>
      <c r="DW399" s="7"/>
      <c r="DX399" s="7"/>
      <c r="DY399" s="7"/>
      <c r="DZ399" s="7"/>
      <c r="EA399" s="7"/>
      <c r="EB399" s="7"/>
      <c r="EC399" s="7"/>
      <c r="ED399" s="7"/>
      <c r="EE399" s="7"/>
      <c r="EF399" s="7"/>
      <c r="EG399" s="7"/>
      <c r="EH399" s="7"/>
      <c r="EI399" s="7"/>
      <c r="EJ399" s="7"/>
      <c r="EK399" s="7"/>
      <c r="EL399" s="7"/>
      <c r="EM399" s="7"/>
      <c r="EN399" s="7"/>
      <c r="EO399" s="7"/>
      <c r="EP399" s="7"/>
      <c r="EQ399" s="7"/>
      <c r="ER399" s="7"/>
      <c r="ES399" s="7"/>
      <c r="ET399" s="7"/>
      <c r="EU399" s="7"/>
      <c r="EV399" s="7"/>
      <c r="EW399" s="7"/>
      <c r="EX399" s="7"/>
      <c r="EY399" s="7"/>
      <c r="EZ399" s="7"/>
      <c r="FA399" s="7"/>
      <c r="FB399" s="7"/>
      <c r="FC399" s="7"/>
      <c r="FD399" s="7"/>
      <c r="FE399" s="7"/>
      <c r="FF399" s="7"/>
      <c r="FG399" s="7"/>
      <c r="FH399" s="7"/>
      <c r="FI399" s="7"/>
      <c r="FJ399" s="7"/>
      <c r="FK399" s="7"/>
      <c r="FL399" s="7"/>
      <c r="FM399" s="7"/>
      <c r="FN399" s="7"/>
      <c r="FO399" s="7"/>
      <c r="FP399" s="7"/>
      <c r="FQ399" s="7"/>
      <c r="FR399" s="7"/>
      <c r="FS399" s="7"/>
      <c r="FT399" s="7"/>
      <c r="FU399" s="7"/>
      <c r="FV399" s="7"/>
      <c r="FW399" s="7"/>
      <c r="FX399" s="7"/>
      <c r="FY399" s="7"/>
      <c r="FZ399" s="7"/>
      <c r="GA399" s="7"/>
      <c r="GB399" s="7"/>
      <c r="GC399" s="7"/>
      <c r="GD399" s="7"/>
      <c r="GE399" s="7"/>
      <c r="GF399" s="7"/>
      <c r="GG399" s="7"/>
      <c r="GH399" s="7"/>
      <c r="GI399" s="7"/>
      <c r="GJ399" s="7"/>
      <c r="GK399" s="7"/>
      <c r="GL399" s="7"/>
      <c r="GM399" s="7"/>
      <c r="GN399" s="7"/>
      <c r="GO399" s="7"/>
      <c r="GP399" s="7"/>
      <c r="GQ399" s="7"/>
      <c r="GR399" s="7"/>
      <c r="GS399" s="7"/>
      <c r="GT399" s="7"/>
      <c r="GU399" s="7"/>
      <c r="GV399" s="7"/>
      <c r="GW399" s="7"/>
      <c r="GX399" s="7"/>
      <c r="GY399" s="7"/>
      <c r="GZ399" s="7"/>
      <c r="HA399" s="7"/>
      <c r="HB399" s="7"/>
      <c r="HC399" s="7"/>
      <c r="HD399" s="7"/>
      <c r="HE399" s="7"/>
      <c r="HF399" s="7"/>
      <c r="HG399" s="7"/>
      <c r="HH399" s="7"/>
      <c r="HI399" s="7"/>
      <c r="HJ399" s="7"/>
      <c r="HK399" s="7"/>
      <c r="HL399" s="7"/>
      <c r="HM399" s="7"/>
      <c r="HN399" s="7"/>
      <c r="HO399" s="7"/>
      <c r="HP399" s="7"/>
      <c r="HQ399" s="7"/>
      <c r="HR399" s="7"/>
      <c r="HS399" s="7"/>
      <c r="HT399" s="7"/>
      <c r="HU399" s="7"/>
      <c r="HV399" s="7"/>
      <c r="HW399" s="7"/>
      <c r="HX399" s="7"/>
      <c r="HY399" s="7"/>
      <c r="HZ399" s="7"/>
      <c r="IA399" s="7"/>
      <c r="IB399" s="7"/>
      <c r="IC399" s="7"/>
      <c r="ID399" s="7"/>
      <c r="IE399" s="7"/>
      <c r="IF399" s="7"/>
      <c r="IG399" s="7"/>
      <c r="IH399" s="7"/>
      <c r="II399" s="7"/>
      <c r="IJ399" s="7"/>
      <c r="IK399" s="7"/>
      <c r="IL399" s="7"/>
      <c r="IM399" s="7"/>
      <c r="IN399" s="7"/>
      <c r="IO399" s="7"/>
      <c r="IP399" s="7"/>
      <c r="IQ399" s="7"/>
      <c r="IR399" s="7"/>
      <c r="IS399" s="7"/>
      <c r="IT399" s="7"/>
      <c r="IU399" s="7"/>
      <c r="IV399" s="7"/>
      <c r="IW399" s="7"/>
      <c r="IX399" s="7"/>
      <c r="IY399" s="7"/>
      <c r="IZ399" s="7"/>
      <c r="JA399" s="7"/>
      <c r="JB399" s="7"/>
      <c r="JC399" s="7"/>
      <c r="JD399" s="7"/>
      <c r="JE399" s="7"/>
      <c r="JF399" s="7"/>
    </row>
    <row r="400" spans="2:266" ht="1.9" customHeight="1">
      <c r="B400" s="720" t="str">
        <f>IF(B79="","",B79)</f>
        <v/>
      </c>
      <c r="C400" s="720"/>
      <c r="D400" s="720"/>
      <c r="E400" s="720"/>
      <c r="F400" s="720"/>
      <c r="G400" s="720"/>
      <c r="H400" s="720"/>
      <c r="I400" s="720"/>
      <c r="J400" s="720"/>
      <c r="K400" s="720"/>
      <c r="L400" s="720"/>
      <c r="M400" s="720"/>
      <c r="N400" s="720"/>
      <c r="O400" s="720"/>
      <c r="P400" s="720"/>
      <c r="Q400" s="720"/>
      <c r="R400" s="720"/>
      <c r="S400" s="720"/>
      <c r="T400" s="720"/>
      <c r="U400" s="720"/>
      <c r="V400" s="720"/>
      <c r="W400" s="720"/>
      <c r="X400" s="720"/>
      <c r="Y400" s="720"/>
      <c r="Z400" s="720"/>
      <c r="AA400" s="720"/>
      <c r="AB400" s="720"/>
      <c r="AC400" s="720"/>
      <c r="AD400" s="720"/>
      <c r="AE400" s="720"/>
      <c r="AF400" s="720"/>
      <c r="AG400" s="720"/>
      <c r="AH400" s="720"/>
      <c r="AI400" s="720"/>
      <c r="AJ400" s="244"/>
      <c r="AK400" s="7"/>
      <c r="AL400" s="244"/>
      <c r="AM400" s="7"/>
      <c r="AN400" s="7"/>
      <c r="AO400" s="13"/>
      <c r="AP400" s="13"/>
      <c r="AQ400" s="7"/>
      <c r="AR400" s="7"/>
      <c r="AS400" s="7"/>
      <c r="AT400" s="7"/>
      <c r="AU400" s="150"/>
      <c r="AV400" s="150"/>
      <c r="AW400" s="150"/>
      <c r="AX400" s="150"/>
      <c r="AY400" s="150"/>
      <c r="AZ400" s="157"/>
      <c r="BA400" s="157"/>
      <c r="BB400" s="157"/>
      <c r="BC400" s="157"/>
      <c r="BD400" s="157"/>
      <c r="BE400" s="157"/>
      <c r="BF400" s="157"/>
      <c r="BG400" s="157"/>
      <c r="BH400" s="157"/>
      <c r="BI400" s="157"/>
      <c r="BJ400" s="157"/>
      <c r="BK400" s="157"/>
      <c r="BL400" s="157"/>
      <c r="BM400" s="157"/>
      <c r="BN400" s="157"/>
      <c r="BO400" s="157"/>
      <c r="BP400" s="157"/>
      <c r="BQ400" s="157"/>
      <c r="BR400" s="157"/>
      <c r="BS400" s="157"/>
      <c r="BT400" s="157"/>
      <c r="BU400" s="157"/>
      <c r="BV400" s="157"/>
      <c r="BW400" s="157"/>
      <c r="BX400" s="157"/>
      <c r="BY400" s="157"/>
      <c r="BZ400" s="157"/>
      <c r="CA400" s="157"/>
      <c r="CB400" s="157"/>
      <c r="CC400" s="157"/>
      <c r="CD400" s="157"/>
      <c r="CE400" s="157"/>
      <c r="CF400" s="157"/>
      <c r="CG400" s="157"/>
      <c r="CH400" s="157"/>
      <c r="CI400" s="157"/>
      <c r="CJ400" s="157"/>
      <c r="CK400" s="157"/>
      <c r="CL400" s="157"/>
      <c r="CM400" s="157"/>
      <c r="CN400" s="157"/>
      <c r="CO400" s="157"/>
      <c r="CP400" s="157"/>
      <c r="CQ400" s="157"/>
      <c r="CR400" s="157"/>
      <c r="CS400" s="157"/>
      <c r="CT400" s="157"/>
      <c r="CU400" s="157"/>
      <c r="CV400" s="157"/>
      <c r="CW400" s="157"/>
      <c r="CX400" s="157"/>
      <c r="CY400" s="157"/>
      <c r="CZ400" s="157"/>
      <c r="DA400" s="157"/>
      <c r="DB400" s="157"/>
      <c r="DC400" s="157"/>
      <c r="DD400" s="7"/>
      <c r="DE400" s="7"/>
      <c r="DF400" s="7"/>
      <c r="DG400" s="7"/>
      <c r="DH400" s="7"/>
      <c r="DI400" s="7"/>
      <c r="DJ400" s="7"/>
      <c r="DK400" s="7"/>
      <c r="DL400" s="7"/>
      <c r="DM400" s="7"/>
      <c r="DN400" s="7"/>
      <c r="DO400" s="7"/>
      <c r="DP400" s="7"/>
      <c r="DQ400" s="7"/>
      <c r="DR400" s="7"/>
      <c r="DS400" s="7"/>
      <c r="DT400" s="7"/>
      <c r="DU400" s="7"/>
      <c r="DV400" s="7"/>
      <c r="DW400" s="7"/>
      <c r="DX400" s="7"/>
      <c r="DY400" s="7"/>
      <c r="DZ400" s="7"/>
      <c r="EA400" s="7"/>
      <c r="EB400" s="7"/>
      <c r="EC400" s="7"/>
      <c r="ED400" s="7"/>
      <c r="EE400" s="7"/>
      <c r="EF400" s="7"/>
      <c r="EG400" s="7"/>
      <c r="EH400" s="7"/>
      <c r="EI400" s="7"/>
      <c r="EJ400" s="7"/>
      <c r="EK400" s="7"/>
      <c r="EL400" s="7"/>
      <c r="EM400" s="7"/>
      <c r="EN400" s="7"/>
      <c r="EO400" s="7"/>
      <c r="EP400" s="7"/>
      <c r="EQ400" s="7"/>
      <c r="ER400" s="7"/>
      <c r="ES400" s="7"/>
      <c r="ET400" s="7"/>
      <c r="EU400" s="7"/>
      <c r="EV400" s="7"/>
      <c r="EW400" s="7"/>
      <c r="EX400" s="7"/>
      <c r="EY400" s="7"/>
      <c r="EZ400" s="7"/>
      <c r="FA400" s="7"/>
      <c r="FB400" s="7"/>
      <c r="FC400" s="7"/>
      <c r="FD400" s="7"/>
      <c r="FE400" s="7"/>
      <c r="FF400" s="7"/>
      <c r="FG400" s="7"/>
      <c r="FH400" s="7"/>
      <c r="FI400" s="7"/>
      <c r="FJ400" s="7"/>
      <c r="FK400" s="7"/>
      <c r="FL400" s="7"/>
      <c r="FM400" s="7"/>
      <c r="FN400" s="7"/>
      <c r="FO400" s="7"/>
      <c r="FP400" s="7"/>
      <c r="FQ400" s="7"/>
      <c r="FR400" s="7"/>
      <c r="FS400" s="7"/>
      <c r="FT400" s="7"/>
      <c r="FU400" s="7"/>
      <c r="FV400" s="7"/>
      <c r="FW400" s="7"/>
      <c r="FX400" s="7"/>
      <c r="FY400" s="7"/>
      <c r="FZ400" s="7"/>
      <c r="GA400" s="7"/>
      <c r="GB400" s="7"/>
      <c r="GC400" s="7"/>
      <c r="GD400" s="7"/>
      <c r="GE400" s="7"/>
      <c r="GF400" s="7"/>
      <c r="GG400" s="7"/>
      <c r="GH400" s="7"/>
      <c r="GI400" s="7"/>
      <c r="GJ400" s="7"/>
      <c r="GK400" s="7"/>
      <c r="GL400" s="7"/>
      <c r="GM400" s="7"/>
      <c r="GN400" s="7"/>
      <c r="GO400" s="7"/>
      <c r="GP400" s="7"/>
      <c r="GQ400" s="7"/>
      <c r="GR400" s="7"/>
      <c r="GS400" s="7"/>
      <c r="GT400" s="7"/>
      <c r="GU400" s="7"/>
      <c r="GV400" s="7"/>
      <c r="GW400" s="7"/>
      <c r="GX400" s="7"/>
      <c r="GY400" s="7"/>
      <c r="GZ400" s="7"/>
      <c r="HA400" s="7"/>
      <c r="HB400" s="7"/>
      <c r="HC400" s="7"/>
      <c r="HD400" s="7"/>
      <c r="HE400" s="7"/>
      <c r="HF400" s="7"/>
      <c r="HG400" s="7"/>
      <c r="HH400" s="7"/>
      <c r="HI400" s="7"/>
      <c r="HJ400" s="7"/>
      <c r="HK400" s="7"/>
      <c r="HL400" s="7"/>
      <c r="HM400" s="7"/>
      <c r="HN400" s="7"/>
      <c r="HO400" s="7"/>
      <c r="HP400" s="7"/>
      <c r="HQ400" s="7"/>
      <c r="HR400" s="7"/>
      <c r="HS400" s="7"/>
      <c r="HT400" s="7"/>
      <c r="HU400" s="7"/>
      <c r="HV400" s="7"/>
      <c r="HW400" s="7"/>
      <c r="HX400" s="7"/>
      <c r="HY400" s="7"/>
      <c r="HZ400" s="7"/>
      <c r="IA400" s="7"/>
      <c r="IB400" s="7"/>
      <c r="IC400" s="7"/>
      <c r="ID400" s="7"/>
      <c r="IE400" s="7"/>
      <c r="IF400" s="7"/>
      <c r="IG400" s="7"/>
      <c r="IH400" s="7"/>
      <c r="II400" s="7"/>
      <c r="IJ400" s="7"/>
      <c r="IK400" s="7"/>
      <c r="IL400" s="7"/>
      <c r="IM400" s="7"/>
      <c r="IN400" s="7"/>
      <c r="IO400" s="7"/>
      <c r="IP400" s="7"/>
      <c r="IQ400" s="7"/>
      <c r="IR400" s="7"/>
      <c r="IS400" s="7"/>
      <c r="IT400" s="7"/>
      <c r="IU400" s="7"/>
      <c r="IV400" s="7"/>
      <c r="IW400" s="7"/>
      <c r="IX400" s="7"/>
      <c r="IY400" s="7"/>
      <c r="IZ400" s="7"/>
      <c r="JA400" s="7"/>
      <c r="JB400" s="7"/>
      <c r="JC400" s="7"/>
      <c r="JD400" s="7"/>
      <c r="JE400" s="7"/>
      <c r="JF400" s="7"/>
    </row>
    <row r="401" spans="1:266" ht="1.9" customHeight="1">
      <c r="B401" s="720"/>
      <c r="C401" s="720"/>
      <c r="D401" s="720"/>
      <c r="E401" s="720"/>
      <c r="F401" s="720"/>
      <c r="G401" s="720"/>
      <c r="H401" s="720"/>
      <c r="I401" s="720"/>
      <c r="J401" s="720"/>
      <c r="K401" s="720"/>
      <c r="L401" s="720"/>
      <c r="M401" s="720"/>
      <c r="N401" s="720"/>
      <c r="O401" s="720"/>
      <c r="P401" s="720"/>
      <c r="Q401" s="720"/>
      <c r="R401" s="720"/>
      <c r="S401" s="720"/>
      <c r="T401" s="720"/>
      <c r="U401" s="720"/>
      <c r="V401" s="720"/>
      <c r="W401" s="720"/>
      <c r="X401" s="720"/>
      <c r="Y401" s="720"/>
      <c r="Z401" s="720"/>
      <c r="AA401" s="720"/>
      <c r="AB401" s="720"/>
      <c r="AC401" s="720"/>
      <c r="AD401" s="720"/>
      <c r="AE401" s="720"/>
      <c r="AF401" s="720"/>
      <c r="AG401" s="720"/>
      <c r="AH401" s="720"/>
      <c r="AI401" s="720"/>
      <c r="AJ401" s="244"/>
      <c r="AK401" s="7"/>
      <c r="AL401" s="244"/>
      <c r="AM401" s="7"/>
      <c r="AN401" s="7"/>
      <c r="AO401" s="13"/>
      <c r="AP401" s="13"/>
      <c r="AQ401" s="7"/>
      <c r="AR401" s="7"/>
      <c r="AS401" s="7"/>
      <c r="AT401" s="7"/>
      <c r="AU401" s="150"/>
      <c r="AV401" s="150"/>
      <c r="AW401" s="150"/>
      <c r="AX401" s="150"/>
      <c r="AY401" s="150"/>
      <c r="AZ401" s="157"/>
      <c r="BA401" s="157"/>
      <c r="BB401" s="157"/>
      <c r="BC401" s="157"/>
      <c r="BD401" s="157"/>
      <c r="BE401" s="157"/>
      <c r="BF401" s="157"/>
      <c r="BG401" s="157"/>
      <c r="BH401" s="157"/>
      <c r="BI401" s="157"/>
      <c r="BJ401" s="157"/>
      <c r="BK401" s="157"/>
      <c r="BL401" s="157"/>
      <c r="BM401" s="157"/>
      <c r="BN401" s="157"/>
      <c r="BO401" s="157"/>
      <c r="BP401" s="157"/>
      <c r="BQ401" s="157"/>
      <c r="BR401" s="157"/>
      <c r="BS401" s="157"/>
      <c r="BT401" s="157"/>
      <c r="BU401" s="157"/>
      <c r="BV401" s="157"/>
      <c r="BW401" s="157"/>
      <c r="BX401" s="157"/>
      <c r="BY401" s="157"/>
      <c r="BZ401" s="157"/>
      <c r="CA401" s="157"/>
      <c r="CB401" s="157"/>
      <c r="CC401" s="157"/>
      <c r="CD401" s="157"/>
      <c r="CE401" s="157"/>
      <c r="CF401" s="157"/>
      <c r="CG401" s="157"/>
      <c r="CH401" s="157"/>
      <c r="CI401" s="157"/>
      <c r="CJ401" s="157"/>
      <c r="CK401" s="157"/>
      <c r="CL401" s="157"/>
      <c r="CM401" s="157"/>
      <c r="CN401" s="157"/>
      <c r="CO401" s="157"/>
      <c r="CP401" s="157"/>
      <c r="CQ401" s="157"/>
      <c r="CR401" s="157"/>
      <c r="CS401" s="157"/>
      <c r="CT401" s="157"/>
      <c r="CU401" s="157"/>
      <c r="CV401" s="157"/>
      <c r="CW401" s="157"/>
      <c r="CX401" s="157"/>
      <c r="CY401" s="157"/>
      <c r="CZ401" s="157"/>
      <c r="DA401" s="157"/>
      <c r="DB401" s="157"/>
      <c r="DC401" s="15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  <c r="DO401" s="7"/>
      <c r="DP401" s="7"/>
      <c r="DQ401" s="7"/>
      <c r="DR401" s="7"/>
      <c r="DS401" s="7"/>
      <c r="DT401" s="7"/>
      <c r="DU401" s="7"/>
      <c r="DV401" s="7"/>
      <c r="DW401" s="7"/>
      <c r="DX401" s="7"/>
      <c r="DY401" s="7"/>
      <c r="DZ401" s="7"/>
      <c r="EA401" s="7"/>
      <c r="EB401" s="7"/>
      <c r="EC401" s="7"/>
      <c r="ED401" s="7"/>
      <c r="EE401" s="7"/>
      <c r="EF401" s="7"/>
      <c r="EG401" s="7"/>
      <c r="EH401" s="7"/>
      <c r="EI401" s="7"/>
      <c r="EJ401" s="7"/>
      <c r="EK401" s="7"/>
      <c r="EL401" s="7"/>
      <c r="EM401" s="7"/>
      <c r="EN401" s="7"/>
      <c r="EO401" s="7"/>
      <c r="EP401" s="7"/>
      <c r="EQ401" s="7"/>
      <c r="ER401" s="7"/>
      <c r="ES401" s="7"/>
      <c r="ET401" s="7"/>
      <c r="EU401" s="7"/>
      <c r="EV401" s="7"/>
      <c r="EW401" s="7"/>
      <c r="EX401" s="7"/>
      <c r="EY401" s="7"/>
      <c r="EZ401" s="7"/>
      <c r="FA401" s="7"/>
      <c r="FB401" s="7"/>
      <c r="FC401" s="7"/>
      <c r="FD401" s="7"/>
      <c r="FE401" s="7"/>
      <c r="FF401" s="7"/>
      <c r="FG401" s="7"/>
      <c r="FH401" s="7"/>
      <c r="FI401" s="7"/>
      <c r="FJ401" s="7"/>
      <c r="FK401" s="7"/>
      <c r="FL401" s="7"/>
      <c r="FM401" s="7"/>
      <c r="FN401" s="7"/>
      <c r="FO401" s="7"/>
      <c r="FP401" s="7"/>
      <c r="FQ401" s="7"/>
      <c r="FR401" s="7"/>
      <c r="FS401" s="7"/>
      <c r="FT401" s="7"/>
      <c r="FU401" s="7"/>
      <c r="FV401" s="7"/>
      <c r="FW401" s="7"/>
      <c r="FX401" s="7"/>
      <c r="FY401" s="7"/>
      <c r="FZ401" s="7"/>
      <c r="GA401" s="7"/>
      <c r="GB401" s="7"/>
      <c r="GC401" s="7"/>
      <c r="GD401" s="7"/>
      <c r="GE401" s="7"/>
      <c r="GF401" s="7"/>
      <c r="GG401" s="7"/>
      <c r="GH401" s="7"/>
      <c r="GI401" s="7"/>
      <c r="GJ401" s="7"/>
      <c r="GK401" s="7"/>
      <c r="GL401" s="7"/>
      <c r="GM401" s="7"/>
      <c r="GN401" s="7"/>
      <c r="GO401" s="7"/>
      <c r="GP401" s="7"/>
      <c r="GQ401" s="7"/>
      <c r="GR401" s="7"/>
      <c r="GS401" s="7"/>
      <c r="GT401" s="7"/>
      <c r="GU401" s="7"/>
      <c r="GV401" s="7"/>
      <c r="GW401" s="7"/>
      <c r="GX401" s="7"/>
      <c r="GY401" s="7"/>
      <c r="GZ401" s="7"/>
      <c r="HA401" s="7"/>
      <c r="HB401" s="7"/>
      <c r="HC401" s="7"/>
      <c r="HD401" s="7"/>
      <c r="HE401" s="7"/>
      <c r="HF401" s="7"/>
      <c r="HG401" s="7"/>
      <c r="HH401" s="7"/>
      <c r="HI401" s="7"/>
      <c r="HJ401" s="7"/>
      <c r="HK401" s="7"/>
      <c r="HL401" s="7"/>
      <c r="HM401" s="7"/>
      <c r="HN401" s="7"/>
      <c r="HO401" s="7"/>
      <c r="HP401" s="7"/>
      <c r="HQ401" s="7"/>
      <c r="HR401" s="7"/>
      <c r="HS401" s="7"/>
      <c r="HT401" s="7"/>
      <c r="HU401" s="7"/>
      <c r="HV401" s="7"/>
      <c r="HW401" s="7"/>
      <c r="HX401" s="7"/>
      <c r="HY401" s="7"/>
      <c r="HZ401" s="7"/>
      <c r="IA401" s="7"/>
      <c r="IB401" s="7"/>
      <c r="IC401" s="7"/>
      <c r="ID401" s="7"/>
      <c r="IE401" s="7"/>
      <c r="IF401" s="7"/>
      <c r="IG401" s="7"/>
      <c r="IH401" s="7"/>
      <c r="II401" s="7"/>
      <c r="IJ401" s="7"/>
      <c r="IK401" s="7"/>
      <c r="IL401" s="7"/>
      <c r="IM401" s="7"/>
      <c r="IN401" s="7"/>
      <c r="IO401" s="7"/>
      <c r="IP401" s="7"/>
      <c r="IQ401" s="7"/>
      <c r="IR401" s="7"/>
      <c r="IS401" s="7"/>
      <c r="IT401" s="7"/>
      <c r="IU401" s="7"/>
      <c r="IV401" s="7"/>
      <c r="IW401" s="7"/>
      <c r="IX401" s="7"/>
      <c r="IY401" s="7"/>
      <c r="IZ401" s="7"/>
      <c r="JA401" s="7"/>
      <c r="JB401" s="7"/>
      <c r="JC401" s="7"/>
      <c r="JD401" s="7"/>
      <c r="JE401" s="7"/>
      <c r="JF401" s="7"/>
    </row>
    <row r="402" spans="1:266" ht="14.25">
      <c r="B402" s="11" t="s">
        <v>280</v>
      </c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245"/>
      <c r="U402" s="10"/>
      <c r="V402" s="246"/>
      <c r="W402" s="246"/>
      <c r="X402" s="246"/>
      <c r="Y402" s="246"/>
      <c r="Z402" s="246"/>
      <c r="AA402" s="246"/>
      <c r="AB402" s="246"/>
      <c r="AC402" s="246"/>
      <c r="AD402" s="10"/>
      <c r="AE402" s="10"/>
      <c r="AF402" s="8"/>
      <c r="AG402" s="10"/>
      <c r="AH402" s="8"/>
      <c r="AI402" s="10"/>
      <c r="AJ402" s="10"/>
      <c r="AK402" s="7"/>
      <c r="AL402" s="244"/>
      <c r="AM402" s="7"/>
      <c r="AN402" s="7"/>
      <c r="AO402" s="13"/>
      <c r="AP402" s="13"/>
      <c r="AQ402" s="7"/>
      <c r="AR402" s="7"/>
      <c r="AS402" s="7"/>
      <c r="AT402" s="7"/>
      <c r="AU402" s="150"/>
      <c r="AV402" s="150"/>
      <c r="AW402" s="150"/>
      <c r="AX402" s="150"/>
      <c r="AY402" s="150"/>
      <c r="AZ402" s="157"/>
      <c r="BA402" s="157"/>
      <c r="BB402" s="157"/>
      <c r="BC402" s="157"/>
      <c r="BD402" s="157"/>
      <c r="BE402" s="157"/>
      <c r="BF402" s="157"/>
      <c r="BG402" s="157"/>
      <c r="BH402" s="157"/>
      <c r="BI402" s="157"/>
      <c r="BJ402" s="157"/>
      <c r="BK402" s="157"/>
      <c r="BL402" s="157"/>
      <c r="BM402" s="157"/>
      <c r="BN402" s="157"/>
      <c r="BO402" s="157"/>
      <c r="BP402" s="157"/>
      <c r="BQ402" s="157"/>
      <c r="BR402" s="157"/>
      <c r="BS402" s="157"/>
      <c r="BT402" s="157"/>
      <c r="BU402" s="157"/>
      <c r="BV402" s="157"/>
      <c r="BW402" s="157"/>
      <c r="BX402" s="157"/>
      <c r="BY402" s="157"/>
      <c r="BZ402" s="157"/>
      <c r="CA402" s="157"/>
      <c r="CB402" s="157"/>
      <c r="CC402" s="157"/>
      <c r="CD402" s="157"/>
      <c r="CE402" s="157"/>
      <c r="CF402" s="157"/>
      <c r="CG402" s="157"/>
      <c r="CH402" s="157"/>
      <c r="CI402" s="157"/>
      <c r="CJ402" s="157"/>
      <c r="CK402" s="157"/>
      <c r="CL402" s="157"/>
      <c r="CM402" s="157"/>
      <c r="CN402" s="157"/>
      <c r="CO402" s="157"/>
      <c r="CP402" s="157"/>
      <c r="CQ402" s="157"/>
      <c r="CR402" s="157"/>
      <c r="CS402" s="157"/>
      <c r="CT402" s="157"/>
      <c r="CU402" s="157"/>
      <c r="CV402" s="157"/>
      <c r="CW402" s="157"/>
      <c r="CX402" s="157"/>
      <c r="CY402" s="157"/>
      <c r="CZ402" s="157"/>
      <c r="DA402" s="157"/>
      <c r="DB402" s="157"/>
      <c r="DC402" s="157"/>
      <c r="DD402" s="7"/>
      <c r="DE402" s="7"/>
      <c r="DF402" s="7"/>
      <c r="DG402" s="7"/>
      <c r="DH402" s="7"/>
      <c r="DI402" s="7"/>
      <c r="DJ402" s="7"/>
      <c r="DK402" s="7"/>
      <c r="DL402" s="7"/>
      <c r="DM402" s="7"/>
      <c r="DN402" s="7"/>
      <c r="DO402" s="7"/>
      <c r="DP402" s="7"/>
      <c r="DQ402" s="7"/>
      <c r="DR402" s="7"/>
      <c r="DS402" s="7"/>
      <c r="DT402" s="7"/>
      <c r="DU402" s="7"/>
      <c r="DV402" s="7"/>
      <c r="DW402" s="7"/>
      <c r="DX402" s="7"/>
      <c r="DY402" s="7"/>
      <c r="DZ402" s="7"/>
      <c r="EA402" s="7"/>
      <c r="EB402" s="7"/>
      <c r="EC402" s="7"/>
      <c r="ED402" s="7"/>
      <c r="EE402" s="7"/>
      <c r="EF402" s="7"/>
      <c r="EG402" s="7"/>
      <c r="EH402" s="7"/>
      <c r="EI402" s="7"/>
      <c r="EJ402" s="7"/>
      <c r="EK402" s="7"/>
      <c r="EL402" s="7"/>
      <c r="EM402" s="7"/>
      <c r="EN402" s="7"/>
      <c r="EO402" s="7"/>
      <c r="EP402" s="7"/>
      <c r="EQ402" s="7"/>
      <c r="ER402" s="7"/>
      <c r="ES402" s="7"/>
      <c r="ET402" s="7"/>
      <c r="EU402" s="7"/>
      <c r="EV402" s="7"/>
      <c r="EW402" s="7"/>
      <c r="EX402" s="7"/>
      <c r="EY402" s="7"/>
      <c r="EZ402" s="7"/>
      <c r="FA402" s="7"/>
      <c r="FB402" s="7"/>
      <c r="FC402" s="7"/>
      <c r="FD402" s="7"/>
      <c r="FE402" s="7"/>
      <c r="FF402" s="7"/>
      <c r="FG402" s="7"/>
      <c r="FH402" s="7"/>
      <c r="FI402" s="7"/>
      <c r="FJ402" s="7"/>
      <c r="FK402" s="7"/>
      <c r="FL402" s="7"/>
      <c r="FM402" s="7"/>
      <c r="FN402" s="7"/>
      <c r="FO402" s="7"/>
      <c r="FP402" s="7"/>
      <c r="FQ402" s="7"/>
      <c r="FR402" s="7"/>
      <c r="FS402" s="7"/>
      <c r="FT402" s="7"/>
      <c r="FU402" s="7"/>
      <c r="FV402" s="7"/>
      <c r="FW402" s="7"/>
      <c r="FX402" s="7"/>
      <c r="FY402" s="7"/>
      <c r="FZ402" s="7"/>
      <c r="GA402" s="7"/>
      <c r="GB402" s="7"/>
      <c r="GC402" s="7"/>
      <c r="GD402" s="7"/>
      <c r="GE402" s="7"/>
      <c r="GF402" s="7"/>
      <c r="GG402" s="7"/>
      <c r="GH402" s="7"/>
      <c r="GI402" s="7"/>
      <c r="GJ402" s="7"/>
      <c r="GK402" s="7"/>
      <c r="GL402" s="7"/>
      <c r="GM402" s="7"/>
      <c r="GN402" s="7"/>
      <c r="GO402" s="7"/>
      <c r="GP402" s="7"/>
      <c r="GQ402" s="7"/>
      <c r="GR402" s="7"/>
      <c r="GS402" s="7"/>
      <c r="GT402" s="7"/>
      <c r="GU402" s="7"/>
      <c r="GV402" s="7"/>
      <c r="GW402" s="7"/>
      <c r="GX402" s="7"/>
      <c r="GY402" s="7"/>
      <c r="GZ402" s="7"/>
      <c r="HA402" s="7"/>
      <c r="HB402" s="7"/>
      <c r="HC402" s="7"/>
      <c r="HD402" s="7"/>
      <c r="HE402" s="7"/>
      <c r="HF402" s="7"/>
      <c r="HG402" s="7"/>
      <c r="HH402" s="7"/>
      <c r="HI402" s="7"/>
      <c r="HJ402" s="7"/>
      <c r="HK402" s="7"/>
      <c r="HL402" s="7"/>
      <c r="HM402" s="7"/>
      <c r="HN402" s="7"/>
      <c r="HO402" s="7"/>
      <c r="HP402" s="7"/>
      <c r="HQ402" s="7"/>
      <c r="HR402" s="7"/>
      <c r="HS402" s="7"/>
      <c r="HT402" s="7"/>
      <c r="HU402" s="7"/>
      <c r="HV402" s="7"/>
      <c r="HW402" s="7"/>
      <c r="HX402" s="7"/>
      <c r="HY402" s="7"/>
      <c r="HZ402" s="7"/>
      <c r="IA402" s="7"/>
      <c r="IB402" s="7"/>
      <c r="IC402" s="7"/>
      <c r="ID402" s="7"/>
      <c r="IE402" s="7"/>
      <c r="IF402" s="7"/>
      <c r="IG402" s="7"/>
      <c r="IH402" s="7"/>
      <c r="II402" s="7"/>
      <c r="IJ402" s="7"/>
      <c r="IK402" s="7"/>
      <c r="IL402" s="7"/>
      <c r="IM402" s="7"/>
      <c r="IN402" s="7"/>
      <c r="IO402" s="7"/>
      <c r="IP402" s="7"/>
      <c r="IQ402" s="7"/>
      <c r="IR402" s="7"/>
      <c r="IS402" s="7"/>
      <c r="IT402" s="7"/>
      <c r="IU402" s="7"/>
      <c r="IV402" s="7"/>
      <c r="IW402" s="7"/>
      <c r="IX402" s="7"/>
      <c r="IY402" s="7"/>
      <c r="IZ402" s="7"/>
      <c r="JA402" s="7"/>
      <c r="JB402" s="7"/>
      <c r="JC402" s="7"/>
      <c r="JD402" s="7"/>
      <c r="JE402" s="7"/>
      <c r="JF402" s="7"/>
    </row>
    <row r="403" spans="1:266" ht="11.25" customHeight="1">
      <c r="B403" s="388"/>
      <c r="C403" s="365"/>
      <c r="D403" s="365"/>
      <c r="E403" s="365"/>
      <c r="F403" s="365"/>
      <c r="G403" s="365"/>
      <c r="H403" s="365"/>
      <c r="I403" s="365"/>
      <c r="J403" s="365"/>
      <c r="K403" s="377"/>
      <c r="L403" s="377"/>
      <c r="M403" s="377"/>
      <c r="N403" s="377"/>
      <c r="O403" s="377"/>
      <c r="P403" s="377"/>
      <c r="Q403" s="377"/>
      <c r="R403" s="377"/>
      <c r="S403" s="365"/>
      <c r="T403" s="365"/>
      <c r="U403" s="365"/>
      <c r="V403" s="365"/>
      <c r="W403" s="365"/>
      <c r="X403" s="365"/>
      <c r="Y403" s="365"/>
      <c r="Z403" s="365"/>
      <c r="AA403" s="365"/>
      <c r="AB403" s="365"/>
      <c r="AC403" s="365"/>
      <c r="AD403" s="365"/>
      <c r="AE403" s="365"/>
      <c r="AF403" s="377" t="s">
        <v>253</v>
      </c>
      <c r="AG403" s="365"/>
      <c r="AH403" s="365"/>
      <c r="AI403" s="366"/>
      <c r="AJ403" s="405"/>
      <c r="AK403" s="7"/>
      <c r="AL403" s="10"/>
      <c r="AM403" s="7"/>
      <c r="AN403" s="7"/>
      <c r="AO403" s="13"/>
      <c r="AP403" s="13"/>
      <c r="AQ403" s="7"/>
      <c r="AR403" s="7"/>
      <c r="AS403" s="7"/>
      <c r="AT403" s="7"/>
      <c r="AU403" s="150"/>
      <c r="AV403" s="150"/>
      <c r="AW403" s="150"/>
      <c r="AX403" s="150"/>
      <c r="AY403" s="150"/>
      <c r="AZ403" s="157"/>
      <c r="BA403" s="157"/>
      <c r="BB403" s="157"/>
      <c r="BC403" s="157"/>
      <c r="BD403" s="157"/>
      <c r="BE403" s="157"/>
      <c r="BF403" s="157"/>
      <c r="BG403" s="157"/>
      <c r="BH403" s="157"/>
      <c r="BI403" s="157"/>
      <c r="BJ403" s="157"/>
      <c r="BK403" s="157"/>
      <c r="BL403" s="157"/>
      <c r="BM403" s="157"/>
      <c r="BN403" s="157"/>
      <c r="BO403" s="157"/>
      <c r="BP403" s="157"/>
      <c r="BQ403" s="157"/>
      <c r="BR403" s="157"/>
      <c r="BS403" s="157"/>
      <c r="BT403" s="157"/>
      <c r="BU403" s="157"/>
      <c r="BV403" s="157"/>
      <c r="BW403" s="157"/>
      <c r="BX403" s="157"/>
      <c r="BY403" s="157"/>
      <c r="BZ403" s="157"/>
      <c r="CA403" s="157"/>
      <c r="CB403" s="157"/>
      <c r="CC403" s="157"/>
      <c r="CD403" s="157"/>
      <c r="CE403" s="157"/>
      <c r="CF403" s="157"/>
      <c r="CG403" s="157"/>
      <c r="CH403" s="157"/>
      <c r="CI403" s="157"/>
      <c r="CJ403" s="157"/>
      <c r="CK403" s="157"/>
      <c r="CL403" s="157"/>
      <c r="CM403" s="157"/>
      <c r="CN403" s="157"/>
      <c r="CO403" s="157"/>
      <c r="CP403" s="157"/>
      <c r="CQ403" s="157"/>
      <c r="CR403" s="157"/>
      <c r="CS403" s="157"/>
      <c r="CT403" s="157"/>
      <c r="CU403" s="157"/>
      <c r="CV403" s="157"/>
      <c r="CW403" s="157"/>
      <c r="CX403" s="157"/>
      <c r="CY403" s="157"/>
      <c r="CZ403" s="157"/>
      <c r="DA403" s="157"/>
      <c r="DB403" s="157"/>
      <c r="DC403" s="15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  <c r="DO403" s="7"/>
      <c r="DP403" s="7"/>
      <c r="DQ403" s="7"/>
      <c r="DR403" s="7"/>
      <c r="DS403" s="7"/>
      <c r="DT403" s="7"/>
      <c r="DU403" s="7"/>
      <c r="DV403" s="7"/>
      <c r="DW403" s="7"/>
      <c r="DX403" s="7"/>
      <c r="DY403" s="7"/>
      <c r="DZ403" s="7"/>
      <c r="EA403" s="7"/>
      <c r="EB403" s="7"/>
      <c r="EC403" s="7"/>
      <c r="ED403" s="7"/>
      <c r="EE403" s="7"/>
      <c r="EF403" s="7"/>
      <c r="EG403" s="7"/>
      <c r="EH403" s="7"/>
      <c r="EI403" s="7"/>
      <c r="EJ403" s="7"/>
      <c r="EK403" s="7"/>
      <c r="EL403" s="7"/>
      <c r="EM403" s="7"/>
      <c r="EN403" s="7"/>
      <c r="EO403" s="7"/>
      <c r="EP403" s="7"/>
      <c r="EQ403" s="7"/>
      <c r="ER403" s="7"/>
      <c r="ES403" s="7"/>
      <c r="ET403" s="7"/>
      <c r="EU403" s="7"/>
      <c r="EV403" s="7"/>
      <c r="EW403" s="7"/>
      <c r="EX403" s="7"/>
      <c r="EY403" s="7"/>
      <c r="EZ403" s="7"/>
      <c r="FA403" s="7"/>
      <c r="FB403" s="7"/>
      <c r="FC403" s="7"/>
      <c r="FD403" s="7"/>
      <c r="FE403" s="7"/>
      <c r="FF403" s="7"/>
      <c r="FG403" s="7"/>
      <c r="FH403" s="7"/>
      <c r="FI403" s="7"/>
      <c r="FJ403" s="7"/>
      <c r="FK403" s="7"/>
      <c r="FL403" s="7"/>
      <c r="FM403" s="7"/>
      <c r="FN403" s="7"/>
      <c r="FO403" s="7"/>
      <c r="FP403" s="7"/>
      <c r="FQ403" s="7"/>
      <c r="FR403" s="7"/>
      <c r="FS403" s="7"/>
      <c r="FT403" s="7"/>
      <c r="FU403" s="7"/>
      <c r="FV403" s="7"/>
      <c r="FW403" s="7"/>
      <c r="FX403" s="7"/>
      <c r="FY403" s="7"/>
      <c r="FZ403" s="7"/>
      <c r="GA403" s="7"/>
      <c r="GB403" s="7"/>
      <c r="GC403" s="7"/>
      <c r="GD403" s="7"/>
      <c r="GE403" s="7"/>
      <c r="GF403" s="7"/>
      <c r="GG403" s="7"/>
      <c r="GH403" s="7"/>
      <c r="GI403" s="7"/>
      <c r="GJ403" s="7"/>
      <c r="GK403" s="7"/>
      <c r="GL403" s="7"/>
      <c r="GM403" s="7"/>
      <c r="GN403" s="7"/>
      <c r="GO403" s="7"/>
      <c r="GP403" s="7"/>
      <c r="GQ403" s="7"/>
      <c r="GR403" s="7"/>
      <c r="GS403" s="7"/>
      <c r="GT403" s="7"/>
      <c r="GU403" s="7"/>
      <c r="GV403" s="7"/>
      <c r="GW403" s="7"/>
      <c r="GX403" s="7"/>
      <c r="GY403" s="7"/>
      <c r="GZ403" s="7"/>
      <c r="HA403" s="7"/>
      <c r="HB403" s="7"/>
      <c r="HC403" s="7"/>
      <c r="HD403" s="7"/>
      <c r="HE403" s="7"/>
      <c r="HF403" s="7"/>
      <c r="HG403" s="7"/>
      <c r="HH403" s="7"/>
      <c r="HI403" s="7"/>
      <c r="HJ403" s="7"/>
      <c r="HK403" s="7"/>
      <c r="HL403" s="7"/>
      <c r="HM403" s="7"/>
      <c r="HN403" s="7"/>
      <c r="HO403" s="7"/>
      <c r="HP403" s="7"/>
      <c r="HQ403" s="7"/>
      <c r="HR403" s="7"/>
      <c r="HS403" s="7"/>
      <c r="HT403" s="7"/>
      <c r="HU403" s="7"/>
      <c r="HV403" s="7"/>
      <c r="HW403" s="7"/>
      <c r="HX403" s="7"/>
      <c r="HY403" s="7"/>
      <c r="HZ403" s="7"/>
      <c r="IA403" s="7"/>
      <c r="IB403" s="7"/>
      <c r="IC403" s="7"/>
      <c r="ID403" s="7"/>
      <c r="IE403" s="7"/>
      <c r="IF403" s="7"/>
      <c r="IG403" s="7"/>
      <c r="IH403" s="7"/>
      <c r="II403" s="7"/>
      <c r="IJ403" s="7"/>
      <c r="IK403" s="7"/>
      <c r="IL403" s="7"/>
      <c r="IM403" s="7"/>
      <c r="IN403" s="7"/>
      <c r="IO403" s="7"/>
      <c r="IP403" s="7"/>
      <c r="IQ403" s="7"/>
      <c r="IR403" s="7"/>
      <c r="IS403" s="7"/>
      <c r="IT403" s="7"/>
      <c r="IU403" s="7"/>
      <c r="IV403" s="7"/>
      <c r="IW403" s="7"/>
      <c r="IX403" s="7"/>
      <c r="IY403" s="7"/>
      <c r="IZ403" s="7"/>
      <c r="JA403" s="7"/>
      <c r="JB403" s="7"/>
      <c r="JC403" s="7"/>
      <c r="JD403" s="7"/>
      <c r="JE403" s="7"/>
      <c r="JF403" s="7"/>
    </row>
    <row r="404" spans="1:266" ht="12.75" customHeight="1">
      <c r="B404" s="398"/>
      <c r="C404" s="12" t="str">
        <f t="shared" ref="C404:C412" si="33">IF(C83="","",C83)</f>
        <v xml:space="preserve"> A1 - Efficient AC &amp; HP Units</v>
      </c>
      <c r="D404" s="12"/>
      <c r="E404" s="12"/>
      <c r="F404" s="95"/>
      <c r="G404" s="244"/>
      <c r="H404" s="457"/>
      <c r="I404" s="406"/>
      <c r="J404" s="406"/>
      <c r="K404" s="12" t="str">
        <f>IF(AND(AK83=TRUE,AF83=""),K83,"")</f>
        <v/>
      </c>
      <c r="L404" s="12"/>
      <c r="M404" s="12"/>
      <c r="N404" s="12"/>
      <c r="O404" s="12"/>
      <c r="P404" s="12"/>
      <c r="Q404" s="12"/>
      <c r="R404" s="3"/>
      <c r="Z404" s="246"/>
      <c r="AA404" s="246"/>
      <c r="AB404" s="246"/>
      <c r="AC404" s="246"/>
      <c r="AD404" s="401" t="str">
        <f t="shared" ref="AD404:AD412" si="34">IF(AD83="","",AD83)</f>
        <v>x $25 to $200 per ton=</v>
      </c>
      <c r="AE404" s="400" t="s">
        <v>252</v>
      </c>
      <c r="AF404" s="999" t="str">
        <f t="shared" ref="AF404:AF412" si="35">IF(AF83="","",AF83)</f>
        <v/>
      </c>
      <c r="AG404" s="999"/>
      <c r="AH404" s="999"/>
      <c r="AI404" s="397"/>
      <c r="AJ404" s="408"/>
      <c r="AK404" s="7"/>
      <c r="AL404" s="244"/>
      <c r="AM404" s="7"/>
      <c r="AN404" s="7"/>
      <c r="AO404" s="13"/>
      <c r="AP404" s="13"/>
      <c r="AQ404" s="7"/>
      <c r="AR404" s="7"/>
      <c r="AS404" s="7"/>
      <c r="AT404" s="7"/>
      <c r="AU404" s="150"/>
      <c r="AV404" s="150"/>
      <c r="AW404" s="150"/>
      <c r="AX404" s="150"/>
      <c r="AY404" s="150"/>
      <c r="AZ404" s="157"/>
      <c r="BA404" s="157"/>
      <c r="BB404" s="157"/>
      <c r="BC404" s="157"/>
      <c r="BD404" s="157"/>
      <c r="BE404" s="157"/>
      <c r="BF404" s="157"/>
      <c r="BG404" s="157"/>
      <c r="BH404" s="157"/>
      <c r="BI404" s="157"/>
      <c r="BJ404" s="157"/>
      <c r="BK404" s="157"/>
      <c r="BL404" s="157"/>
      <c r="BM404" s="157"/>
      <c r="BN404" s="157"/>
      <c r="BO404" s="157"/>
      <c r="BP404" s="157"/>
      <c r="BQ404" s="157"/>
      <c r="BR404" s="157"/>
      <c r="BS404" s="157"/>
      <c r="BT404" s="157"/>
      <c r="BU404" s="157"/>
      <c r="BV404" s="157"/>
      <c r="BW404" s="157"/>
      <c r="BX404" s="157"/>
      <c r="BY404" s="157"/>
      <c r="BZ404" s="157"/>
      <c r="CA404" s="157"/>
      <c r="CB404" s="157"/>
      <c r="CC404" s="157"/>
      <c r="CD404" s="157"/>
      <c r="CE404" s="157"/>
      <c r="CF404" s="157"/>
      <c r="CG404" s="157"/>
      <c r="CH404" s="157"/>
      <c r="CI404" s="157"/>
      <c r="CJ404" s="157"/>
      <c r="CK404" s="157"/>
      <c r="CL404" s="157"/>
      <c r="CM404" s="157"/>
      <c r="CN404" s="157"/>
      <c r="CO404" s="157"/>
      <c r="CP404" s="157"/>
      <c r="CQ404" s="157"/>
      <c r="CR404" s="157"/>
      <c r="CS404" s="157"/>
      <c r="CT404" s="157"/>
      <c r="CU404" s="157"/>
      <c r="CV404" s="157"/>
      <c r="CW404" s="157"/>
      <c r="CX404" s="157"/>
      <c r="CY404" s="157"/>
      <c r="CZ404" s="157"/>
      <c r="DA404" s="157"/>
      <c r="DB404" s="157"/>
      <c r="DC404" s="157"/>
      <c r="DD404" s="7"/>
      <c r="DE404" s="7"/>
      <c r="DF404" s="7"/>
      <c r="DG404" s="7"/>
      <c r="DH404" s="7"/>
      <c r="DI404" s="7"/>
      <c r="DJ404" s="7"/>
      <c r="DK404" s="7"/>
      <c r="DL404" s="7"/>
      <c r="DM404" s="7"/>
      <c r="DN404" s="7"/>
      <c r="DO404" s="7"/>
      <c r="DP404" s="7"/>
      <c r="DQ404" s="7"/>
      <c r="DR404" s="7"/>
      <c r="DS404" s="7"/>
      <c r="DT404" s="7"/>
      <c r="DU404" s="7"/>
      <c r="DV404" s="7"/>
      <c r="DW404" s="7"/>
      <c r="DX404" s="7"/>
      <c r="DY404" s="7"/>
      <c r="DZ404" s="7"/>
      <c r="EA404" s="7"/>
      <c r="EB404" s="7"/>
      <c r="EC404" s="7"/>
      <c r="ED404" s="7"/>
      <c r="EE404" s="7"/>
      <c r="EF404" s="7"/>
      <c r="EG404" s="7"/>
      <c r="EH404" s="7"/>
      <c r="EI404" s="7"/>
      <c r="EJ404" s="7"/>
      <c r="EK404" s="7"/>
      <c r="EL404" s="7"/>
      <c r="EM404" s="7"/>
      <c r="EN404" s="7"/>
      <c r="EO404" s="7"/>
      <c r="EP404" s="7"/>
      <c r="EQ404" s="7"/>
      <c r="ER404" s="7"/>
      <c r="ES404" s="7"/>
      <c r="ET404" s="7"/>
      <c r="EU404" s="7"/>
      <c r="EV404" s="7"/>
      <c r="EW404" s="7"/>
      <c r="EX404" s="7"/>
      <c r="EY404" s="7"/>
      <c r="EZ404" s="7"/>
      <c r="FA404" s="7"/>
      <c r="FB404" s="7"/>
      <c r="FC404" s="7"/>
      <c r="FD404" s="7"/>
      <c r="FE404" s="7"/>
      <c r="FF404" s="7"/>
      <c r="FG404" s="7"/>
      <c r="FH404" s="7"/>
      <c r="FI404" s="7"/>
      <c r="FJ404" s="7"/>
      <c r="FK404" s="7"/>
      <c r="FL404" s="7"/>
      <c r="FM404" s="7"/>
      <c r="FN404" s="7"/>
      <c r="FO404" s="7"/>
      <c r="FP404" s="7"/>
      <c r="FQ404" s="7"/>
      <c r="FR404" s="7"/>
      <c r="FS404" s="7"/>
      <c r="FT404" s="7"/>
      <c r="FU404" s="7"/>
      <c r="FV404" s="7"/>
      <c r="FW404" s="7"/>
      <c r="FX404" s="7"/>
      <c r="FY404" s="7"/>
      <c r="FZ404" s="7"/>
      <c r="GA404" s="7"/>
      <c r="GB404" s="7"/>
      <c r="GC404" s="7"/>
      <c r="GD404" s="7"/>
      <c r="GE404" s="7"/>
      <c r="GF404" s="7"/>
      <c r="GG404" s="7"/>
      <c r="GH404" s="7"/>
      <c r="GI404" s="7"/>
      <c r="GJ404" s="7"/>
      <c r="GK404" s="7"/>
      <c r="GL404" s="7"/>
      <c r="GM404" s="7"/>
      <c r="GN404" s="7"/>
      <c r="GO404" s="7"/>
      <c r="GP404" s="7"/>
      <c r="GQ404" s="7"/>
      <c r="GR404" s="7"/>
      <c r="GS404" s="7"/>
      <c r="GT404" s="7"/>
      <c r="GU404" s="7"/>
      <c r="GV404" s="7"/>
      <c r="GW404" s="7"/>
      <c r="GX404" s="7"/>
      <c r="GY404" s="7"/>
      <c r="GZ404" s="7"/>
      <c r="HA404" s="7"/>
      <c r="HB404" s="7"/>
      <c r="HC404" s="7"/>
      <c r="HD404" s="7"/>
      <c r="HE404" s="7"/>
      <c r="HF404" s="7"/>
      <c r="HG404" s="7"/>
      <c r="HH404" s="7"/>
      <c r="HI404" s="7"/>
      <c r="HJ404" s="7"/>
      <c r="HK404" s="7"/>
      <c r="HL404" s="7"/>
      <c r="HM404" s="7"/>
      <c r="HN404" s="7"/>
      <c r="HO404" s="7"/>
      <c r="HP404" s="7"/>
      <c r="HQ404" s="7"/>
      <c r="HR404" s="7"/>
      <c r="HS404" s="7"/>
      <c r="HT404" s="7"/>
      <c r="HU404" s="7"/>
      <c r="HV404" s="7"/>
      <c r="HW404" s="7"/>
      <c r="HX404" s="7"/>
      <c r="HY404" s="7"/>
      <c r="HZ404" s="7"/>
      <c r="IA404" s="7"/>
      <c r="IB404" s="7"/>
      <c r="IC404" s="7"/>
      <c r="ID404" s="7"/>
      <c r="IE404" s="7"/>
      <c r="IF404" s="7"/>
      <c r="IG404" s="7"/>
      <c r="IH404" s="7"/>
      <c r="II404" s="7"/>
      <c r="IJ404" s="7"/>
      <c r="IK404" s="7"/>
      <c r="IL404" s="7"/>
      <c r="IM404" s="7"/>
      <c r="IN404" s="7"/>
      <c r="IO404" s="7"/>
      <c r="IP404" s="7"/>
      <c r="IQ404" s="7"/>
      <c r="IR404" s="7"/>
      <c r="IS404" s="7"/>
      <c r="IT404" s="7"/>
      <c r="IU404" s="7"/>
      <c r="IV404" s="7"/>
      <c r="IW404" s="7"/>
      <c r="IX404" s="7"/>
      <c r="IY404" s="7"/>
      <c r="IZ404" s="7"/>
      <c r="JA404" s="7"/>
      <c r="JB404" s="7"/>
      <c r="JC404" s="7"/>
      <c r="JD404" s="7"/>
      <c r="JE404" s="7"/>
      <c r="JF404" s="7"/>
    </row>
    <row r="405" spans="1:266" ht="12.75" customHeight="1">
      <c r="B405" s="398"/>
      <c r="C405" s="385" t="str">
        <f t="shared" si="33"/>
        <v xml:space="preserve"> A2 - Efficient VRF Units</v>
      </c>
      <c r="D405" s="250"/>
      <c r="E405" s="250"/>
      <c r="F405" s="250"/>
      <c r="H405" s="457"/>
      <c r="I405" s="406"/>
      <c r="J405" s="406"/>
      <c r="K405" s="12" t="str">
        <f>IF(AND(AK84=TRUE,AF84=""),K84,"")</f>
        <v/>
      </c>
      <c r="L405" s="12"/>
      <c r="M405" s="12"/>
      <c r="N405" s="12"/>
      <c r="O405" s="12"/>
      <c r="P405" s="12"/>
      <c r="Q405" s="12"/>
      <c r="R405" s="3"/>
      <c r="Z405" s="246"/>
      <c r="AA405" s="246"/>
      <c r="AB405" s="246"/>
      <c r="AC405" s="246"/>
      <c r="AD405" s="401" t="str">
        <f t="shared" si="34"/>
        <v>x $35 to $200 per ton=</v>
      </c>
      <c r="AE405" s="400" t="s">
        <v>252</v>
      </c>
      <c r="AF405" s="996" t="str">
        <f t="shared" si="35"/>
        <v/>
      </c>
      <c r="AG405" s="996"/>
      <c r="AH405" s="996"/>
      <c r="AI405" s="397"/>
      <c r="AJ405" s="408"/>
      <c r="AK405" s="7"/>
      <c r="AL405" s="244"/>
      <c r="AM405" s="7"/>
      <c r="AN405" s="7"/>
      <c r="AO405" s="13"/>
      <c r="AP405" s="13"/>
      <c r="AQ405" s="7"/>
      <c r="AR405" s="7"/>
      <c r="AS405" s="7"/>
      <c r="AT405" s="7"/>
      <c r="AU405" s="150"/>
      <c r="AV405" s="150"/>
      <c r="AW405" s="150"/>
      <c r="AX405" s="150"/>
      <c r="AY405" s="150"/>
      <c r="AZ405" s="159"/>
      <c r="BA405" s="159"/>
      <c r="BB405" s="159"/>
      <c r="BC405" s="159"/>
      <c r="BD405" s="159"/>
      <c r="BE405" s="159"/>
      <c r="BF405" s="159"/>
      <c r="BG405" s="159"/>
      <c r="BH405" s="159"/>
      <c r="BI405" s="159"/>
      <c r="BJ405" s="159"/>
      <c r="BK405" s="159"/>
      <c r="BL405" s="159"/>
      <c r="BM405" s="159"/>
      <c r="BN405" s="159"/>
      <c r="BO405" s="159"/>
      <c r="BP405" s="159"/>
      <c r="BQ405" s="159"/>
      <c r="BR405" s="159"/>
      <c r="BS405" s="159"/>
      <c r="BT405" s="159"/>
      <c r="BU405" s="159"/>
      <c r="BV405" s="159"/>
      <c r="BW405" s="159"/>
      <c r="BX405" s="159"/>
      <c r="BY405" s="159"/>
      <c r="BZ405" s="159"/>
      <c r="CA405" s="159"/>
      <c r="CB405" s="159"/>
      <c r="CC405" s="159"/>
      <c r="CD405" s="159"/>
      <c r="CE405" s="159"/>
      <c r="CF405" s="159"/>
      <c r="CG405" s="159"/>
      <c r="CH405" s="159"/>
      <c r="CI405" s="159"/>
      <c r="CJ405" s="159"/>
      <c r="CK405" s="159"/>
      <c r="CL405" s="159"/>
      <c r="CM405" s="159"/>
      <c r="CN405" s="159"/>
      <c r="CO405" s="159"/>
      <c r="CP405" s="159"/>
      <c r="CQ405" s="159"/>
      <c r="CR405" s="159"/>
      <c r="CS405" s="159"/>
      <c r="CT405" s="159"/>
      <c r="CU405" s="159"/>
      <c r="CV405" s="159"/>
      <c r="CW405" s="159"/>
      <c r="CX405" s="159"/>
      <c r="CY405" s="159"/>
      <c r="CZ405" s="159"/>
      <c r="DA405" s="159"/>
      <c r="DB405" s="159"/>
      <c r="DC405" s="159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  <c r="IC405" s="13"/>
      <c r="ID405" s="13"/>
      <c r="IE405" s="13"/>
      <c r="IF405" s="13"/>
      <c r="IG405" s="13"/>
      <c r="IH405" s="13"/>
      <c r="II405" s="13"/>
      <c r="IJ405" s="13"/>
      <c r="IK405" s="13"/>
      <c r="IL405" s="13"/>
      <c r="IM405" s="13"/>
      <c r="IN405" s="13"/>
      <c r="IO405" s="13"/>
      <c r="IP405" s="13"/>
      <c r="IQ405" s="13"/>
      <c r="IR405" s="13"/>
      <c r="IS405" s="13"/>
      <c r="IT405" s="13"/>
      <c r="IU405" s="13"/>
      <c r="IV405" s="13"/>
      <c r="IW405" s="13"/>
      <c r="IX405" s="13"/>
      <c r="IY405" s="13"/>
      <c r="IZ405" s="13"/>
      <c r="JA405" s="13"/>
      <c r="JB405" s="13"/>
      <c r="JC405" s="13"/>
      <c r="JD405" s="13"/>
      <c r="JE405" s="13"/>
      <c r="JF405" s="13"/>
    </row>
    <row r="406" spans="1:266" ht="12.75" customHeight="1">
      <c r="B406" s="398"/>
      <c r="C406" s="12" t="str">
        <f t="shared" si="33"/>
        <v xml:space="preserve"> A3 - Efficient Chillers</v>
      </c>
      <c r="D406" s="244"/>
      <c r="E406" s="244"/>
      <c r="F406" s="95"/>
      <c r="H406" s="457"/>
      <c r="I406" s="406"/>
      <c r="J406" s="406"/>
      <c r="K406" s="12" t="str">
        <f>IF(AND(AK85=TRUE,AF85=""),K85,"")</f>
        <v/>
      </c>
      <c r="L406" s="12"/>
      <c r="M406" s="12"/>
      <c r="N406" s="12"/>
      <c r="O406" s="12"/>
      <c r="P406" s="12"/>
      <c r="Q406" s="12"/>
      <c r="R406" s="3"/>
      <c r="Z406" s="246"/>
      <c r="AA406" s="246"/>
      <c r="AB406" s="246"/>
      <c r="AC406" s="246"/>
      <c r="AD406" s="401" t="str">
        <f t="shared" si="34"/>
        <v>x $40 or $80 per ton=</v>
      </c>
      <c r="AE406" s="400" t="s">
        <v>252</v>
      </c>
      <c r="AF406" s="996" t="str">
        <f t="shared" si="35"/>
        <v/>
      </c>
      <c r="AG406" s="996"/>
      <c r="AH406" s="996"/>
      <c r="AI406" s="397"/>
      <c r="AJ406" s="408"/>
      <c r="AK406" s="7"/>
      <c r="AL406" s="244"/>
      <c r="AM406" s="7"/>
      <c r="AN406" s="7"/>
      <c r="AO406" s="13"/>
      <c r="AP406" s="13"/>
      <c r="AQ406" s="7"/>
      <c r="AR406" s="7"/>
      <c r="AS406" s="7"/>
      <c r="AT406" s="7"/>
      <c r="AU406" s="150"/>
      <c r="AV406" s="150"/>
      <c r="AW406" s="150"/>
      <c r="AX406" s="150"/>
      <c r="AY406" s="150"/>
      <c r="AZ406" s="157"/>
      <c r="BA406" s="157"/>
      <c r="BB406" s="157"/>
      <c r="BC406" s="157"/>
      <c r="BD406" s="157"/>
      <c r="BE406" s="157"/>
      <c r="BF406" s="157"/>
      <c r="BG406" s="157"/>
      <c r="BH406" s="157"/>
      <c r="BI406" s="157"/>
      <c r="BJ406" s="157"/>
      <c r="BK406" s="157"/>
      <c r="BL406" s="157"/>
      <c r="BM406" s="157"/>
      <c r="BN406" s="157"/>
      <c r="BO406" s="157"/>
      <c r="BP406" s="157"/>
      <c r="BQ406" s="157"/>
      <c r="BR406" s="157"/>
      <c r="BS406" s="157"/>
      <c r="BT406" s="157"/>
      <c r="BU406" s="157"/>
      <c r="BV406" s="157"/>
      <c r="BW406" s="157"/>
      <c r="BX406" s="157"/>
      <c r="BY406" s="157"/>
      <c r="BZ406" s="157"/>
      <c r="CA406" s="157"/>
      <c r="CB406" s="157"/>
      <c r="CC406" s="157"/>
      <c r="CD406" s="157"/>
      <c r="CE406" s="157"/>
      <c r="CF406" s="157"/>
      <c r="CG406" s="157"/>
      <c r="CH406" s="157"/>
      <c r="CI406" s="157"/>
      <c r="CJ406" s="157"/>
      <c r="CK406" s="157"/>
      <c r="CL406" s="157"/>
      <c r="CM406" s="157"/>
      <c r="CN406" s="157"/>
      <c r="CO406" s="157"/>
      <c r="CP406" s="157"/>
      <c r="CQ406" s="157"/>
      <c r="CR406" s="157"/>
      <c r="CS406" s="157"/>
      <c r="CT406" s="157"/>
      <c r="CU406" s="157"/>
      <c r="CV406" s="157"/>
      <c r="CW406" s="157"/>
      <c r="CX406" s="157"/>
      <c r="CY406" s="157"/>
      <c r="CZ406" s="157"/>
      <c r="DA406" s="157"/>
      <c r="DB406" s="157"/>
      <c r="DC406" s="157"/>
      <c r="DD406" s="7"/>
      <c r="DE406" s="7"/>
      <c r="DF406" s="7"/>
      <c r="DG406" s="7"/>
      <c r="DH406" s="7"/>
      <c r="DI406" s="7"/>
      <c r="DJ406" s="7"/>
      <c r="DK406" s="7"/>
      <c r="DL406" s="7"/>
      <c r="DM406" s="7"/>
      <c r="DN406" s="7"/>
      <c r="DO406" s="7"/>
      <c r="DP406" s="7"/>
      <c r="DQ406" s="7"/>
      <c r="DR406" s="7"/>
      <c r="DS406" s="7"/>
      <c r="DT406" s="7"/>
      <c r="DU406" s="7"/>
      <c r="DV406" s="7"/>
      <c r="DW406" s="7"/>
      <c r="DX406" s="7"/>
      <c r="DY406" s="7"/>
      <c r="DZ406" s="7"/>
      <c r="EA406" s="7"/>
      <c r="EB406" s="7"/>
      <c r="EC406" s="7"/>
      <c r="ED406" s="7"/>
      <c r="EE406" s="7"/>
      <c r="EF406" s="7"/>
      <c r="EG406" s="7"/>
      <c r="EH406" s="7"/>
      <c r="EI406" s="7"/>
      <c r="EJ406" s="7"/>
      <c r="EK406" s="7"/>
      <c r="EL406" s="7"/>
      <c r="EM406" s="7"/>
      <c r="EN406" s="7"/>
      <c r="EO406" s="7"/>
      <c r="EP406" s="7"/>
      <c r="EQ406" s="7"/>
      <c r="ER406" s="7"/>
      <c r="ES406" s="7"/>
      <c r="ET406" s="7"/>
      <c r="EU406" s="7"/>
      <c r="EV406" s="7"/>
      <c r="EW406" s="7"/>
      <c r="EX406" s="7"/>
      <c r="EY406" s="7"/>
      <c r="EZ406" s="7"/>
      <c r="FA406" s="7"/>
      <c r="FB406" s="7"/>
      <c r="FC406" s="7"/>
      <c r="FD406" s="7"/>
      <c r="FE406" s="7"/>
      <c r="FF406" s="7"/>
      <c r="FG406" s="7"/>
      <c r="FH406" s="7"/>
      <c r="FI406" s="7"/>
      <c r="FJ406" s="7"/>
      <c r="FK406" s="7"/>
      <c r="FL406" s="7"/>
      <c r="FM406" s="7"/>
      <c r="FN406" s="7"/>
      <c r="FO406" s="7"/>
      <c r="FP406" s="7"/>
      <c r="FQ406" s="7"/>
      <c r="FR406" s="7"/>
      <c r="FS406" s="7"/>
      <c r="FT406" s="7"/>
      <c r="FU406" s="7"/>
      <c r="FV406" s="7"/>
      <c r="FW406" s="7"/>
      <c r="FX406" s="7"/>
      <c r="FY406" s="7"/>
      <c r="FZ406" s="7"/>
      <c r="GA406" s="7"/>
      <c r="GB406" s="7"/>
      <c r="GC406" s="7"/>
      <c r="GD406" s="7"/>
      <c r="GE406" s="7"/>
      <c r="GF406" s="7"/>
      <c r="GG406" s="7"/>
      <c r="GH406" s="7"/>
      <c r="GI406" s="7"/>
      <c r="GJ406" s="7"/>
      <c r="GK406" s="7"/>
      <c r="GL406" s="7"/>
      <c r="GM406" s="7"/>
      <c r="GN406" s="7"/>
      <c r="GO406" s="7"/>
      <c r="GP406" s="7"/>
      <c r="GQ406" s="7"/>
      <c r="GR406" s="7"/>
      <c r="GS406" s="7"/>
      <c r="GT406" s="7"/>
      <c r="GU406" s="7"/>
      <c r="GV406" s="7"/>
      <c r="GW406" s="7"/>
      <c r="GX406" s="7"/>
      <c r="GY406" s="7"/>
      <c r="GZ406" s="7"/>
      <c r="HA406" s="7"/>
      <c r="HB406" s="7"/>
      <c r="HC406" s="7"/>
      <c r="HD406" s="7"/>
      <c r="HE406" s="7"/>
      <c r="HF406" s="7"/>
      <c r="HG406" s="7"/>
      <c r="HH406" s="7"/>
      <c r="HI406" s="7"/>
      <c r="HJ406" s="7"/>
      <c r="HK406" s="7"/>
      <c r="HL406" s="7"/>
      <c r="HM406" s="7"/>
      <c r="HN406" s="7"/>
      <c r="HO406" s="7"/>
      <c r="HP406" s="7"/>
      <c r="HQ406" s="7"/>
      <c r="HR406" s="7"/>
      <c r="HS406" s="7"/>
      <c r="HT406" s="7"/>
      <c r="HU406" s="7"/>
      <c r="HV406" s="7"/>
      <c r="HW406" s="7"/>
      <c r="HX406" s="7"/>
      <c r="HY406" s="7"/>
      <c r="HZ406" s="7"/>
      <c r="IA406" s="7"/>
      <c r="IB406" s="7"/>
      <c r="IC406" s="7"/>
      <c r="ID406" s="7"/>
      <c r="IE406" s="7"/>
      <c r="IF406" s="7"/>
      <c r="IG406" s="7"/>
      <c r="IH406" s="7"/>
      <c r="II406" s="7"/>
      <c r="IJ406" s="7"/>
      <c r="IK406" s="7"/>
      <c r="IL406" s="7"/>
      <c r="IM406" s="7"/>
      <c r="IN406" s="7"/>
      <c r="IO406" s="7"/>
      <c r="IP406" s="7"/>
      <c r="IQ406" s="7"/>
      <c r="IR406" s="7"/>
      <c r="IS406" s="7"/>
      <c r="IT406" s="7"/>
      <c r="IU406" s="7"/>
      <c r="IV406" s="7"/>
      <c r="IW406" s="7"/>
      <c r="IX406" s="7"/>
      <c r="IY406" s="7"/>
      <c r="IZ406" s="7"/>
      <c r="JA406" s="7"/>
      <c r="JB406" s="7"/>
      <c r="JC406" s="7"/>
      <c r="JD406" s="7"/>
      <c r="JE406" s="7"/>
      <c r="JF406" s="7"/>
    </row>
    <row r="407" spans="1:266" ht="12.75" customHeight="1">
      <c r="B407" s="398"/>
      <c r="C407" s="244" t="str">
        <f t="shared" si="33"/>
        <v xml:space="preserve"> A4a - Economizer (Air Cooled)</v>
      </c>
      <c r="D407" s="244"/>
      <c r="E407" s="244"/>
      <c r="H407" s="457"/>
      <c r="K407" s="3"/>
      <c r="L407" s="3"/>
      <c r="M407" s="3"/>
      <c r="N407" s="3"/>
      <c r="O407" s="3"/>
      <c r="P407" s="3"/>
      <c r="Q407" s="3"/>
      <c r="R407" s="3"/>
      <c r="T407" s="245"/>
      <c r="U407" s="401"/>
      <c r="V407" s="463" t="str">
        <f t="shared" ref="V407:W411" si="36">IF(V86="","",V86)</f>
        <v xml:space="preserve">Total Eligible: </v>
      </c>
      <c r="W407" s="997" t="str">
        <f t="shared" si="36"/>
        <v/>
      </c>
      <c r="X407" s="997"/>
      <c r="Y407" s="385" t="str">
        <f t="shared" ref="Y407:Y412" si="37">IF(Y86="","",Y86)</f>
        <v>tons</v>
      </c>
      <c r="Z407" s="246"/>
      <c r="AA407" s="246"/>
      <c r="AB407" s="246"/>
      <c r="AC407" s="246"/>
      <c r="AD407" s="401" t="str">
        <f t="shared" si="34"/>
        <v>x $75 per ton=</v>
      </c>
      <c r="AE407" s="400" t="s">
        <v>252</v>
      </c>
      <c r="AF407" s="996" t="str">
        <f t="shared" si="35"/>
        <v/>
      </c>
      <c r="AG407" s="996"/>
      <c r="AH407" s="996"/>
      <c r="AI407" s="397"/>
      <c r="AJ407" s="408"/>
      <c r="AK407" s="7"/>
      <c r="AL407" s="244"/>
      <c r="AM407" s="7"/>
      <c r="AN407" s="7"/>
      <c r="AO407" s="13"/>
      <c r="AP407" s="13"/>
      <c r="AQ407" s="7"/>
      <c r="AR407" s="7"/>
      <c r="AS407" s="7"/>
      <c r="AT407" s="7"/>
      <c r="AU407" s="150"/>
      <c r="AV407" s="150"/>
      <c r="AW407" s="150"/>
      <c r="AX407" s="150"/>
      <c r="AY407" s="150"/>
      <c r="AZ407" s="157"/>
      <c r="BA407" s="157"/>
      <c r="BB407" s="157"/>
      <c r="BC407" s="157"/>
      <c r="BD407" s="157"/>
      <c r="BE407" s="157"/>
      <c r="BF407" s="157"/>
      <c r="BG407" s="157"/>
      <c r="BH407" s="157"/>
      <c r="BI407" s="157"/>
      <c r="BJ407" s="157"/>
      <c r="BK407" s="157"/>
      <c r="BL407" s="157"/>
      <c r="BM407" s="157"/>
      <c r="BN407" s="157"/>
      <c r="BO407" s="157"/>
      <c r="BP407" s="157"/>
      <c r="BQ407" s="157"/>
      <c r="BR407" s="157"/>
      <c r="BS407" s="157"/>
      <c r="BT407" s="157"/>
      <c r="BU407" s="157"/>
      <c r="BV407" s="157"/>
      <c r="BW407" s="157"/>
      <c r="BX407" s="157"/>
      <c r="BY407" s="157"/>
      <c r="BZ407" s="157"/>
      <c r="CA407" s="157"/>
      <c r="CB407" s="157"/>
      <c r="CC407" s="157"/>
      <c r="CD407" s="157"/>
      <c r="CE407" s="157"/>
      <c r="CF407" s="157"/>
      <c r="CG407" s="157"/>
      <c r="CH407" s="157"/>
      <c r="CI407" s="157"/>
      <c r="CJ407" s="157"/>
      <c r="CK407" s="157"/>
      <c r="CL407" s="157"/>
      <c r="CM407" s="157"/>
      <c r="CN407" s="157"/>
      <c r="CO407" s="157"/>
      <c r="CP407" s="157"/>
      <c r="CQ407" s="157"/>
      <c r="CR407" s="157"/>
      <c r="CS407" s="157"/>
      <c r="CT407" s="157"/>
      <c r="CU407" s="157"/>
      <c r="CV407" s="157"/>
      <c r="CW407" s="157"/>
      <c r="CX407" s="157"/>
      <c r="CY407" s="157"/>
      <c r="CZ407" s="157"/>
      <c r="DA407" s="157"/>
      <c r="DB407" s="157"/>
      <c r="DC407" s="157"/>
      <c r="DD407" s="7"/>
      <c r="DE407" s="7"/>
      <c r="DF407" s="7"/>
      <c r="DG407" s="7"/>
      <c r="DH407" s="7"/>
      <c r="DI407" s="7"/>
      <c r="DJ407" s="7"/>
      <c r="DK407" s="7"/>
      <c r="DL407" s="7"/>
      <c r="DM407" s="7"/>
      <c r="DN407" s="7"/>
      <c r="DO407" s="7"/>
      <c r="DP407" s="7"/>
      <c r="DQ407" s="7"/>
      <c r="DR407" s="7"/>
      <c r="DS407" s="7"/>
      <c r="DT407" s="7"/>
      <c r="DU407" s="7"/>
      <c r="DV407" s="7"/>
      <c r="DW407" s="7"/>
      <c r="DX407" s="7"/>
      <c r="DY407" s="7"/>
      <c r="DZ407" s="7"/>
      <c r="EA407" s="7"/>
      <c r="EB407" s="7"/>
      <c r="EC407" s="7"/>
      <c r="ED407" s="7"/>
      <c r="EE407" s="7"/>
      <c r="EF407" s="7"/>
      <c r="EG407" s="7"/>
      <c r="EH407" s="7"/>
      <c r="EI407" s="7"/>
      <c r="EJ407" s="7"/>
      <c r="EK407" s="7"/>
      <c r="EL407" s="7"/>
      <c r="EM407" s="7"/>
      <c r="EN407" s="7"/>
      <c r="EO407" s="7"/>
      <c r="EP407" s="7"/>
      <c r="EQ407" s="7"/>
      <c r="ER407" s="7"/>
      <c r="ES407" s="7"/>
      <c r="ET407" s="7"/>
      <c r="EU407" s="7"/>
      <c r="EV407" s="7"/>
      <c r="EW407" s="7"/>
      <c r="EX407" s="7"/>
      <c r="EY407" s="7"/>
      <c r="EZ407" s="7"/>
      <c r="FA407" s="7"/>
      <c r="FB407" s="7"/>
      <c r="FC407" s="7"/>
      <c r="FD407" s="7"/>
      <c r="FE407" s="7"/>
      <c r="FF407" s="7"/>
      <c r="FG407" s="7"/>
      <c r="FH407" s="7"/>
      <c r="FI407" s="7"/>
      <c r="FJ407" s="7"/>
      <c r="FK407" s="7"/>
      <c r="FL407" s="7"/>
      <c r="FM407" s="7"/>
      <c r="FN407" s="7"/>
      <c r="FO407" s="7"/>
      <c r="FP407" s="7"/>
      <c r="FQ407" s="7"/>
      <c r="FR407" s="7"/>
      <c r="FS407" s="7"/>
      <c r="FT407" s="7"/>
      <c r="FU407" s="7"/>
      <c r="FV407" s="7"/>
      <c r="FW407" s="7"/>
      <c r="FX407" s="7"/>
      <c r="FY407" s="7"/>
      <c r="FZ407" s="7"/>
      <c r="GA407" s="7"/>
      <c r="GB407" s="7"/>
      <c r="GC407" s="7"/>
      <c r="GD407" s="7"/>
      <c r="GE407" s="7"/>
      <c r="GF407" s="7"/>
      <c r="GG407" s="7"/>
      <c r="GH407" s="7"/>
      <c r="GI407" s="7"/>
      <c r="GJ407" s="7"/>
      <c r="GK407" s="7"/>
      <c r="GL407" s="7"/>
      <c r="GM407" s="7"/>
      <c r="GN407" s="7"/>
      <c r="GO407" s="7"/>
      <c r="GP407" s="7"/>
      <c r="GQ407" s="7"/>
      <c r="GR407" s="7"/>
      <c r="GS407" s="7"/>
      <c r="GT407" s="7"/>
      <c r="GU407" s="7"/>
      <c r="GV407" s="7"/>
      <c r="GW407" s="7"/>
      <c r="GX407" s="7"/>
      <c r="GY407" s="7"/>
      <c r="GZ407" s="7"/>
      <c r="HA407" s="7"/>
      <c r="HB407" s="7"/>
      <c r="HC407" s="7"/>
      <c r="HD407" s="7"/>
      <c r="HE407" s="7"/>
      <c r="HF407" s="7"/>
      <c r="HG407" s="7"/>
      <c r="HH407" s="7"/>
      <c r="HI407" s="7"/>
      <c r="HJ407" s="7"/>
      <c r="HK407" s="7"/>
      <c r="HL407" s="7"/>
      <c r="HM407" s="7"/>
      <c r="HN407" s="7"/>
      <c r="HO407" s="7"/>
      <c r="HP407" s="7"/>
      <c r="HQ407" s="7"/>
      <c r="HR407" s="7"/>
      <c r="HS407" s="7"/>
      <c r="HT407" s="7"/>
      <c r="HU407" s="7"/>
      <c r="HV407" s="7"/>
      <c r="HW407" s="7"/>
      <c r="HX407" s="7"/>
      <c r="HY407" s="7"/>
      <c r="HZ407" s="7"/>
      <c r="IA407" s="7"/>
      <c r="IB407" s="7"/>
      <c r="IC407" s="7"/>
      <c r="ID407" s="7"/>
      <c r="IE407" s="7"/>
      <c r="IF407" s="7"/>
      <c r="IG407" s="7"/>
      <c r="IH407" s="7"/>
      <c r="II407" s="7"/>
      <c r="IJ407" s="7"/>
      <c r="IK407" s="7"/>
      <c r="IL407" s="7"/>
      <c r="IM407" s="7"/>
      <c r="IN407" s="7"/>
      <c r="IO407" s="7"/>
      <c r="IP407" s="7"/>
      <c r="IQ407" s="7"/>
      <c r="IR407" s="7"/>
      <c r="IS407" s="7"/>
      <c r="IT407" s="7"/>
      <c r="IU407" s="7"/>
      <c r="IV407" s="7"/>
      <c r="IW407" s="7"/>
      <c r="IX407" s="7"/>
      <c r="IY407" s="7"/>
      <c r="IZ407" s="7"/>
      <c r="JA407" s="7"/>
      <c r="JB407" s="7"/>
      <c r="JC407" s="7"/>
      <c r="JD407" s="7"/>
      <c r="JE407" s="7"/>
      <c r="JF407" s="7"/>
    </row>
    <row r="408" spans="1:266" ht="12.75" customHeight="1">
      <c r="B408" s="398"/>
      <c r="C408" s="244" t="str">
        <f t="shared" si="33"/>
        <v xml:space="preserve"> A4b - Economizer (Water Cooled)</v>
      </c>
      <c r="D408" s="244"/>
      <c r="E408" s="244"/>
      <c r="H408" s="457"/>
      <c r="K408" s="3"/>
      <c r="L408" s="3"/>
      <c r="M408" s="3"/>
      <c r="N408" s="3"/>
      <c r="O408" s="3"/>
      <c r="P408" s="3"/>
      <c r="Q408" s="3"/>
      <c r="R408" s="3"/>
      <c r="T408" s="245"/>
      <c r="U408" s="401"/>
      <c r="V408" s="463" t="str">
        <f t="shared" si="36"/>
        <v xml:space="preserve">Total Eligible: </v>
      </c>
      <c r="W408" s="997" t="str">
        <f t="shared" si="36"/>
        <v/>
      </c>
      <c r="X408" s="997"/>
      <c r="Y408" s="385" t="str">
        <f t="shared" si="37"/>
        <v>tons</v>
      </c>
      <c r="Z408" s="246"/>
      <c r="AA408" s="246"/>
      <c r="AB408" s="246"/>
      <c r="AC408" s="246"/>
      <c r="AD408" s="401" t="str">
        <f t="shared" si="34"/>
        <v>x $50 per ton=</v>
      </c>
      <c r="AE408" s="400" t="s">
        <v>252</v>
      </c>
      <c r="AF408" s="996" t="str">
        <f t="shared" si="35"/>
        <v/>
      </c>
      <c r="AG408" s="996"/>
      <c r="AH408" s="996"/>
      <c r="AI408" s="397"/>
      <c r="AJ408" s="408"/>
      <c r="AK408" s="7"/>
      <c r="AL408" s="244"/>
      <c r="AM408" s="7"/>
      <c r="AN408" s="7"/>
      <c r="AO408" s="13"/>
      <c r="AP408" s="13"/>
      <c r="AQ408" s="7"/>
      <c r="AR408" s="7"/>
      <c r="AS408" s="7"/>
      <c r="AT408" s="7"/>
      <c r="AU408" s="150"/>
      <c r="AV408" s="150"/>
      <c r="AW408" s="150"/>
      <c r="AX408" s="150"/>
      <c r="AY408" s="150"/>
      <c r="AZ408" s="157"/>
      <c r="BA408" s="157"/>
      <c r="BB408" s="157"/>
      <c r="BC408" s="157"/>
      <c r="BD408" s="157"/>
      <c r="BE408" s="157"/>
      <c r="BF408" s="157"/>
      <c r="BG408" s="157"/>
      <c r="BH408" s="157"/>
      <c r="BI408" s="157"/>
      <c r="BJ408" s="157"/>
      <c r="BK408" s="157"/>
      <c r="BL408" s="157"/>
      <c r="BM408" s="157"/>
      <c r="BN408" s="157"/>
      <c r="BO408" s="157"/>
      <c r="BP408" s="157"/>
      <c r="BQ408" s="157"/>
      <c r="BR408" s="157"/>
      <c r="BS408" s="157"/>
      <c r="BT408" s="157"/>
      <c r="BU408" s="157"/>
      <c r="BV408" s="157"/>
      <c r="BW408" s="157"/>
      <c r="BX408" s="157"/>
      <c r="BY408" s="157"/>
      <c r="BZ408" s="157"/>
      <c r="CA408" s="157"/>
      <c r="CB408" s="157"/>
      <c r="CC408" s="157"/>
      <c r="CD408" s="157"/>
      <c r="CE408" s="157"/>
      <c r="CF408" s="157"/>
      <c r="CG408" s="157"/>
      <c r="CH408" s="157"/>
      <c r="CI408" s="157"/>
      <c r="CJ408" s="157"/>
      <c r="CK408" s="157"/>
      <c r="CL408" s="157"/>
      <c r="CM408" s="157"/>
      <c r="CN408" s="157"/>
      <c r="CO408" s="157"/>
      <c r="CP408" s="157"/>
      <c r="CQ408" s="157"/>
      <c r="CR408" s="157"/>
      <c r="CS408" s="157"/>
      <c r="CT408" s="157"/>
      <c r="CU408" s="157"/>
      <c r="CV408" s="157"/>
      <c r="CW408" s="157"/>
      <c r="CX408" s="157"/>
      <c r="CY408" s="157"/>
      <c r="CZ408" s="157"/>
      <c r="DA408" s="157"/>
      <c r="DB408" s="157"/>
      <c r="DC408" s="157"/>
      <c r="DD408" s="7"/>
      <c r="DE408" s="7"/>
      <c r="DF408" s="7"/>
      <c r="DG408" s="7"/>
      <c r="DH408" s="7"/>
      <c r="DI408" s="7"/>
      <c r="DJ408" s="7"/>
      <c r="DK408" s="7"/>
      <c r="DL408" s="7"/>
      <c r="DM408" s="7"/>
      <c r="DN408" s="7"/>
      <c r="DO408" s="7"/>
      <c r="DP408" s="7"/>
      <c r="DQ408" s="7"/>
      <c r="DR408" s="7"/>
      <c r="DS408" s="7"/>
      <c r="DT408" s="7"/>
      <c r="DU408" s="7"/>
      <c r="DV408" s="7"/>
      <c r="DW408" s="7"/>
      <c r="DX408" s="7"/>
      <c r="DY408" s="7"/>
      <c r="DZ408" s="7"/>
      <c r="EA408" s="7"/>
      <c r="EB408" s="7"/>
      <c r="EC408" s="7"/>
      <c r="ED408" s="7"/>
      <c r="EE408" s="7"/>
      <c r="EF408" s="7"/>
      <c r="EG408" s="7"/>
      <c r="EH408" s="7"/>
      <c r="EI408" s="7"/>
      <c r="EJ408" s="7"/>
      <c r="EK408" s="7"/>
      <c r="EL408" s="7"/>
      <c r="EM408" s="7"/>
      <c r="EN408" s="7"/>
      <c r="EO408" s="7"/>
      <c r="EP408" s="7"/>
      <c r="EQ408" s="7"/>
      <c r="ER408" s="7"/>
      <c r="ES408" s="7"/>
      <c r="ET408" s="7"/>
      <c r="EU408" s="7"/>
      <c r="EV408" s="7"/>
      <c r="EW408" s="7"/>
      <c r="EX408" s="7"/>
      <c r="EY408" s="7"/>
      <c r="EZ408" s="7"/>
      <c r="FA408" s="7"/>
      <c r="FB408" s="7"/>
      <c r="FC408" s="7"/>
      <c r="FD408" s="7"/>
      <c r="FE408" s="7"/>
      <c r="FF408" s="7"/>
      <c r="FG408" s="7"/>
      <c r="FH408" s="7"/>
      <c r="FI408" s="7"/>
      <c r="FJ408" s="7"/>
      <c r="FK408" s="7"/>
      <c r="FL408" s="7"/>
      <c r="FM408" s="7"/>
      <c r="FN408" s="7"/>
      <c r="FO408" s="7"/>
      <c r="FP408" s="7"/>
      <c r="FQ408" s="7"/>
      <c r="FR408" s="7"/>
      <c r="FS408" s="7"/>
      <c r="FT408" s="7"/>
      <c r="FU408" s="7"/>
      <c r="FV408" s="7"/>
      <c r="FW408" s="7"/>
      <c r="FX408" s="7"/>
      <c r="FY408" s="7"/>
      <c r="FZ408" s="7"/>
      <c r="GA408" s="7"/>
      <c r="GB408" s="7"/>
      <c r="GC408" s="7"/>
      <c r="GD408" s="7"/>
      <c r="GE408" s="7"/>
      <c r="GF408" s="7"/>
      <c r="GG408" s="7"/>
      <c r="GH408" s="7"/>
      <c r="GI408" s="7"/>
      <c r="GJ408" s="7"/>
      <c r="GK408" s="7"/>
      <c r="GL408" s="7"/>
      <c r="GM408" s="7"/>
      <c r="GN408" s="7"/>
      <c r="GO408" s="7"/>
      <c r="GP408" s="7"/>
      <c r="GQ408" s="7"/>
      <c r="GR408" s="7"/>
      <c r="GS408" s="7"/>
      <c r="GT408" s="7"/>
      <c r="GU408" s="7"/>
      <c r="GV408" s="7"/>
      <c r="GW408" s="7"/>
      <c r="GX408" s="7"/>
      <c r="GY408" s="7"/>
      <c r="GZ408" s="7"/>
      <c r="HA408" s="7"/>
      <c r="HB408" s="7"/>
      <c r="HC408" s="7"/>
      <c r="HD408" s="7"/>
      <c r="HE408" s="7"/>
      <c r="HF408" s="7"/>
      <c r="HG408" s="7"/>
      <c r="HH408" s="7"/>
      <c r="HI408" s="7"/>
      <c r="HJ408" s="7"/>
      <c r="HK408" s="7"/>
      <c r="HL408" s="7"/>
      <c r="HM408" s="7"/>
      <c r="HN408" s="7"/>
      <c r="HO408" s="7"/>
      <c r="HP408" s="7"/>
      <c r="HQ408" s="7"/>
      <c r="HR408" s="7"/>
      <c r="HS408" s="7"/>
      <c r="HT408" s="7"/>
      <c r="HU408" s="7"/>
      <c r="HV408" s="7"/>
      <c r="HW408" s="7"/>
      <c r="HX408" s="7"/>
      <c r="HY408" s="7"/>
      <c r="HZ408" s="7"/>
      <c r="IA408" s="7"/>
      <c r="IB408" s="7"/>
      <c r="IC408" s="7"/>
      <c r="ID408" s="7"/>
      <c r="IE408" s="7"/>
      <c r="IF408" s="7"/>
      <c r="IG408" s="7"/>
      <c r="IH408" s="7"/>
      <c r="II408" s="7"/>
      <c r="IJ408" s="7"/>
      <c r="IK408" s="7"/>
      <c r="IL408" s="7"/>
      <c r="IM408" s="7"/>
      <c r="IN408" s="7"/>
      <c r="IO408" s="7"/>
      <c r="IP408" s="7"/>
      <c r="IQ408" s="7"/>
      <c r="IR408" s="7"/>
      <c r="IS408" s="7"/>
      <c r="IT408" s="7"/>
      <c r="IU408" s="7"/>
      <c r="IV408" s="7"/>
      <c r="IW408" s="7"/>
      <c r="IX408" s="7"/>
      <c r="IY408" s="7"/>
      <c r="IZ408" s="7"/>
      <c r="JA408" s="7"/>
      <c r="JB408" s="7"/>
      <c r="JC408" s="7"/>
      <c r="JD408" s="7"/>
      <c r="JE408" s="7"/>
      <c r="JF408" s="7"/>
    </row>
    <row r="409" spans="1:266" ht="12.75" customHeight="1">
      <c r="B409" s="398"/>
      <c r="C409" s="244" t="str">
        <f t="shared" si="33"/>
        <v xml:space="preserve"> A5a - Heat/Energy Recovery Ventilation (AC w/gas heat)</v>
      </c>
      <c r="D409" s="244"/>
      <c r="E409" s="244"/>
      <c r="H409" s="457"/>
      <c r="K409" s="3"/>
      <c r="L409" s="3"/>
      <c r="M409" s="3"/>
      <c r="N409" s="3"/>
      <c r="O409" s="3"/>
      <c r="P409" s="3"/>
      <c r="Q409" s="3"/>
      <c r="R409" s="3"/>
      <c r="T409" s="245"/>
      <c r="U409" s="401"/>
      <c r="V409" s="463" t="str">
        <f t="shared" si="36"/>
        <v xml:space="preserve">Total Eligible: </v>
      </c>
      <c r="W409" s="997" t="str">
        <f t="shared" si="36"/>
        <v/>
      </c>
      <c r="X409" s="997"/>
      <c r="Y409" s="385" t="str">
        <f t="shared" si="37"/>
        <v>cfm</v>
      </c>
      <c r="Z409" s="246"/>
      <c r="AA409" s="246"/>
      <c r="AB409" s="246"/>
      <c r="AC409" s="246"/>
      <c r="AD409" s="401" t="str">
        <f t="shared" si="34"/>
        <v>x $0.50 per cfm=</v>
      </c>
      <c r="AE409" s="400" t="s">
        <v>252</v>
      </c>
      <c r="AF409" s="996" t="str">
        <f t="shared" si="35"/>
        <v/>
      </c>
      <c r="AG409" s="996"/>
      <c r="AH409" s="996"/>
      <c r="AI409" s="397"/>
      <c r="AJ409" s="408"/>
      <c r="AK409" s="7"/>
      <c r="AL409" s="244"/>
      <c r="AM409" s="7"/>
      <c r="AN409" s="7"/>
      <c r="AO409" s="13"/>
      <c r="AP409" s="13"/>
      <c r="AQ409" s="7"/>
      <c r="AR409" s="7"/>
      <c r="AS409" s="7"/>
      <c r="AT409" s="7"/>
      <c r="AU409" s="150"/>
      <c r="AV409" s="150"/>
      <c r="AW409" s="150"/>
      <c r="AX409" s="150"/>
      <c r="AY409" s="150"/>
      <c r="AZ409" s="157"/>
      <c r="BA409" s="157"/>
      <c r="BB409" s="157"/>
      <c r="BC409" s="157"/>
      <c r="BD409" s="157"/>
      <c r="BE409" s="157"/>
      <c r="BF409" s="157"/>
      <c r="BG409" s="157"/>
      <c r="BH409" s="157"/>
      <c r="BI409" s="157"/>
      <c r="BJ409" s="157"/>
      <c r="BK409" s="157"/>
      <c r="BL409" s="157"/>
      <c r="BM409" s="157"/>
      <c r="BN409" s="157"/>
      <c r="BO409" s="157"/>
      <c r="BP409" s="157"/>
      <c r="BQ409" s="157"/>
      <c r="BR409" s="157"/>
      <c r="BS409" s="157"/>
      <c r="BT409" s="157"/>
      <c r="BU409" s="157"/>
      <c r="BV409" s="157"/>
      <c r="BW409" s="157"/>
      <c r="BX409" s="157"/>
      <c r="BY409" s="157"/>
      <c r="BZ409" s="157"/>
      <c r="CA409" s="157"/>
      <c r="CB409" s="157"/>
      <c r="CC409" s="157"/>
      <c r="CD409" s="157"/>
      <c r="CE409" s="157"/>
      <c r="CF409" s="157"/>
      <c r="CG409" s="157"/>
      <c r="CH409" s="157"/>
      <c r="CI409" s="157"/>
      <c r="CJ409" s="157"/>
      <c r="CK409" s="157"/>
      <c r="CL409" s="157"/>
      <c r="CM409" s="157"/>
      <c r="CN409" s="157"/>
      <c r="CO409" s="157"/>
      <c r="CP409" s="157"/>
      <c r="CQ409" s="157"/>
      <c r="CR409" s="157"/>
      <c r="CS409" s="157"/>
      <c r="CT409" s="157"/>
      <c r="CU409" s="157"/>
      <c r="CV409" s="157"/>
      <c r="CW409" s="157"/>
      <c r="CX409" s="157"/>
      <c r="CY409" s="157"/>
      <c r="CZ409" s="157"/>
      <c r="DA409" s="157"/>
      <c r="DB409" s="157"/>
      <c r="DC409" s="157"/>
      <c r="DD409" s="7"/>
      <c r="DE409" s="7"/>
      <c r="DF409" s="7"/>
      <c r="DG409" s="7"/>
      <c r="DH409" s="7"/>
      <c r="DI409" s="7"/>
      <c r="DJ409" s="7"/>
      <c r="DK409" s="7"/>
      <c r="DL409" s="7"/>
      <c r="DM409" s="7"/>
      <c r="DN409" s="7"/>
      <c r="DO409" s="7"/>
      <c r="DP409" s="7"/>
      <c r="DQ409" s="7"/>
      <c r="DR409" s="7"/>
      <c r="DS409" s="7"/>
      <c r="DT409" s="7"/>
      <c r="DU409" s="7"/>
      <c r="DV409" s="7"/>
      <c r="DW409" s="7"/>
      <c r="DX409" s="7"/>
      <c r="DY409" s="7"/>
      <c r="DZ409" s="7"/>
      <c r="EA409" s="7"/>
      <c r="EB409" s="7"/>
      <c r="EC409" s="7"/>
      <c r="ED409" s="7"/>
      <c r="EE409" s="7"/>
      <c r="EF409" s="7"/>
      <c r="EG409" s="7"/>
      <c r="EH409" s="7"/>
      <c r="EI409" s="7"/>
      <c r="EJ409" s="7"/>
      <c r="EK409" s="7"/>
      <c r="EL409" s="7"/>
      <c r="EM409" s="7"/>
      <c r="EN409" s="7"/>
      <c r="EO409" s="7"/>
      <c r="EP409" s="7"/>
      <c r="EQ409" s="7"/>
      <c r="ER409" s="7"/>
      <c r="ES409" s="7"/>
      <c r="ET409" s="7"/>
      <c r="EU409" s="7"/>
      <c r="EV409" s="7"/>
      <c r="EW409" s="7"/>
      <c r="EX409" s="7"/>
      <c r="EY409" s="7"/>
      <c r="EZ409" s="7"/>
      <c r="FA409" s="7"/>
      <c r="FB409" s="7"/>
      <c r="FC409" s="7"/>
      <c r="FD409" s="7"/>
      <c r="FE409" s="7"/>
      <c r="FF409" s="7"/>
      <c r="FG409" s="7"/>
      <c r="FH409" s="7"/>
      <c r="FI409" s="7"/>
      <c r="FJ409" s="7"/>
      <c r="FK409" s="7"/>
      <c r="FL409" s="7"/>
      <c r="FM409" s="7"/>
      <c r="FN409" s="7"/>
      <c r="FO409" s="7"/>
      <c r="FP409" s="7"/>
      <c r="FQ409" s="7"/>
      <c r="FR409" s="7"/>
      <c r="FS409" s="7"/>
      <c r="FT409" s="7"/>
      <c r="FU409" s="7"/>
      <c r="FV409" s="7"/>
      <c r="FW409" s="7"/>
      <c r="FX409" s="7"/>
      <c r="FY409" s="7"/>
      <c r="FZ409" s="7"/>
      <c r="GA409" s="7"/>
      <c r="GB409" s="7"/>
      <c r="GC409" s="7"/>
      <c r="GD409" s="7"/>
      <c r="GE409" s="7"/>
      <c r="GF409" s="7"/>
      <c r="GG409" s="7"/>
      <c r="GH409" s="7"/>
      <c r="GI409" s="7"/>
      <c r="GJ409" s="7"/>
      <c r="GK409" s="7"/>
      <c r="GL409" s="7"/>
      <c r="GM409" s="7"/>
      <c r="GN409" s="7"/>
      <c r="GO409" s="7"/>
      <c r="GP409" s="7"/>
      <c r="GQ409" s="7"/>
      <c r="GR409" s="7"/>
      <c r="GS409" s="7"/>
      <c r="GT409" s="7"/>
      <c r="GU409" s="7"/>
      <c r="GV409" s="7"/>
      <c r="GW409" s="7"/>
      <c r="GX409" s="7"/>
      <c r="GY409" s="7"/>
      <c r="GZ409" s="7"/>
      <c r="HA409" s="7"/>
      <c r="HB409" s="7"/>
      <c r="HC409" s="7"/>
      <c r="HD409" s="7"/>
      <c r="HE409" s="7"/>
      <c r="HF409" s="7"/>
      <c r="HG409" s="7"/>
      <c r="HH409" s="7"/>
      <c r="HI409" s="7"/>
      <c r="HJ409" s="7"/>
      <c r="HK409" s="7"/>
      <c r="HL409" s="7"/>
      <c r="HM409" s="7"/>
      <c r="HN409" s="7"/>
      <c r="HO409" s="7"/>
      <c r="HP409" s="7"/>
      <c r="HQ409" s="7"/>
      <c r="HR409" s="7"/>
      <c r="HS409" s="7"/>
      <c r="HT409" s="7"/>
      <c r="HU409" s="7"/>
      <c r="HV409" s="7"/>
      <c r="HW409" s="7"/>
      <c r="HX409" s="7"/>
      <c r="HY409" s="7"/>
      <c r="HZ409" s="7"/>
      <c r="IA409" s="7"/>
      <c r="IB409" s="7"/>
      <c r="IC409" s="7"/>
      <c r="ID409" s="7"/>
      <c r="IE409" s="7"/>
      <c r="IF409" s="7"/>
      <c r="IG409" s="7"/>
      <c r="IH409" s="7"/>
      <c r="II409" s="7"/>
      <c r="IJ409" s="7"/>
      <c r="IK409" s="7"/>
      <c r="IL409" s="7"/>
      <c r="IM409" s="7"/>
      <c r="IN409" s="7"/>
      <c r="IO409" s="7"/>
      <c r="IP409" s="7"/>
      <c r="IQ409" s="7"/>
      <c r="IR409" s="7"/>
      <c r="IS409" s="7"/>
      <c r="IT409" s="7"/>
      <c r="IU409" s="7"/>
      <c r="IV409" s="7"/>
      <c r="IW409" s="7"/>
      <c r="IX409" s="7"/>
      <c r="IY409" s="7"/>
      <c r="IZ409" s="7"/>
      <c r="JA409" s="7"/>
      <c r="JB409" s="7"/>
      <c r="JC409" s="7"/>
      <c r="JD409" s="7"/>
      <c r="JE409" s="7"/>
      <c r="JF409" s="7"/>
    </row>
    <row r="410" spans="1:266" ht="12.75" customHeight="1">
      <c r="B410" s="398"/>
      <c r="C410" s="244" t="str">
        <f t="shared" si="33"/>
        <v xml:space="preserve"> A5b - Heat/Energy Recovery Ventilation (AC w/electric resistance)</v>
      </c>
      <c r="D410" s="244"/>
      <c r="E410" s="244"/>
      <c r="H410" s="457"/>
      <c r="K410" s="3"/>
      <c r="L410" s="3"/>
      <c r="M410" s="3"/>
      <c r="N410" s="3"/>
      <c r="O410" s="3"/>
      <c r="P410" s="3"/>
      <c r="Q410" s="3"/>
      <c r="R410" s="3"/>
      <c r="T410" s="245"/>
      <c r="U410" s="401"/>
      <c r="V410" s="463" t="str">
        <f t="shared" si="36"/>
        <v xml:space="preserve">Total Eligible: </v>
      </c>
      <c r="W410" s="997" t="str">
        <f t="shared" si="36"/>
        <v/>
      </c>
      <c r="X410" s="997"/>
      <c r="Y410" s="385" t="str">
        <f t="shared" si="37"/>
        <v>cfm</v>
      </c>
      <c r="Z410" s="246"/>
      <c r="AA410" s="246"/>
      <c r="AB410" s="246"/>
      <c r="AC410" s="246"/>
      <c r="AD410" s="401" t="str">
        <f t="shared" si="34"/>
        <v>x $1 per cfm=</v>
      </c>
      <c r="AE410" s="400" t="s">
        <v>252</v>
      </c>
      <c r="AF410" s="996" t="str">
        <f t="shared" si="35"/>
        <v/>
      </c>
      <c r="AG410" s="996"/>
      <c r="AH410" s="996"/>
      <c r="AI410" s="397"/>
      <c r="AJ410" s="408"/>
      <c r="AK410" s="7"/>
      <c r="AL410" s="244"/>
      <c r="AM410" s="7"/>
      <c r="AN410" s="7"/>
      <c r="AO410" s="13"/>
      <c r="AP410" s="13"/>
      <c r="AQ410" s="7"/>
      <c r="AR410" s="7"/>
      <c r="AS410" s="7"/>
      <c r="AT410" s="7"/>
      <c r="AU410" s="150"/>
      <c r="AV410" s="150"/>
      <c r="AW410" s="150"/>
      <c r="AX410" s="150"/>
      <c r="AY410" s="150"/>
      <c r="AZ410" s="157"/>
      <c r="BA410" s="157"/>
      <c r="BB410" s="157"/>
      <c r="BC410" s="157"/>
      <c r="BD410" s="157"/>
      <c r="BE410" s="157"/>
      <c r="BF410" s="157"/>
      <c r="BG410" s="157"/>
      <c r="BH410" s="157"/>
      <c r="BI410" s="157"/>
      <c r="BJ410" s="157"/>
      <c r="BK410" s="157"/>
      <c r="BL410" s="157"/>
      <c r="BM410" s="157"/>
      <c r="BN410" s="157"/>
      <c r="BO410" s="157"/>
      <c r="BP410" s="157"/>
      <c r="BQ410" s="157"/>
      <c r="BR410" s="157"/>
      <c r="BS410" s="157"/>
      <c r="BT410" s="157"/>
      <c r="BU410" s="157"/>
      <c r="BV410" s="157"/>
      <c r="BW410" s="157"/>
      <c r="BX410" s="157"/>
      <c r="BY410" s="157"/>
      <c r="BZ410" s="157"/>
      <c r="CA410" s="157"/>
      <c r="CB410" s="157"/>
      <c r="CC410" s="157"/>
      <c r="CD410" s="157"/>
      <c r="CE410" s="157"/>
      <c r="CF410" s="157"/>
      <c r="CG410" s="157"/>
      <c r="CH410" s="157"/>
      <c r="CI410" s="157"/>
      <c r="CJ410" s="157"/>
      <c r="CK410" s="157"/>
      <c r="CL410" s="157"/>
      <c r="CM410" s="157"/>
      <c r="CN410" s="157"/>
      <c r="CO410" s="157"/>
      <c r="CP410" s="157"/>
      <c r="CQ410" s="157"/>
      <c r="CR410" s="157"/>
      <c r="CS410" s="157"/>
      <c r="CT410" s="157"/>
      <c r="CU410" s="157"/>
      <c r="CV410" s="157"/>
      <c r="CW410" s="157"/>
      <c r="CX410" s="157"/>
      <c r="CY410" s="157"/>
      <c r="CZ410" s="157"/>
      <c r="DA410" s="157"/>
      <c r="DB410" s="157"/>
      <c r="DC410" s="157"/>
      <c r="DD410" s="7"/>
      <c r="DE410" s="7"/>
      <c r="DF410" s="7"/>
      <c r="DG410" s="7"/>
      <c r="DH410" s="7"/>
      <c r="DI410" s="7"/>
      <c r="DJ410" s="7"/>
      <c r="DK410" s="7"/>
      <c r="DL410" s="7"/>
      <c r="DM410" s="7"/>
      <c r="DN410" s="7"/>
      <c r="DO410" s="7"/>
      <c r="DP410" s="7"/>
      <c r="DQ410" s="7"/>
      <c r="DR410" s="7"/>
      <c r="DS410" s="7"/>
      <c r="DT410" s="7"/>
      <c r="DU410" s="7"/>
      <c r="DV410" s="7"/>
      <c r="DW410" s="7"/>
      <c r="DX410" s="7"/>
      <c r="DY410" s="7"/>
      <c r="DZ410" s="7"/>
      <c r="EA410" s="7"/>
      <c r="EB410" s="7"/>
      <c r="EC410" s="7"/>
      <c r="ED410" s="7"/>
      <c r="EE410" s="7"/>
      <c r="EF410" s="7"/>
      <c r="EG410" s="7"/>
      <c r="EH410" s="7"/>
      <c r="EI410" s="7"/>
      <c r="EJ410" s="7"/>
      <c r="EK410" s="7"/>
      <c r="EL410" s="7"/>
      <c r="EM410" s="7"/>
      <c r="EN410" s="7"/>
      <c r="EO410" s="7"/>
      <c r="EP410" s="7"/>
      <c r="EQ410" s="7"/>
      <c r="ER410" s="7"/>
      <c r="ES410" s="7"/>
      <c r="ET410" s="7"/>
      <c r="EU410" s="7"/>
      <c r="EV410" s="7"/>
      <c r="EW410" s="7"/>
      <c r="EX410" s="7"/>
      <c r="EY410" s="7"/>
      <c r="EZ410" s="7"/>
      <c r="FA410" s="7"/>
      <c r="FB410" s="7"/>
      <c r="FC410" s="7"/>
      <c r="FD410" s="7"/>
      <c r="FE410" s="7"/>
      <c r="FF410" s="7"/>
      <c r="FG410" s="7"/>
      <c r="FH410" s="7"/>
      <c r="FI410" s="7"/>
      <c r="FJ410" s="7"/>
      <c r="FK410" s="7"/>
      <c r="FL410" s="7"/>
      <c r="FM410" s="7"/>
      <c r="FN410" s="7"/>
      <c r="FO410" s="7"/>
      <c r="FP410" s="7"/>
      <c r="FQ410" s="7"/>
      <c r="FR410" s="7"/>
      <c r="FS410" s="7"/>
      <c r="FT410" s="7"/>
      <c r="FU410" s="7"/>
      <c r="FV410" s="7"/>
      <c r="FW410" s="7"/>
      <c r="FX410" s="7"/>
      <c r="FY410" s="7"/>
      <c r="FZ410" s="7"/>
      <c r="GA410" s="7"/>
      <c r="GB410" s="7"/>
      <c r="GC410" s="7"/>
      <c r="GD410" s="7"/>
      <c r="GE410" s="7"/>
      <c r="GF410" s="7"/>
      <c r="GG410" s="7"/>
      <c r="GH410" s="7"/>
      <c r="GI410" s="7"/>
      <c r="GJ410" s="7"/>
      <c r="GK410" s="7"/>
      <c r="GL410" s="7"/>
      <c r="GM410" s="7"/>
      <c r="GN410" s="7"/>
      <c r="GO410" s="7"/>
      <c r="GP410" s="7"/>
      <c r="GQ410" s="7"/>
      <c r="GR410" s="7"/>
      <c r="GS410" s="7"/>
      <c r="GT410" s="7"/>
      <c r="GU410" s="7"/>
      <c r="GV410" s="7"/>
      <c r="GW410" s="7"/>
      <c r="GX410" s="7"/>
      <c r="GY410" s="7"/>
      <c r="GZ410" s="7"/>
      <c r="HA410" s="7"/>
      <c r="HB410" s="7"/>
      <c r="HC410" s="7"/>
      <c r="HD410" s="7"/>
      <c r="HE410" s="7"/>
      <c r="HF410" s="7"/>
      <c r="HG410" s="7"/>
      <c r="HH410" s="7"/>
      <c r="HI410" s="7"/>
      <c r="HJ410" s="7"/>
      <c r="HK410" s="7"/>
      <c r="HL410" s="7"/>
      <c r="HM410" s="7"/>
      <c r="HN410" s="7"/>
      <c r="HO410" s="7"/>
      <c r="HP410" s="7"/>
      <c r="HQ410" s="7"/>
      <c r="HR410" s="7"/>
      <c r="HS410" s="7"/>
      <c r="HT410" s="7"/>
      <c r="HU410" s="7"/>
      <c r="HV410" s="7"/>
      <c r="HW410" s="7"/>
      <c r="HX410" s="7"/>
      <c r="HY410" s="7"/>
      <c r="HZ410" s="7"/>
      <c r="IA410" s="7"/>
      <c r="IB410" s="7"/>
      <c r="IC410" s="7"/>
      <c r="ID410" s="7"/>
      <c r="IE410" s="7"/>
      <c r="IF410" s="7"/>
      <c r="IG410" s="7"/>
      <c r="IH410" s="7"/>
      <c r="II410" s="7"/>
      <c r="IJ410" s="7"/>
      <c r="IK410" s="7"/>
      <c r="IL410" s="7"/>
      <c r="IM410" s="7"/>
      <c r="IN410" s="7"/>
      <c r="IO410" s="7"/>
      <c r="IP410" s="7"/>
      <c r="IQ410" s="7"/>
      <c r="IR410" s="7"/>
      <c r="IS410" s="7"/>
      <c r="IT410" s="7"/>
      <c r="IU410" s="7"/>
      <c r="IV410" s="7"/>
      <c r="IW410" s="7"/>
      <c r="IX410" s="7"/>
      <c r="IY410" s="7"/>
      <c r="IZ410" s="7"/>
      <c r="JA410" s="7"/>
      <c r="JB410" s="7"/>
      <c r="JC410" s="7"/>
      <c r="JD410" s="7"/>
      <c r="JE410" s="7"/>
      <c r="JF410" s="7"/>
    </row>
    <row r="411" spans="1:266" ht="12.75" customHeight="1">
      <c r="B411" s="398"/>
      <c r="C411" s="244" t="str">
        <f t="shared" si="33"/>
        <v xml:space="preserve"> A5c - Heat/Energy Recovery Ventilation (Heat Pump)</v>
      </c>
      <c r="D411" s="244"/>
      <c r="E411" s="244"/>
      <c r="H411" s="457"/>
      <c r="K411" s="3"/>
      <c r="L411" s="3"/>
      <c r="M411" s="3"/>
      <c r="N411" s="3"/>
      <c r="O411" s="3"/>
      <c r="P411" s="3"/>
      <c r="Q411" s="3"/>
      <c r="R411" s="3"/>
      <c r="T411" s="245"/>
      <c r="U411" s="401"/>
      <c r="V411" s="463" t="str">
        <f t="shared" si="36"/>
        <v xml:space="preserve">Total Eligible: </v>
      </c>
      <c r="W411" s="997" t="str">
        <f t="shared" si="36"/>
        <v/>
      </c>
      <c r="X411" s="997"/>
      <c r="Y411" s="385" t="str">
        <f t="shared" si="37"/>
        <v>cfm</v>
      </c>
      <c r="Z411" s="246"/>
      <c r="AA411" s="246"/>
      <c r="AB411" s="246"/>
      <c r="AC411" s="246"/>
      <c r="AD411" s="401" t="str">
        <f t="shared" si="34"/>
        <v>x $1 per cfm=</v>
      </c>
      <c r="AE411" s="400" t="s">
        <v>252</v>
      </c>
      <c r="AF411" s="996" t="str">
        <f t="shared" si="35"/>
        <v/>
      </c>
      <c r="AG411" s="996"/>
      <c r="AH411" s="996"/>
      <c r="AI411" s="397"/>
      <c r="AJ411" s="408"/>
      <c r="AK411" s="7"/>
      <c r="AL411" s="244"/>
      <c r="AM411" s="7"/>
      <c r="AN411" s="7"/>
      <c r="AO411" s="13"/>
      <c r="AP411" s="13"/>
      <c r="AQ411" s="7"/>
      <c r="AR411" s="7"/>
      <c r="AS411" s="7"/>
      <c r="AT411" s="7"/>
      <c r="AU411" s="150"/>
      <c r="AV411" s="150"/>
      <c r="AW411" s="150"/>
      <c r="AX411" s="150"/>
      <c r="AY411" s="150"/>
      <c r="AZ411" s="157"/>
      <c r="BA411" s="157"/>
      <c r="BB411" s="157"/>
      <c r="BC411" s="157"/>
      <c r="BD411" s="157"/>
      <c r="BE411" s="157"/>
      <c r="BF411" s="157"/>
      <c r="BG411" s="157"/>
      <c r="BH411" s="157"/>
      <c r="BI411" s="157"/>
      <c r="BJ411" s="157"/>
      <c r="BK411" s="157"/>
      <c r="BL411" s="157"/>
      <c r="BM411" s="157"/>
      <c r="BN411" s="157"/>
      <c r="BO411" s="157"/>
      <c r="BP411" s="157"/>
      <c r="BQ411" s="157"/>
      <c r="BR411" s="157"/>
      <c r="BS411" s="157"/>
      <c r="BT411" s="157"/>
      <c r="BU411" s="157"/>
      <c r="BV411" s="157"/>
      <c r="BW411" s="157"/>
      <c r="BX411" s="157"/>
      <c r="BY411" s="157"/>
      <c r="BZ411" s="157"/>
      <c r="CA411" s="157"/>
      <c r="CB411" s="157"/>
      <c r="CC411" s="157"/>
      <c r="CD411" s="157"/>
      <c r="CE411" s="157"/>
      <c r="CF411" s="157"/>
      <c r="CG411" s="157"/>
      <c r="CH411" s="157"/>
      <c r="CI411" s="157"/>
      <c r="CJ411" s="157"/>
      <c r="CK411" s="157"/>
      <c r="CL411" s="157"/>
      <c r="CM411" s="157"/>
      <c r="CN411" s="157"/>
      <c r="CO411" s="157"/>
      <c r="CP411" s="157"/>
      <c r="CQ411" s="157"/>
      <c r="CR411" s="157"/>
      <c r="CS411" s="157"/>
      <c r="CT411" s="157"/>
      <c r="CU411" s="157"/>
      <c r="CV411" s="157"/>
      <c r="CW411" s="157"/>
      <c r="CX411" s="157"/>
      <c r="CY411" s="157"/>
      <c r="CZ411" s="157"/>
      <c r="DA411" s="157"/>
      <c r="DB411" s="157"/>
      <c r="DC411" s="157"/>
      <c r="DD411" s="7"/>
      <c r="DE411" s="7"/>
      <c r="DF411" s="7"/>
      <c r="DG411" s="7"/>
      <c r="DH411" s="7"/>
      <c r="DI411" s="7"/>
      <c r="DJ411" s="7"/>
      <c r="DK411" s="7"/>
      <c r="DL411" s="7"/>
      <c r="DM411" s="7"/>
      <c r="DN411" s="7"/>
      <c r="DO411" s="7"/>
      <c r="DP411" s="7"/>
      <c r="DQ411" s="7"/>
      <c r="DR411" s="7"/>
      <c r="DS411" s="7"/>
      <c r="DT411" s="7"/>
      <c r="DU411" s="7"/>
      <c r="DV411" s="7"/>
      <c r="DW411" s="7"/>
      <c r="DX411" s="7"/>
      <c r="DY411" s="7"/>
      <c r="DZ411" s="7"/>
      <c r="EA411" s="7"/>
      <c r="EB411" s="7"/>
      <c r="EC411" s="7"/>
      <c r="ED411" s="7"/>
      <c r="EE411" s="7"/>
      <c r="EF411" s="7"/>
      <c r="EG411" s="7"/>
      <c r="EH411" s="7"/>
      <c r="EI411" s="7"/>
      <c r="EJ411" s="7"/>
      <c r="EK411" s="7"/>
      <c r="EL411" s="7"/>
      <c r="EM411" s="7"/>
      <c r="EN411" s="7"/>
      <c r="EO411" s="7"/>
      <c r="EP411" s="7"/>
      <c r="EQ411" s="7"/>
      <c r="ER411" s="7"/>
      <c r="ES411" s="7"/>
      <c r="ET411" s="7"/>
      <c r="EU411" s="7"/>
      <c r="EV411" s="7"/>
      <c r="EW411" s="7"/>
      <c r="EX411" s="7"/>
      <c r="EY411" s="7"/>
      <c r="EZ411" s="7"/>
      <c r="FA411" s="7"/>
      <c r="FB411" s="7"/>
      <c r="FC411" s="7"/>
      <c r="FD411" s="7"/>
      <c r="FE411" s="7"/>
      <c r="FF411" s="7"/>
      <c r="FG411" s="7"/>
      <c r="FH411" s="7"/>
      <c r="FI411" s="7"/>
      <c r="FJ411" s="7"/>
      <c r="FK411" s="7"/>
      <c r="FL411" s="7"/>
      <c r="FM411" s="7"/>
      <c r="FN411" s="7"/>
      <c r="FO411" s="7"/>
      <c r="FP411" s="7"/>
      <c r="FQ411" s="7"/>
      <c r="FR411" s="7"/>
      <c r="FS411" s="7"/>
      <c r="FT411" s="7"/>
      <c r="FU411" s="7"/>
      <c r="FV411" s="7"/>
      <c r="FW411" s="7"/>
      <c r="FX411" s="7"/>
      <c r="FY411" s="7"/>
      <c r="FZ411" s="7"/>
      <c r="GA411" s="7"/>
      <c r="GB411" s="7"/>
      <c r="GC411" s="7"/>
      <c r="GD411" s="7"/>
      <c r="GE411" s="7"/>
      <c r="GF411" s="7"/>
      <c r="GG411" s="7"/>
      <c r="GH411" s="7"/>
      <c r="GI411" s="7"/>
      <c r="GJ411" s="7"/>
      <c r="GK411" s="7"/>
      <c r="GL411" s="7"/>
      <c r="GM411" s="7"/>
      <c r="GN411" s="7"/>
      <c r="GO411" s="7"/>
      <c r="GP411" s="7"/>
      <c r="GQ411" s="7"/>
      <c r="GR411" s="7"/>
      <c r="GS411" s="7"/>
      <c r="GT411" s="7"/>
      <c r="GU411" s="7"/>
      <c r="GV411" s="7"/>
      <c r="GW411" s="7"/>
      <c r="GX411" s="7"/>
      <c r="GY411" s="7"/>
      <c r="GZ411" s="7"/>
      <c r="HA411" s="7"/>
      <c r="HB411" s="7"/>
      <c r="HC411" s="7"/>
      <c r="HD411" s="7"/>
      <c r="HE411" s="7"/>
      <c r="HF411" s="7"/>
      <c r="HG411" s="7"/>
      <c r="HH411" s="7"/>
      <c r="HI411" s="7"/>
      <c r="HJ411" s="7"/>
      <c r="HK411" s="7"/>
      <c r="HL411" s="7"/>
      <c r="HM411" s="7"/>
      <c r="HN411" s="7"/>
      <c r="HO411" s="7"/>
      <c r="HP411" s="7"/>
      <c r="HQ411" s="7"/>
      <c r="HR411" s="7"/>
      <c r="HS411" s="7"/>
      <c r="HT411" s="7"/>
      <c r="HU411" s="7"/>
      <c r="HV411" s="7"/>
      <c r="HW411" s="7"/>
      <c r="HX411" s="7"/>
      <c r="HY411" s="7"/>
      <c r="HZ411" s="7"/>
      <c r="IA411" s="7"/>
      <c r="IB411" s="7"/>
      <c r="IC411" s="7"/>
      <c r="ID411" s="7"/>
      <c r="IE411" s="7"/>
      <c r="IF411" s="7"/>
      <c r="IG411" s="7"/>
      <c r="IH411" s="7"/>
      <c r="II411" s="7"/>
      <c r="IJ411" s="7"/>
      <c r="IK411" s="7"/>
      <c r="IL411" s="7"/>
      <c r="IM411" s="7"/>
      <c r="IN411" s="7"/>
      <c r="IO411" s="7"/>
      <c r="IP411" s="7"/>
      <c r="IQ411" s="7"/>
      <c r="IR411" s="7"/>
      <c r="IS411" s="7"/>
      <c r="IT411" s="7"/>
      <c r="IU411" s="7"/>
      <c r="IV411" s="7"/>
      <c r="IW411" s="7"/>
      <c r="IX411" s="7"/>
      <c r="IY411" s="7"/>
      <c r="IZ411" s="7"/>
      <c r="JA411" s="7"/>
      <c r="JB411" s="7"/>
      <c r="JC411" s="7"/>
      <c r="JD411" s="7"/>
      <c r="JE411" s="7"/>
      <c r="JF411" s="7"/>
    </row>
    <row r="412" spans="1:266" ht="12.75" customHeight="1">
      <c r="B412" s="398"/>
      <c r="C412" s="244" t="str">
        <f t="shared" si="33"/>
        <v xml:space="preserve"> A6 - High Volume Low Speed Fans</v>
      </c>
      <c r="D412" s="244"/>
      <c r="E412" s="244"/>
      <c r="H412" s="457"/>
      <c r="K412" s="3"/>
      <c r="L412" s="3"/>
      <c r="M412" s="3"/>
      <c r="N412" s="3"/>
      <c r="O412" s="3"/>
      <c r="P412" s="3"/>
      <c r="Q412" s="3"/>
      <c r="R412" s="3"/>
      <c r="T412" s="245"/>
      <c r="U412" s="401"/>
      <c r="V412" s="463" t="str">
        <f>IF(V91="","",V91)</f>
        <v xml:space="preserve">Qty: </v>
      </c>
      <c r="W412" s="677"/>
      <c r="X412" s="677"/>
      <c r="Y412" s="385" t="str">
        <f t="shared" si="37"/>
        <v>fans</v>
      </c>
      <c r="Z412" s="246"/>
      <c r="AA412" s="246"/>
      <c r="AB412" s="246"/>
      <c r="AC412" s="246"/>
      <c r="AD412" s="401" t="str">
        <f t="shared" si="34"/>
        <v>x $2,000 per fan=</v>
      </c>
      <c r="AE412" s="400" t="s">
        <v>252</v>
      </c>
      <c r="AF412" s="996" t="str">
        <f t="shared" si="35"/>
        <v/>
      </c>
      <c r="AG412" s="996"/>
      <c r="AH412" s="996"/>
      <c r="AI412" s="397"/>
      <c r="AJ412" s="408"/>
      <c r="AK412" s="7"/>
      <c r="AL412" s="244"/>
      <c r="AM412" s="7"/>
      <c r="AN412" s="7"/>
      <c r="AO412" s="13"/>
      <c r="AP412" s="13"/>
      <c r="AQ412" s="7"/>
      <c r="AR412" s="7"/>
      <c r="AS412" s="7"/>
      <c r="AT412" s="7"/>
      <c r="AU412" s="150"/>
      <c r="AV412" s="150"/>
      <c r="AW412" s="150"/>
      <c r="AX412" s="150"/>
      <c r="AY412" s="150"/>
      <c r="AZ412" s="157"/>
      <c r="BA412" s="157"/>
      <c r="BB412" s="157"/>
      <c r="BC412" s="157"/>
      <c r="BD412" s="157"/>
      <c r="BE412" s="157"/>
      <c r="BF412" s="157"/>
      <c r="BG412" s="157"/>
      <c r="BH412" s="157"/>
      <c r="BI412" s="157"/>
      <c r="BJ412" s="157"/>
      <c r="BK412" s="157"/>
      <c r="BL412" s="157"/>
      <c r="BM412" s="157"/>
      <c r="BN412" s="157"/>
      <c r="BO412" s="157"/>
      <c r="BP412" s="157"/>
      <c r="BQ412" s="157"/>
      <c r="BR412" s="157"/>
      <c r="BS412" s="157"/>
      <c r="BT412" s="157"/>
      <c r="BU412" s="157"/>
      <c r="BV412" s="157"/>
      <c r="BW412" s="157"/>
      <c r="BX412" s="157"/>
      <c r="BY412" s="157"/>
      <c r="BZ412" s="157"/>
      <c r="CA412" s="157"/>
      <c r="CB412" s="157"/>
      <c r="CC412" s="157"/>
      <c r="CD412" s="157"/>
      <c r="CE412" s="157"/>
      <c r="CF412" s="157"/>
      <c r="CG412" s="157"/>
      <c r="CH412" s="157"/>
      <c r="CI412" s="157"/>
      <c r="CJ412" s="157"/>
      <c r="CK412" s="157"/>
      <c r="CL412" s="157"/>
      <c r="CM412" s="157"/>
      <c r="CN412" s="157"/>
      <c r="CO412" s="157"/>
      <c r="CP412" s="157"/>
      <c r="CQ412" s="157"/>
      <c r="CR412" s="157"/>
      <c r="CS412" s="157"/>
      <c r="CT412" s="157"/>
      <c r="CU412" s="157"/>
      <c r="CV412" s="157"/>
      <c r="CW412" s="157"/>
      <c r="CX412" s="157"/>
      <c r="CY412" s="157"/>
      <c r="CZ412" s="157"/>
      <c r="DA412" s="157"/>
      <c r="DB412" s="157"/>
      <c r="DC412" s="157"/>
      <c r="DD412" s="7"/>
      <c r="DE412" s="7"/>
      <c r="DF412" s="7"/>
      <c r="DG412" s="7"/>
      <c r="DH412" s="7"/>
      <c r="DI412" s="7"/>
      <c r="DJ412" s="7"/>
      <c r="DK412" s="7"/>
      <c r="DL412" s="7"/>
      <c r="DM412" s="7"/>
      <c r="DN412" s="7"/>
      <c r="DO412" s="7"/>
      <c r="DP412" s="7"/>
      <c r="DQ412" s="7"/>
      <c r="DR412" s="7"/>
      <c r="DS412" s="7"/>
      <c r="DT412" s="7"/>
      <c r="DU412" s="7"/>
      <c r="DV412" s="7"/>
      <c r="DW412" s="7"/>
      <c r="DX412" s="7"/>
      <c r="DY412" s="7"/>
      <c r="DZ412" s="7"/>
      <c r="EA412" s="7"/>
      <c r="EB412" s="7"/>
      <c r="EC412" s="7"/>
      <c r="ED412" s="7"/>
      <c r="EE412" s="7"/>
      <c r="EF412" s="7"/>
      <c r="EG412" s="7"/>
      <c r="EH412" s="7"/>
      <c r="EI412" s="7"/>
      <c r="EJ412" s="7"/>
      <c r="EK412" s="7"/>
      <c r="EL412" s="7"/>
      <c r="EM412" s="7"/>
      <c r="EN412" s="7"/>
      <c r="EO412" s="7"/>
      <c r="EP412" s="7"/>
      <c r="EQ412" s="7"/>
      <c r="ER412" s="7"/>
      <c r="ES412" s="7"/>
      <c r="ET412" s="7"/>
      <c r="EU412" s="7"/>
      <c r="EV412" s="7"/>
      <c r="EW412" s="7"/>
      <c r="EX412" s="7"/>
      <c r="EY412" s="7"/>
      <c r="EZ412" s="7"/>
      <c r="FA412" s="7"/>
      <c r="FB412" s="7"/>
      <c r="FC412" s="7"/>
      <c r="FD412" s="7"/>
      <c r="FE412" s="7"/>
      <c r="FF412" s="7"/>
      <c r="FG412" s="7"/>
      <c r="FH412" s="7"/>
      <c r="FI412" s="7"/>
      <c r="FJ412" s="7"/>
      <c r="FK412" s="7"/>
      <c r="FL412" s="7"/>
      <c r="FM412" s="7"/>
      <c r="FN412" s="7"/>
      <c r="FO412" s="7"/>
      <c r="FP412" s="7"/>
      <c r="FQ412" s="7"/>
      <c r="FR412" s="7"/>
      <c r="FS412" s="7"/>
      <c r="FT412" s="7"/>
      <c r="FU412" s="7"/>
      <c r="FV412" s="7"/>
      <c r="FW412" s="7"/>
      <c r="FX412" s="7"/>
      <c r="FY412" s="7"/>
      <c r="FZ412" s="7"/>
      <c r="GA412" s="7"/>
      <c r="GB412" s="7"/>
      <c r="GC412" s="7"/>
      <c r="GD412" s="7"/>
      <c r="GE412" s="7"/>
      <c r="GF412" s="7"/>
      <c r="GG412" s="7"/>
      <c r="GH412" s="7"/>
      <c r="GI412" s="7"/>
      <c r="GJ412" s="7"/>
      <c r="GK412" s="7"/>
      <c r="GL412" s="7"/>
      <c r="GM412" s="7"/>
      <c r="GN412" s="7"/>
      <c r="GO412" s="7"/>
      <c r="GP412" s="7"/>
      <c r="GQ412" s="7"/>
      <c r="GR412" s="7"/>
      <c r="GS412" s="7"/>
      <c r="GT412" s="7"/>
      <c r="GU412" s="7"/>
      <c r="GV412" s="7"/>
      <c r="GW412" s="7"/>
      <c r="GX412" s="7"/>
      <c r="GY412" s="7"/>
      <c r="GZ412" s="7"/>
      <c r="HA412" s="7"/>
      <c r="HB412" s="7"/>
      <c r="HC412" s="7"/>
      <c r="HD412" s="7"/>
      <c r="HE412" s="7"/>
      <c r="HF412" s="7"/>
      <c r="HG412" s="7"/>
      <c r="HH412" s="7"/>
      <c r="HI412" s="7"/>
      <c r="HJ412" s="7"/>
      <c r="HK412" s="7"/>
      <c r="HL412" s="7"/>
      <c r="HM412" s="7"/>
      <c r="HN412" s="7"/>
      <c r="HO412" s="7"/>
      <c r="HP412" s="7"/>
      <c r="HQ412" s="7"/>
      <c r="HR412" s="7"/>
      <c r="HS412" s="7"/>
      <c r="HT412" s="7"/>
      <c r="HU412" s="7"/>
      <c r="HV412" s="7"/>
      <c r="HW412" s="7"/>
      <c r="HX412" s="7"/>
      <c r="HY412" s="7"/>
      <c r="HZ412" s="7"/>
      <c r="IA412" s="7"/>
      <c r="IB412" s="7"/>
      <c r="IC412" s="7"/>
      <c r="ID412" s="7"/>
      <c r="IE412" s="7"/>
      <c r="IF412" s="7"/>
      <c r="IG412" s="7"/>
      <c r="IH412" s="7"/>
      <c r="II412" s="7"/>
      <c r="IJ412" s="7"/>
      <c r="IK412" s="7"/>
      <c r="IL412" s="7"/>
      <c r="IM412" s="7"/>
      <c r="IN412" s="7"/>
      <c r="IO412" s="7"/>
      <c r="IP412" s="7"/>
      <c r="IQ412" s="7"/>
      <c r="IR412" s="7"/>
      <c r="IS412" s="7"/>
      <c r="IT412" s="7"/>
      <c r="IU412" s="7"/>
      <c r="IV412" s="7"/>
      <c r="IW412" s="7"/>
      <c r="IX412" s="7"/>
      <c r="IY412" s="7"/>
      <c r="IZ412" s="7"/>
      <c r="JA412" s="7"/>
      <c r="JB412" s="7"/>
      <c r="JC412" s="7"/>
      <c r="JD412" s="7"/>
      <c r="JE412" s="7"/>
      <c r="JF412" s="7"/>
    </row>
    <row r="413" spans="1:266" ht="3.6" customHeight="1">
      <c r="B413" s="15"/>
      <c r="C413" s="383"/>
      <c r="D413" s="383"/>
      <c r="E413" s="383"/>
      <c r="F413" s="383"/>
      <c r="G413" s="383"/>
      <c r="H413" s="383"/>
      <c r="I413" s="383"/>
      <c r="J413" s="383"/>
      <c r="K413" s="383"/>
      <c r="L413" s="383"/>
      <c r="M413" s="383"/>
      <c r="N413" s="383"/>
      <c r="O413" s="383"/>
      <c r="P413" s="383"/>
      <c r="Q413" s="383"/>
      <c r="R413" s="383"/>
      <c r="S413" s="402"/>
      <c r="T413" s="409"/>
      <c r="U413" s="409"/>
      <c r="V413" s="410"/>
      <c r="W413" s="410"/>
      <c r="X413" s="410"/>
      <c r="Y413" s="410"/>
      <c r="Z413" s="410"/>
      <c r="AA413" s="410"/>
      <c r="AB413" s="410"/>
      <c r="AC413" s="410"/>
      <c r="AD413" s="409"/>
      <c r="AE413" s="409"/>
      <c r="AF413" s="466"/>
      <c r="AG413" s="383"/>
      <c r="AH413" s="383"/>
      <c r="AI413" s="404"/>
      <c r="AJ413" s="405"/>
      <c r="AK413" s="7"/>
      <c r="AM413" s="7"/>
      <c r="AN413" s="7"/>
      <c r="AO413" s="13"/>
      <c r="AP413" s="13"/>
      <c r="AQ413" s="7"/>
      <c r="AR413" s="7"/>
      <c r="AS413" s="7"/>
      <c r="AT413" s="7"/>
      <c r="AU413" s="150"/>
      <c r="AV413" s="150"/>
      <c r="AW413" s="150"/>
      <c r="AX413" s="150"/>
      <c r="AY413" s="150"/>
      <c r="AZ413" s="160"/>
      <c r="BA413" s="160"/>
      <c r="BB413" s="160"/>
      <c r="BC413" s="160"/>
      <c r="BD413" s="160"/>
      <c r="BE413" s="160"/>
      <c r="BF413" s="160"/>
      <c r="BG413" s="160"/>
      <c r="BH413" s="160"/>
      <c r="BI413" s="160"/>
      <c r="BJ413" s="160"/>
      <c r="BK413" s="160"/>
      <c r="BL413" s="160"/>
      <c r="BM413" s="160"/>
      <c r="BN413" s="160"/>
      <c r="BO413" s="160"/>
      <c r="BP413" s="160"/>
      <c r="BQ413" s="160"/>
      <c r="BR413" s="160"/>
      <c r="BS413" s="160"/>
      <c r="BT413" s="160"/>
      <c r="BU413" s="160"/>
      <c r="BV413" s="160"/>
      <c r="BW413" s="160"/>
      <c r="BX413" s="160"/>
      <c r="BY413" s="160"/>
      <c r="BZ413" s="160"/>
      <c r="CA413" s="160"/>
      <c r="CB413" s="160"/>
      <c r="CC413" s="160"/>
      <c r="CD413" s="160"/>
      <c r="CE413" s="160"/>
      <c r="CF413" s="160"/>
      <c r="CG413" s="160"/>
      <c r="CH413" s="160"/>
      <c r="CI413" s="160"/>
      <c r="CJ413" s="160"/>
      <c r="CK413" s="160"/>
      <c r="CL413" s="160"/>
      <c r="CM413" s="160"/>
      <c r="CN413" s="160"/>
      <c r="CO413" s="160"/>
      <c r="CP413" s="160"/>
      <c r="CQ413" s="160"/>
      <c r="CR413" s="160"/>
      <c r="CS413" s="160"/>
      <c r="CT413" s="160"/>
      <c r="CU413" s="160"/>
      <c r="CV413" s="160"/>
      <c r="CW413" s="160"/>
      <c r="CX413" s="160"/>
      <c r="CY413" s="160"/>
      <c r="CZ413" s="160"/>
      <c r="DA413" s="160"/>
      <c r="DB413" s="160"/>
      <c r="DC413" s="160"/>
      <c r="DD413" s="16"/>
      <c r="DE413" s="16"/>
      <c r="DF413" s="16"/>
      <c r="DG413" s="16"/>
      <c r="DH413" s="16"/>
      <c r="DI413" s="16"/>
      <c r="DJ413" s="16"/>
      <c r="DK413" s="16"/>
      <c r="DL413" s="16"/>
      <c r="DM413" s="16"/>
      <c r="DN413" s="16"/>
      <c r="DO413" s="16"/>
      <c r="DP413" s="16"/>
      <c r="DQ413" s="16"/>
      <c r="DR413" s="16"/>
      <c r="DS413" s="16"/>
      <c r="DT413" s="16"/>
      <c r="DU413" s="16"/>
      <c r="DV413" s="16"/>
      <c r="DW413" s="16"/>
      <c r="DX413" s="16"/>
      <c r="DY413" s="16"/>
      <c r="DZ413" s="16"/>
      <c r="EA413" s="16"/>
      <c r="EB413" s="16"/>
      <c r="EC413" s="16"/>
      <c r="ED413" s="16"/>
      <c r="EE413" s="16"/>
      <c r="EF413" s="16"/>
      <c r="EG413" s="16"/>
      <c r="EH413" s="16"/>
      <c r="EI413" s="16"/>
      <c r="EJ413" s="16"/>
      <c r="EK413" s="16"/>
      <c r="EL413" s="16"/>
      <c r="EM413" s="16"/>
      <c r="EN413" s="16"/>
      <c r="EO413" s="16"/>
      <c r="EP413" s="16"/>
      <c r="EQ413" s="16"/>
      <c r="ER413" s="16"/>
      <c r="ES413" s="16"/>
      <c r="ET413" s="16"/>
      <c r="EU413" s="16"/>
      <c r="EV413" s="16"/>
      <c r="EW413" s="16"/>
      <c r="EX413" s="16"/>
      <c r="EY413" s="16"/>
      <c r="EZ413" s="16"/>
      <c r="FA413" s="16"/>
      <c r="FB413" s="16"/>
      <c r="FC413" s="16"/>
      <c r="FD413" s="16"/>
      <c r="FE413" s="16"/>
      <c r="FF413" s="16"/>
      <c r="FG413" s="16"/>
      <c r="FH413" s="16"/>
      <c r="FI413" s="16"/>
      <c r="FJ413" s="16"/>
      <c r="FK413" s="16"/>
      <c r="FL413" s="16"/>
      <c r="FM413" s="16"/>
      <c r="FN413" s="16"/>
      <c r="FO413" s="16"/>
      <c r="FP413" s="16"/>
      <c r="FQ413" s="16"/>
      <c r="FR413" s="16"/>
      <c r="FS413" s="16"/>
      <c r="FT413" s="16"/>
      <c r="FU413" s="16"/>
      <c r="FV413" s="16"/>
      <c r="FW413" s="16"/>
      <c r="FX413" s="16"/>
      <c r="FY413" s="16"/>
      <c r="FZ413" s="16"/>
      <c r="GA413" s="16"/>
      <c r="GB413" s="16"/>
      <c r="GC413" s="16"/>
      <c r="GD413" s="16"/>
      <c r="GE413" s="16"/>
      <c r="GF413" s="16"/>
      <c r="GG413" s="16"/>
      <c r="GH413" s="16"/>
      <c r="GI413" s="16"/>
      <c r="GJ413" s="16"/>
      <c r="GK413" s="16"/>
      <c r="GL413" s="16"/>
      <c r="GM413" s="16"/>
      <c r="GN413" s="16"/>
      <c r="GO413" s="16"/>
      <c r="GP413" s="16"/>
      <c r="GQ413" s="16"/>
      <c r="GR413" s="16"/>
      <c r="GS413" s="16"/>
      <c r="GT413" s="16"/>
      <c r="GU413" s="16"/>
      <c r="GV413" s="16"/>
      <c r="GW413" s="16"/>
      <c r="GX413" s="16"/>
      <c r="GY413" s="16"/>
      <c r="GZ413" s="16"/>
      <c r="HA413" s="16"/>
      <c r="HB413" s="16"/>
      <c r="HC413" s="16"/>
      <c r="HD413" s="16"/>
      <c r="HE413" s="16"/>
      <c r="HF413" s="16"/>
      <c r="HG413" s="16"/>
      <c r="HH413" s="16"/>
      <c r="HI413" s="16"/>
      <c r="HJ413" s="16"/>
      <c r="HK413" s="16"/>
      <c r="HL413" s="16"/>
      <c r="HM413" s="16"/>
      <c r="HN413" s="16"/>
      <c r="HO413" s="16"/>
      <c r="HP413" s="16"/>
      <c r="HQ413" s="16"/>
      <c r="HR413" s="16"/>
      <c r="HS413" s="16"/>
      <c r="HT413" s="16"/>
      <c r="HU413" s="16"/>
      <c r="HV413" s="16"/>
      <c r="HW413" s="16"/>
      <c r="HX413" s="16"/>
      <c r="HY413" s="16"/>
      <c r="HZ413" s="16"/>
      <c r="IA413" s="16"/>
      <c r="IB413" s="16"/>
      <c r="IC413" s="16"/>
      <c r="ID413" s="16"/>
      <c r="IE413" s="16"/>
      <c r="IF413" s="16"/>
      <c r="IG413" s="16"/>
      <c r="IH413" s="16"/>
      <c r="II413" s="16"/>
      <c r="IJ413" s="16"/>
      <c r="IK413" s="16"/>
      <c r="IL413" s="16"/>
      <c r="IM413" s="16"/>
      <c r="IN413" s="16"/>
      <c r="IO413" s="16"/>
      <c r="IP413" s="16"/>
      <c r="IQ413" s="16"/>
      <c r="IR413" s="16"/>
      <c r="IS413" s="16"/>
      <c r="IT413" s="16"/>
      <c r="IU413" s="16"/>
      <c r="IV413" s="16"/>
      <c r="IW413" s="16"/>
      <c r="IX413" s="16"/>
      <c r="IY413" s="16"/>
      <c r="IZ413" s="16"/>
      <c r="JA413" s="16"/>
      <c r="JB413" s="16"/>
      <c r="JC413" s="16"/>
      <c r="JD413" s="16"/>
      <c r="JE413" s="16"/>
      <c r="JF413" s="16"/>
    </row>
    <row r="414" spans="1:266" ht="3.75" customHeight="1">
      <c r="C414" s="244"/>
      <c r="D414" s="244"/>
      <c r="E414" s="244"/>
      <c r="F414" s="244"/>
      <c r="G414" s="244"/>
      <c r="H414" s="244"/>
      <c r="I414" s="244"/>
      <c r="J414" s="244"/>
      <c r="K414" s="244"/>
      <c r="L414" s="244"/>
      <c r="M414" s="244"/>
      <c r="N414" s="244"/>
      <c r="O414" s="244"/>
      <c r="P414" s="244"/>
      <c r="Q414" s="244"/>
      <c r="R414" s="244"/>
      <c r="S414" s="245"/>
      <c r="T414" s="245"/>
      <c r="U414" s="245"/>
      <c r="V414" s="246"/>
      <c r="W414" s="246"/>
      <c r="X414" s="246"/>
      <c r="Y414" s="246"/>
      <c r="Z414" s="246"/>
      <c r="AA414" s="246"/>
      <c r="AB414" s="246"/>
      <c r="AC414" s="246"/>
      <c r="AD414" s="245"/>
      <c r="AE414" s="245"/>
      <c r="AF414" s="18"/>
      <c r="AG414" s="244"/>
      <c r="AH414" s="244"/>
      <c r="AI414" s="245"/>
      <c r="AJ414" s="244"/>
      <c r="AK414" s="7"/>
      <c r="AL414" s="244"/>
      <c r="AM414" s="7"/>
      <c r="AN414" s="7"/>
      <c r="AO414" s="13"/>
      <c r="AP414" s="13"/>
      <c r="AQ414" s="7"/>
      <c r="AR414" s="7"/>
      <c r="AS414" s="7"/>
      <c r="AT414" s="7"/>
      <c r="AU414" s="150"/>
      <c r="AV414" s="150"/>
      <c r="AW414" s="150"/>
      <c r="AX414" s="150"/>
      <c r="AY414" s="150"/>
      <c r="AZ414" s="157"/>
      <c r="BA414" s="157"/>
      <c r="BB414" s="157"/>
      <c r="BC414" s="157"/>
      <c r="BD414" s="157"/>
      <c r="BE414" s="157"/>
      <c r="BF414" s="157"/>
      <c r="BG414" s="157"/>
      <c r="BH414" s="157"/>
      <c r="BI414" s="157"/>
      <c r="BJ414" s="157"/>
      <c r="BK414" s="157"/>
      <c r="BL414" s="157"/>
      <c r="BM414" s="157"/>
      <c r="BN414" s="157"/>
      <c r="BO414" s="157"/>
      <c r="BP414" s="157"/>
      <c r="BQ414" s="157"/>
      <c r="BR414" s="157"/>
      <c r="BS414" s="157"/>
      <c r="BT414" s="157"/>
      <c r="BU414" s="157"/>
      <c r="BV414" s="157"/>
      <c r="BW414" s="157"/>
      <c r="BX414" s="157"/>
      <c r="BY414" s="157"/>
      <c r="BZ414" s="157"/>
      <c r="CA414" s="157"/>
      <c r="CB414" s="157"/>
      <c r="CC414" s="157"/>
      <c r="CD414" s="157"/>
      <c r="CE414" s="157"/>
      <c r="CF414" s="157"/>
      <c r="CG414" s="157"/>
      <c r="CH414" s="157"/>
      <c r="CI414" s="157"/>
      <c r="CJ414" s="157"/>
      <c r="CK414" s="157"/>
      <c r="CL414" s="157"/>
      <c r="CM414" s="157"/>
      <c r="CN414" s="157"/>
      <c r="CO414" s="157"/>
      <c r="CP414" s="157"/>
      <c r="CQ414" s="157"/>
      <c r="CR414" s="157"/>
      <c r="CS414" s="157"/>
      <c r="CT414" s="157"/>
      <c r="CU414" s="157"/>
      <c r="CV414" s="157"/>
      <c r="CW414" s="157"/>
      <c r="CX414" s="157"/>
      <c r="CY414" s="157"/>
      <c r="CZ414" s="157"/>
      <c r="DA414" s="157"/>
      <c r="DB414" s="157"/>
      <c r="DC414" s="157"/>
      <c r="DD414" s="7"/>
      <c r="DE414" s="7"/>
      <c r="DF414" s="7"/>
      <c r="DG414" s="7"/>
      <c r="DH414" s="7"/>
      <c r="DI414" s="7"/>
      <c r="DJ414" s="7"/>
      <c r="DK414" s="7"/>
      <c r="DL414" s="7"/>
      <c r="DM414" s="7"/>
      <c r="DN414" s="7"/>
      <c r="DO414" s="7"/>
      <c r="DP414" s="7"/>
      <c r="DQ414" s="7"/>
      <c r="DR414" s="7"/>
      <c r="DS414" s="7"/>
      <c r="DT414" s="7"/>
      <c r="DU414" s="7"/>
      <c r="DV414" s="7"/>
      <c r="DW414" s="7"/>
      <c r="DX414" s="7"/>
      <c r="DY414" s="7"/>
      <c r="DZ414" s="7"/>
      <c r="EA414" s="7"/>
      <c r="EB414" s="7"/>
      <c r="EC414" s="7"/>
      <c r="ED414" s="7"/>
      <c r="EE414" s="7"/>
      <c r="EF414" s="7"/>
      <c r="EG414" s="7"/>
      <c r="EH414" s="7"/>
      <c r="EI414" s="7"/>
      <c r="EJ414" s="7"/>
      <c r="EK414" s="7"/>
      <c r="EL414" s="7"/>
      <c r="EM414" s="7"/>
      <c r="EN414" s="7"/>
      <c r="EO414" s="7"/>
      <c r="EP414" s="7"/>
      <c r="EQ414" s="7"/>
      <c r="ER414" s="7"/>
      <c r="ES414" s="7"/>
      <c r="ET414" s="7"/>
      <c r="EU414" s="7"/>
      <c r="EV414" s="7"/>
      <c r="EW414" s="7"/>
      <c r="EX414" s="7"/>
      <c r="EY414" s="7"/>
      <c r="EZ414" s="7"/>
      <c r="FA414" s="7"/>
      <c r="FB414" s="7"/>
      <c r="FC414" s="7"/>
      <c r="FD414" s="7"/>
      <c r="FE414" s="7"/>
      <c r="FF414" s="7"/>
      <c r="FG414" s="7"/>
      <c r="FH414" s="7"/>
      <c r="FI414" s="7"/>
      <c r="FJ414" s="7"/>
      <c r="FK414" s="7"/>
      <c r="FL414" s="7"/>
      <c r="FM414" s="7"/>
      <c r="FN414" s="7"/>
      <c r="FO414" s="7"/>
      <c r="FP414" s="7"/>
      <c r="FQ414" s="7"/>
      <c r="FR414" s="7"/>
      <c r="FS414" s="7"/>
      <c r="FT414" s="7"/>
      <c r="FU414" s="7"/>
      <c r="FV414" s="7"/>
      <c r="FW414" s="7"/>
      <c r="FX414" s="7"/>
      <c r="FY414" s="7"/>
      <c r="FZ414" s="7"/>
      <c r="GA414" s="7"/>
      <c r="GB414" s="7"/>
      <c r="GC414" s="7"/>
      <c r="GD414" s="7"/>
      <c r="GE414" s="7"/>
      <c r="GF414" s="7"/>
      <c r="GG414" s="7"/>
      <c r="GH414" s="7"/>
      <c r="GI414" s="7"/>
      <c r="GJ414" s="7"/>
      <c r="GK414" s="7"/>
      <c r="GL414" s="7"/>
      <c r="GM414" s="7"/>
      <c r="GN414" s="7"/>
      <c r="GO414" s="7"/>
      <c r="GP414" s="7"/>
      <c r="GQ414" s="7"/>
      <c r="GR414" s="7"/>
      <c r="GS414" s="7"/>
      <c r="GT414" s="7"/>
      <c r="GU414" s="7"/>
      <c r="GV414" s="7"/>
      <c r="GW414" s="7"/>
      <c r="GX414" s="7"/>
      <c r="GY414" s="7"/>
      <c r="GZ414" s="7"/>
      <c r="HA414" s="7"/>
      <c r="HB414" s="7"/>
      <c r="HC414" s="7"/>
      <c r="HD414" s="7"/>
      <c r="HE414" s="7"/>
      <c r="HF414" s="7"/>
      <c r="HG414" s="7"/>
      <c r="HH414" s="7"/>
      <c r="HI414" s="7"/>
      <c r="HJ414" s="7"/>
      <c r="HK414" s="7"/>
      <c r="HL414" s="7"/>
      <c r="HM414" s="7"/>
      <c r="HN414" s="7"/>
      <c r="HO414" s="7"/>
      <c r="HP414" s="7"/>
      <c r="HQ414" s="7"/>
      <c r="HR414" s="7"/>
      <c r="HS414" s="7"/>
      <c r="HT414" s="7"/>
      <c r="HU414" s="7"/>
      <c r="HV414" s="7"/>
      <c r="HW414" s="7"/>
      <c r="HX414" s="7"/>
      <c r="HY414" s="7"/>
      <c r="HZ414" s="7"/>
      <c r="IA414" s="7"/>
      <c r="IB414" s="7"/>
      <c r="IC414" s="7"/>
      <c r="ID414" s="7"/>
      <c r="IE414" s="7"/>
      <c r="IF414" s="7"/>
      <c r="IG414" s="7"/>
      <c r="IH414" s="7"/>
      <c r="II414" s="7"/>
      <c r="IJ414" s="7"/>
      <c r="IK414" s="7"/>
      <c r="IL414" s="7"/>
      <c r="IM414" s="7"/>
      <c r="IN414" s="7"/>
      <c r="IO414" s="7"/>
      <c r="IP414" s="7"/>
      <c r="IQ414" s="7"/>
      <c r="IR414" s="7"/>
      <c r="IS414" s="7"/>
      <c r="IT414" s="7"/>
      <c r="IU414" s="7"/>
      <c r="IV414" s="7"/>
      <c r="IW414" s="7"/>
      <c r="IX414" s="7"/>
      <c r="IY414" s="7"/>
      <c r="IZ414" s="7"/>
      <c r="JA414" s="7"/>
      <c r="JB414" s="7"/>
      <c r="JC414" s="7"/>
      <c r="JD414" s="7"/>
      <c r="JE414" s="7"/>
      <c r="JF414" s="7"/>
    </row>
    <row r="415" spans="1:266" ht="14.25">
      <c r="B415" s="11" t="s">
        <v>281</v>
      </c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245"/>
      <c r="U415" s="10"/>
      <c r="V415" s="246"/>
      <c r="W415" s="246"/>
      <c r="X415" s="246"/>
      <c r="Y415" s="246"/>
      <c r="Z415" s="246"/>
      <c r="AA415" s="246"/>
      <c r="AB415" s="246"/>
      <c r="AC415" s="246"/>
      <c r="AD415" s="10"/>
      <c r="AE415" s="10"/>
      <c r="AF415" s="8"/>
      <c r="AG415" s="244"/>
      <c r="AH415" s="244"/>
      <c r="AI415" s="10"/>
      <c r="AJ415" s="10"/>
      <c r="AK415" s="7"/>
      <c r="AL415" s="244"/>
      <c r="AM415" s="7"/>
      <c r="AN415" s="7"/>
      <c r="AO415" s="13"/>
      <c r="AP415" s="13"/>
      <c r="AQ415" s="7"/>
      <c r="AR415" s="7"/>
      <c r="AS415" s="7"/>
      <c r="AT415" s="7"/>
      <c r="AU415" s="150"/>
      <c r="AV415" s="150"/>
      <c r="AW415" s="150"/>
      <c r="AX415" s="150"/>
      <c r="AY415" s="150"/>
      <c r="AZ415" s="150"/>
      <c r="BA415" s="150"/>
      <c r="BB415" s="150"/>
      <c r="BC415" s="150"/>
      <c r="BD415" s="150"/>
      <c r="BE415" s="150"/>
      <c r="BF415" s="150"/>
      <c r="BG415" s="150"/>
      <c r="BH415" s="150"/>
      <c r="BI415" s="150"/>
      <c r="BJ415" s="150"/>
      <c r="BK415" s="150"/>
      <c r="BL415" s="150"/>
      <c r="BM415" s="150"/>
      <c r="BN415" s="150"/>
      <c r="BO415" s="150"/>
      <c r="BP415" s="150"/>
      <c r="BQ415" s="150"/>
      <c r="BR415" s="150"/>
      <c r="BS415" s="150"/>
      <c r="BT415" s="150"/>
      <c r="BU415" s="150"/>
      <c r="BV415" s="150"/>
      <c r="BW415" s="150"/>
      <c r="BX415" s="150"/>
      <c r="BY415" s="150"/>
      <c r="BZ415" s="150"/>
      <c r="CA415" s="150"/>
      <c r="CB415" s="150"/>
      <c r="CC415" s="150"/>
      <c r="CD415" s="150"/>
      <c r="CE415" s="150"/>
      <c r="CF415" s="150"/>
      <c r="CG415" s="150"/>
      <c r="CH415" s="150"/>
      <c r="CI415" s="150"/>
      <c r="CJ415" s="150"/>
      <c r="CK415" s="150"/>
      <c r="CL415" s="150"/>
      <c r="CM415" s="150"/>
      <c r="CN415" s="150"/>
      <c r="CO415" s="150"/>
      <c r="CP415" s="150"/>
      <c r="CQ415" s="150"/>
      <c r="CR415" s="150"/>
      <c r="CS415" s="150"/>
      <c r="CT415" s="150"/>
      <c r="CU415" s="150"/>
      <c r="CV415" s="150"/>
      <c r="CW415" s="150"/>
      <c r="CX415" s="150"/>
      <c r="CY415" s="150"/>
      <c r="CZ415" s="150"/>
      <c r="DA415" s="150"/>
      <c r="DB415" s="150"/>
      <c r="DC415" s="150"/>
    </row>
    <row r="416" spans="1:266" s="19" customFormat="1" ht="11.25" customHeight="1">
      <c r="A416" s="1"/>
      <c r="B416" s="411"/>
      <c r="C416" s="365"/>
      <c r="D416" s="365"/>
      <c r="E416" s="365"/>
      <c r="F416" s="412"/>
      <c r="G416" s="412"/>
      <c r="H416" s="412"/>
      <c r="I416" s="393"/>
      <c r="J416" s="413"/>
      <c r="K416" s="413"/>
      <c r="L416" s="413"/>
      <c r="M416" s="414"/>
      <c r="N416" s="414"/>
      <c r="O416" s="414"/>
      <c r="P416" s="414"/>
      <c r="Q416" s="391"/>
      <c r="R416" s="391"/>
      <c r="S416" s="391"/>
      <c r="T416" s="392"/>
      <c r="U416" s="393"/>
      <c r="V416" s="394"/>
      <c r="W416" s="394"/>
      <c r="X416" s="394"/>
      <c r="Y416" s="394"/>
      <c r="Z416" s="394"/>
      <c r="AA416" s="394"/>
      <c r="AB416" s="394"/>
      <c r="AC416" s="394"/>
      <c r="AD416" s="377"/>
      <c r="AE416" s="393"/>
      <c r="AF416" s="377" t="s">
        <v>253</v>
      </c>
      <c r="AG416" s="365"/>
      <c r="AH416" s="365"/>
      <c r="AI416" s="395"/>
      <c r="AJ416" s="408"/>
      <c r="AK416" s="7"/>
      <c r="AL416" s="244"/>
      <c r="AM416" s="7"/>
      <c r="AN416" s="7"/>
      <c r="AO416" s="13"/>
      <c r="AP416" s="13"/>
      <c r="AQ416" s="7"/>
      <c r="AR416" s="7"/>
      <c r="AS416" s="7"/>
      <c r="AT416" s="7"/>
      <c r="AU416" s="150"/>
      <c r="AV416" s="150"/>
      <c r="AW416" s="150"/>
      <c r="AX416" s="150"/>
      <c r="AY416" s="150"/>
      <c r="AZ416" s="161"/>
      <c r="BA416" s="161"/>
      <c r="BB416" s="161"/>
      <c r="BC416" s="161"/>
      <c r="BD416" s="161"/>
      <c r="BE416" s="161"/>
      <c r="BF416" s="161"/>
      <c r="BG416" s="161"/>
      <c r="BH416" s="161"/>
      <c r="BI416" s="161"/>
      <c r="BJ416" s="161"/>
      <c r="BK416" s="161"/>
      <c r="BL416" s="161"/>
      <c r="BM416" s="161"/>
      <c r="BN416" s="161"/>
      <c r="BO416" s="161"/>
      <c r="BP416" s="161"/>
      <c r="BQ416" s="161"/>
      <c r="BR416" s="161"/>
      <c r="BS416" s="161"/>
      <c r="BT416" s="161"/>
      <c r="BU416" s="161"/>
      <c r="BV416" s="161"/>
      <c r="BW416" s="161"/>
      <c r="BX416" s="161"/>
      <c r="BY416" s="161"/>
      <c r="BZ416" s="161"/>
      <c r="CA416" s="161"/>
      <c r="CB416" s="161"/>
      <c r="CC416" s="161"/>
      <c r="CD416" s="161"/>
      <c r="CE416" s="161"/>
      <c r="CF416" s="161"/>
      <c r="CG416" s="161"/>
      <c r="CH416" s="161"/>
      <c r="CI416" s="161"/>
      <c r="CJ416" s="161"/>
      <c r="CK416" s="161"/>
      <c r="CL416" s="161"/>
      <c r="CM416" s="161"/>
      <c r="CN416" s="161"/>
      <c r="CO416" s="161"/>
      <c r="CP416" s="161"/>
      <c r="CQ416" s="161"/>
      <c r="CR416" s="161"/>
      <c r="CS416" s="161"/>
      <c r="CT416" s="161"/>
      <c r="CU416" s="161"/>
      <c r="CV416" s="161"/>
      <c r="CW416" s="161"/>
      <c r="CX416" s="161"/>
      <c r="CY416" s="161"/>
      <c r="CZ416" s="161"/>
      <c r="DA416" s="161"/>
      <c r="DB416" s="161"/>
      <c r="DC416" s="161"/>
    </row>
    <row r="417" spans="2:107" ht="12.75" customHeight="1">
      <c r="B417" s="398"/>
      <c r="C417" s="12" t="str">
        <f>IF(C96="","",C96)</f>
        <v xml:space="preserve"> B1 - Reflective Roof Treatment</v>
      </c>
      <c r="D417" s="244"/>
      <c r="E417" s="244"/>
      <c r="F417" s="95"/>
      <c r="G417" s="244"/>
      <c r="H417" s="249"/>
      <c r="I417" s="244"/>
      <c r="J417" s="95"/>
      <c r="K417" s="95"/>
      <c r="L417" s="95"/>
      <c r="M417" s="244"/>
      <c r="N417" s="10"/>
      <c r="O417" s="10"/>
      <c r="P417" s="10"/>
      <c r="Q417" s="18"/>
      <c r="R417" s="18"/>
      <c r="S417" s="18"/>
      <c r="T417" s="245"/>
      <c r="U417" s="401"/>
      <c r="V417" s="463" t="str">
        <f>IF(V96="","",V96)</f>
        <v xml:space="preserve">Roof Area: </v>
      </c>
      <c r="W417" s="997" t="str">
        <f>IF(W96="","",W96)</f>
        <v/>
      </c>
      <c r="X417" s="997"/>
      <c r="Y417" s="385" t="str">
        <f>IF(Y96="","",Y96)</f>
        <v>sq ft</v>
      </c>
      <c r="Z417" s="246"/>
      <c r="AA417" s="246"/>
      <c r="AB417" s="246"/>
      <c r="AC417" s="246"/>
      <c r="AD417" s="401" t="str">
        <f>IF(AD96="","",AD96)</f>
        <v>x $0.05 per sq ft=</v>
      </c>
      <c r="AE417" s="400" t="s">
        <v>252</v>
      </c>
      <c r="AF417" s="999" t="str">
        <f>IF(AF96="","",AF96)</f>
        <v/>
      </c>
      <c r="AG417" s="999"/>
      <c r="AH417" s="999"/>
      <c r="AI417" s="397"/>
      <c r="AJ417" s="14"/>
      <c r="AK417" s="7"/>
      <c r="AL417" s="244"/>
      <c r="AM417" s="7"/>
      <c r="AN417" s="7"/>
      <c r="AO417" s="13"/>
      <c r="AP417" s="13"/>
      <c r="AQ417" s="7"/>
      <c r="AR417" s="7"/>
      <c r="AS417" s="7"/>
      <c r="AT417" s="7"/>
      <c r="AU417" s="150"/>
      <c r="AV417" s="150"/>
      <c r="AW417" s="150"/>
      <c r="AX417" s="150"/>
      <c r="AY417" s="150"/>
      <c r="AZ417" s="150"/>
      <c r="BA417" s="150"/>
      <c r="BB417" s="150"/>
      <c r="BC417" s="150"/>
      <c r="BD417" s="150"/>
      <c r="BE417" s="150"/>
      <c r="BF417" s="150"/>
      <c r="BG417" s="150"/>
      <c r="BH417" s="150"/>
      <c r="BI417" s="150"/>
      <c r="BJ417" s="150"/>
      <c r="BK417" s="150"/>
      <c r="BL417" s="150"/>
      <c r="BM417" s="150"/>
      <c r="BN417" s="150"/>
      <c r="BO417" s="150"/>
      <c r="BP417" s="150"/>
      <c r="BQ417" s="150"/>
      <c r="BR417" s="150"/>
      <c r="BS417" s="150"/>
      <c r="BT417" s="150"/>
      <c r="BU417" s="150"/>
      <c r="BV417" s="150"/>
      <c r="BW417" s="150"/>
      <c r="BX417" s="150"/>
      <c r="BY417" s="150"/>
      <c r="BZ417" s="150"/>
      <c r="CA417" s="150"/>
      <c r="CB417" s="150"/>
      <c r="CC417" s="150"/>
      <c r="CD417" s="150"/>
      <c r="CE417" s="150"/>
      <c r="CF417" s="150"/>
      <c r="CG417" s="150"/>
      <c r="CH417" s="150"/>
      <c r="CI417" s="150"/>
      <c r="CJ417" s="150"/>
      <c r="CK417" s="150"/>
      <c r="CL417" s="150"/>
      <c r="CM417" s="150"/>
      <c r="CN417" s="150"/>
      <c r="CO417" s="150"/>
      <c r="CP417" s="150"/>
      <c r="CQ417" s="150"/>
      <c r="CR417" s="150"/>
      <c r="CS417" s="150"/>
      <c r="CT417" s="150"/>
      <c r="CU417" s="150"/>
      <c r="CV417" s="150"/>
      <c r="CW417" s="150"/>
      <c r="CX417" s="150"/>
      <c r="CY417" s="150"/>
      <c r="CZ417" s="150"/>
      <c r="DA417" s="150"/>
      <c r="DB417" s="150"/>
      <c r="DC417" s="150"/>
    </row>
    <row r="418" spans="2:107" ht="3.75" customHeight="1">
      <c r="B418" s="15"/>
      <c r="C418" s="383"/>
      <c r="D418" s="383"/>
      <c r="E418" s="383"/>
      <c r="F418" s="107"/>
      <c r="G418" s="383"/>
      <c r="H418" s="383"/>
      <c r="I418" s="383"/>
      <c r="J418" s="383"/>
      <c r="K418" s="383"/>
      <c r="L418" s="383"/>
      <c r="M418" s="383"/>
      <c r="N418" s="383"/>
      <c r="O418" s="383"/>
      <c r="P418" s="383"/>
      <c r="Q418" s="383"/>
      <c r="R418" s="383"/>
      <c r="S418" s="383"/>
      <c r="T418" s="409"/>
      <c r="U418" s="409"/>
      <c r="V418" s="410"/>
      <c r="W418" s="410"/>
      <c r="X418" s="410"/>
      <c r="Y418" s="410"/>
      <c r="Z418" s="410"/>
      <c r="AA418" s="410"/>
      <c r="AB418" s="410"/>
      <c r="AC418" s="410"/>
      <c r="AD418" s="409"/>
      <c r="AE418" s="409"/>
      <c r="AF418" s="466"/>
      <c r="AG418" s="383"/>
      <c r="AH418" s="383"/>
      <c r="AI418" s="404"/>
      <c r="AJ418" s="405"/>
      <c r="AK418" s="7"/>
      <c r="AN418" s="10"/>
      <c r="AO418" s="454"/>
      <c r="AP418" s="454"/>
      <c r="AQ418" s="10"/>
      <c r="AR418" s="10"/>
      <c r="AS418" s="10"/>
      <c r="AT418" s="10"/>
      <c r="AU418" s="150"/>
      <c r="AV418" s="150"/>
      <c r="AW418" s="150"/>
      <c r="AX418" s="150"/>
      <c r="AY418" s="150"/>
      <c r="AZ418" s="150"/>
      <c r="BA418" s="150"/>
      <c r="BB418" s="150"/>
      <c r="BC418" s="150"/>
      <c r="BD418" s="150"/>
      <c r="BE418" s="150"/>
      <c r="BF418" s="150"/>
      <c r="BG418" s="150"/>
      <c r="BH418" s="150"/>
      <c r="BI418" s="150"/>
      <c r="BJ418" s="150"/>
      <c r="BK418" s="150"/>
      <c r="BL418" s="150"/>
      <c r="BM418" s="150"/>
      <c r="BN418" s="150"/>
      <c r="BO418" s="150"/>
      <c r="BP418" s="150"/>
      <c r="BQ418" s="150"/>
      <c r="BR418" s="150"/>
      <c r="BS418" s="150"/>
      <c r="BT418" s="150"/>
      <c r="BU418" s="150"/>
      <c r="BV418" s="150"/>
      <c r="BW418" s="150"/>
      <c r="BX418" s="150"/>
      <c r="BY418" s="150"/>
      <c r="BZ418" s="150"/>
      <c r="CA418" s="150"/>
      <c r="CB418" s="150"/>
      <c r="CC418" s="150"/>
      <c r="CD418" s="150"/>
      <c r="CE418" s="150"/>
      <c r="CF418" s="150"/>
      <c r="CG418" s="150"/>
      <c r="CH418" s="150"/>
      <c r="CI418" s="150"/>
      <c r="CJ418" s="150"/>
      <c r="CK418" s="150"/>
      <c r="CL418" s="150"/>
      <c r="CM418" s="150"/>
      <c r="CN418" s="150"/>
      <c r="CO418" s="150"/>
      <c r="CP418" s="150"/>
      <c r="CQ418" s="150"/>
      <c r="CR418" s="150"/>
      <c r="CS418" s="150"/>
      <c r="CT418" s="150"/>
      <c r="CU418" s="150"/>
      <c r="CV418" s="150"/>
      <c r="CW418" s="150"/>
      <c r="CX418" s="150"/>
      <c r="CY418" s="150"/>
      <c r="CZ418" s="150"/>
      <c r="DA418" s="150"/>
      <c r="DB418" s="150"/>
      <c r="DC418" s="150"/>
    </row>
    <row r="419" spans="2:107" ht="3.75" customHeight="1">
      <c r="C419" s="244"/>
      <c r="D419" s="244"/>
      <c r="E419" s="244"/>
      <c r="F419" s="244"/>
      <c r="G419" s="244"/>
      <c r="H419" s="244"/>
      <c r="I419" s="244"/>
      <c r="J419" s="244"/>
      <c r="K419" s="244"/>
      <c r="L419" s="244"/>
      <c r="M419" s="244"/>
      <c r="N419" s="244"/>
      <c r="O419" s="244"/>
      <c r="P419" s="244"/>
      <c r="Q419" s="244"/>
      <c r="R419" s="244"/>
      <c r="S419" s="244"/>
      <c r="T419" s="245"/>
      <c r="U419" s="245"/>
      <c r="V419" s="246"/>
      <c r="W419" s="246"/>
      <c r="X419" s="246"/>
      <c r="Y419" s="246"/>
      <c r="Z419" s="246"/>
      <c r="AA419" s="246"/>
      <c r="AB419" s="246"/>
      <c r="AC419" s="246"/>
      <c r="AD419" s="245"/>
      <c r="AE419" s="245"/>
      <c r="AF419" s="18"/>
      <c r="AG419" s="244"/>
      <c r="AH419" s="244"/>
      <c r="AI419" s="245"/>
      <c r="AJ419" s="244"/>
      <c r="AK419" s="7"/>
      <c r="AU419" s="150"/>
      <c r="AV419" s="150"/>
      <c r="AW419" s="150"/>
      <c r="AX419" s="150"/>
      <c r="AY419" s="150"/>
      <c r="AZ419" s="150"/>
      <c r="BA419" s="150"/>
      <c r="BB419" s="150"/>
      <c r="BC419" s="150"/>
      <c r="BD419" s="150"/>
      <c r="BE419" s="150"/>
      <c r="BF419" s="150"/>
      <c r="BG419" s="150"/>
      <c r="BH419" s="150"/>
      <c r="BI419" s="150"/>
      <c r="BJ419" s="150"/>
      <c r="BK419" s="150"/>
      <c r="BL419" s="150"/>
      <c r="BM419" s="150"/>
      <c r="BN419" s="150"/>
      <c r="BO419" s="150"/>
      <c r="BP419" s="150"/>
      <c r="BQ419" s="150"/>
      <c r="BR419" s="150"/>
      <c r="BS419" s="150"/>
      <c r="BT419" s="150"/>
      <c r="BU419" s="150"/>
      <c r="BV419" s="150"/>
      <c r="BW419" s="150"/>
      <c r="BX419" s="150"/>
      <c r="BY419" s="150"/>
      <c r="BZ419" s="150"/>
      <c r="CA419" s="150"/>
      <c r="CB419" s="150"/>
      <c r="CC419" s="150"/>
      <c r="CD419" s="150"/>
      <c r="CE419" s="150"/>
      <c r="CF419" s="150"/>
      <c r="CG419" s="150"/>
      <c r="CH419" s="150"/>
      <c r="CI419" s="150"/>
      <c r="CJ419" s="150"/>
      <c r="CK419" s="150"/>
      <c r="CL419" s="150"/>
      <c r="CM419" s="150"/>
      <c r="CN419" s="150"/>
      <c r="CO419" s="150"/>
      <c r="CP419" s="150"/>
      <c r="CQ419" s="150"/>
      <c r="CR419" s="150"/>
      <c r="CS419" s="150"/>
      <c r="CT419" s="150"/>
      <c r="CU419" s="150"/>
      <c r="CV419" s="150"/>
      <c r="CW419" s="150"/>
      <c r="CX419" s="150"/>
      <c r="CY419" s="150"/>
      <c r="CZ419" s="150"/>
      <c r="DA419" s="150"/>
      <c r="DB419" s="150"/>
      <c r="DC419" s="150"/>
    </row>
    <row r="420" spans="2:107" ht="14.25" customHeight="1">
      <c r="B420" s="11" t="s">
        <v>255</v>
      </c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245"/>
      <c r="U420" s="10"/>
      <c r="V420" s="246"/>
      <c r="W420" s="246"/>
      <c r="X420" s="246"/>
      <c r="Y420" s="246"/>
      <c r="Z420" s="246"/>
      <c r="AA420" s="246"/>
      <c r="AB420" s="246"/>
      <c r="AC420" s="246"/>
      <c r="AD420" s="10"/>
      <c r="AE420" s="10"/>
      <c r="AF420" s="8"/>
      <c r="AG420" s="244"/>
      <c r="AH420" s="244"/>
      <c r="AI420" s="10"/>
      <c r="AJ420" s="10"/>
      <c r="AK420" s="7"/>
      <c r="AU420" s="150"/>
      <c r="AV420" s="150"/>
      <c r="AW420" s="150"/>
      <c r="AX420" s="150"/>
      <c r="AY420" s="150"/>
      <c r="AZ420" s="150"/>
      <c r="BA420" s="150"/>
      <c r="BB420" s="150"/>
      <c r="BC420" s="150"/>
      <c r="BD420" s="150"/>
      <c r="BE420" s="150"/>
      <c r="BF420" s="150"/>
      <c r="BG420" s="150"/>
      <c r="BH420" s="150"/>
      <c r="BI420" s="150"/>
      <c r="BJ420" s="150"/>
      <c r="BK420" s="150"/>
      <c r="BL420" s="150"/>
      <c r="BM420" s="150"/>
      <c r="BN420" s="150"/>
      <c r="BO420" s="150"/>
      <c r="BP420" s="150"/>
      <c r="BQ420" s="150"/>
      <c r="BR420" s="150"/>
      <c r="BS420" s="150"/>
      <c r="BT420" s="150"/>
      <c r="BU420" s="150"/>
      <c r="BV420" s="150"/>
      <c r="BW420" s="150"/>
      <c r="BX420" s="150"/>
      <c r="BY420" s="150"/>
      <c r="BZ420" s="150"/>
      <c r="CA420" s="150"/>
      <c r="CB420" s="150"/>
      <c r="CC420" s="150"/>
      <c r="CD420" s="150"/>
      <c r="CE420" s="150"/>
      <c r="CF420" s="150"/>
      <c r="CG420" s="150"/>
      <c r="CH420" s="150"/>
      <c r="CI420" s="150"/>
      <c r="CJ420" s="150"/>
      <c r="CK420" s="150"/>
      <c r="CL420" s="150"/>
      <c r="CM420" s="150"/>
      <c r="CN420" s="150"/>
      <c r="CO420" s="150"/>
      <c r="CP420" s="150"/>
      <c r="CQ420" s="150"/>
      <c r="CR420" s="150"/>
      <c r="CS420" s="150"/>
      <c r="CT420" s="150"/>
      <c r="CU420" s="150"/>
      <c r="CV420" s="150"/>
      <c r="CW420" s="150"/>
      <c r="CX420" s="150"/>
      <c r="CY420" s="150"/>
      <c r="CZ420" s="150"/>
      <c r="DA420" s="150"/>
      <c r="DB420" s="150"/>
      <c r="DC420" s="150"/>
    </row>
    <row r="421" spans="2:107" ht="11.25" customHeight="1">
      <c r="B421" s="388"/>
      <c r="C421" s="365"/>
      <c r="D421" s="365"/>
      <c r="E421" s="365"/>
      <c r="F421" s="365"/>
      <c r="G421" s="690"/>
      <c r="H421" s="690"/>
      <c r="I421" s="690"/>
      <c r="J421" s="377"/>
      <c r="K421" s="377"/>
      <c r="L421" s="377"/>
      <c r="M421" s="377"/>
      <c r="N421" s="691"/>
      <c r="O421" s="691"/>
      <c r="P421" s="24"/>
      <c r="Q421" s="377"/>
      <c r="R421" s="391"/>
      <c r="S421" s="391"/>
      <c r="T421" s="392"/>
      <c r="U421" s="393"/>
      <c r="V421" s="690"/>
      <c r="W421" s="394"/>
      <c r="X421" s="394"/>
      <c r="Y421" s="394"/>
      <c r="Z421" s="1027" t="str">
        <f>IF(Z100="","",Z100)</f>
        <v>x $60*, $80, $100, or $120 per ton=</v>
      </c>
      <c r="AA421" s="1027"/>
      <c r="AB421" s="1027"/>
      <c r="AC421" s="1027"/>
      <c r="AD421" s="1027"/>
      <c r="AE421" s="393"/>
      <c r="AF421" s="377" t="s">
        <v>253</v>
      </c>
      <c r="AG421" s="365"/>
      <c r="AH421" s="365"/>
      <c r="AI421" s="395"/>
      <c r="AJ421" s="408"/>
      <c r="AK421" s="7"/>
      <c r="AU421" s="150"/>
      <c r="AV421" s="150"/>
      <c r="AW421" s="150"/>
      <c r="AX421" s="150"/>
      <c r="AY421" s="150"/>
      <c r="AZ421" s="150"/>
      <c r="BA421" s="150"/>
      <c r="BB421" s="150"/>
      <c r="BC421" s="150"/>
      <c r="BD421" s="150"/>
      <c r="BE421" s="150"/>
      <c r="BF421" s="150"/>
      <c r="BG421" s="150"/>
      <c r="BH421" s="150"/>
      <c r="BI421" s="150"/>
      <c r="BJ421" s="150"/>
      <c r="BK421" s="150"/>
      <c r="BL421" s="150"/>
      <c r="BM421" s="150"/>
      <c r="BN421" s="150"/>
      <c r="BO421" s="150"/>
      <c r="BP421" s="150"/>
      <c r="BQ421" s="150"/>
      <c r="BR421" s="150"/>
      <c r="BS421" s="150"/>
      <c r="BT421" s="150"/>
      <c r="BU421" s="150"/>
      <c r="BV421" s="150"/>
      <c r="BW421" s="150"/>
      <c r="BX421" s="150"/>
      <c r="BY421" s="150"/>
      <c r="BZ421" s="150"/>
      <c r="CA421" s="150"/>
      <c r="CB421" s="150"/>
      <c r="CC421" s="150"/>
      <c r="CD421" s="150"/>
      <c r="CE421" s="150"/>
      <c r="CF421" s="150"/>
      <c r="CG421" s="150"/>
      <c r="CH421" s="150"/>
      <c r="CI421" s="150"/>
      <c r="CJ421" s="150"/>
      <c r="CK421" s="150"/>
      <c r="CL421" s="150"/>
      <c r="CM421" s="150"/>
      <c r="CN421" s="150"/>
      <c r="CO421" s="150"/>
      <c r="CP421" s="150"/>
      <c r="CQ421" s="150"/>
      <c r="CR421" s="150"/>
      <c r="CS421" s="150"/>
      <c r="CT421" s="150"/>
      <c r="CU421" s="150"/>
      <c r="CV421" s="150"/>
      <c r="CW421" s="150"/>
      <c r="CX421" s="150"/>
      <c r="CY421" s="150"/>
      <c r="CZ421" s="150"/>
      <c r="DA421" s="150"/>
      <c r="DB421" s="150"/>
      <c r="DC421" s="150"/>
    </row>
    <row r="422" spans="2:107" ht="12.75" customHeight="1">
      <c r="B422" s="398"/>
      <c r="C422" s="385" t="str">
        <f t="shared" ref="C422:C428" si="38">IF(C101="","",C101)</f>
        <v xml:space="preserve"> C1 - Energy Management Control Systems</v>
      </c>
      <c r="D422" s="250"/>
      <c r="E422" s="250"/>
      <c r="F422" s="463"/>
      <c r="G422" s="463"/>
      <c r="H422" s="463"/>
      <c r="I422" s="463"/>
      <c r="J422" s="12"/>
      <c r="K422" s="12"/>
      <c r="L422" s="1023" t="str">
        <f>IF(AND(AK101=TRUE,AF101=""),R101,"")</f>
        <v/>
      </c>
      <c r="M422" s="1023"/>
      <c r="N422" s="1023"/>
      <c r="O422" s="1023"/>
      <c r="P422" s="1023"/>
      <c r="Q422" s="1023"/>
      <c r="R422" s="1023"/>
      <c r="S422" s="18"/>
      <c r="T422" s="245"/>
      <c r="U422" s="401"/>
      <c r="V422" s="463" t="str">
        <f>IF(V101="","",V101)</f>
        <v/>
      </c>
      <c r="W422" s="385" t="str">
        <f>IF(W101="","",W101)</f>
        <v/>
      </c>
      <c r="X422" s="385" t="str">
        <f>IF(X101="","",X101)</f>
        <v/>
      </c>
      <c r="Y422" s="385" t="str">
        <f>IF(Y101="","",Y101)</f>
        <v/>
      </c>
      <c r="Z422" s="1028"/>
      <c r="AA422" s="1028"/>
      <c r="AB422" s="1028"/>
      <c r="AC422" s="1028"/>
      <c r="AD422" s="1028"/>
      <c r="AE422" s="400" t="s">
        <v>252</v>
      </c>
      <c r="AF422" s="999" t="str">
        <f t="shared" ref="AF422:AF428" si="39">IF(AF101="","",AF101)</f>
        <v/>
      </c>
      <c r="AG422" s="999"/>
      <c r="AH422" s="999"/>
      <c r="AI422" s="397"/>
      <c r="AJ422" s="14"/>
      <c r="AK422" s="7"/>
      <c r="AL422" s="244"/>
      <c r="AU422" s="150"/>
      <c r="AV422" s="150"/>
      <c r="AW422" s="150"/>
      <c r="AX422" s="150"/>
      <c r="AY422" s="150"/>
      <c r="AZ422" s="150"/>
      <c r="BA422" s="150"/>
      <c r="BB422" s="150"/>
      <c r="BC422" s="150"/>
      <c r="BD422" s="150"/>
      <c r="BE422" s="150"/>
      <c r="BF422" s="150"/>
      <c r="BG422" s="150"/>
      <c r="BH422" s="150"/>
      <c r="BI422" s="150"/>
      <c r="BJ422" s="150"/>
      <c r="BK422" s="150"/>
      <c r="BL422" s="150"/>
      <c r="BM422" s="150"/>
      <c r="BN422" s="150"/>
      <c r="BO422" s="150"/>
      <c r="BP422" s="150"/>
      <c r="BQ422" s="150"/>
      <c r="BR422" s="150"/>
      <c r="BS422" s="150"/>
      <c r="BT422" s="150"/>
      <c r="BU422" s="150"/>
      <c r="BV422" s="150"/>
      <c r="BW422" s="150"/>
      <c r="BX422" s="150"/>
      <c r="BY422" s="150"/>
      <c r="BZ422" s="150"/>
      <c r="CA422" s="150"/>
      <c r="CB422" s="150"/>
      <c r="CC422" s="150"/>
      <c r="CD422" s="150"/>
      <c r="CE422" s="150"/>
      <c r="CF422" s="150"/>
      <c r="CG422" s="150"/>
      <c r="CH422" s="150"/>
      <c r="CI422" s="150"/>
      <c r="CJ422" s="150"/>
      <c r="CK422" s="150"/>
      <c r="CL422" s="150"/>
      <c r="CM422" s="150"/>
      <c r="CN422" s="150"/>
      <c r="CO422" s="150"/>
      <c r="CP422" s="150"/>
      <c r="CQ422" s="150"/>
      <c r="CR422" s="150"/>
      <c r="CS422" s="150"/>
      <c r="CT422" s="150"/>
      <c r="CU422" s="150"/>
      <c r="CV422" s="150"/>
      <c r="CW422" s="150"/>
      <c r="CX422" s="150"/>
      <c r="CY422" s="150"/>
      <c r="CZ422" s="150"/>
      <c r="DA422" s="150"/>
      <c r="DB422" s="150"/>
      <c r="DC422" s="150"/>
    </row>
    <row r="423" spans="2:107" ht="12.75" customHeight="1">
      <c r="B423" s="398"/>
      <c r="C423" s="12" t="str">
        <f t="shared" si="38"/>
        <v xml:space="preserve"> C2 - Guest Room EMS  -Must use electric heat-</v>
      </c>
      <c r="D423" s="12"/>
      <c r="E423" s="12"/>
      <c r="F423" s="463"/>
      <c r="G423" s="416"/>
      <c r="H423" s="416"/>
      <c r="I423" s="416"/>
      <c r="J423" s="416"/>
      <c r="K423" s="416"/>
      <c r="L423" s="18"/>
      <c r="M423" s="463"/>
      <c r="N423" s="463"/>
      <c r="O423" s="463"/>
      <c r="P423" s="463"/>
      <c r="Q423" s="463"/>
      <c r="R423" s="463"/>
      <c r="S423" s="18"/>
      <c r="T423" s="245"/>
      <c r="U423" s="401"/>
      <c r="V423" s="463" t="str">
        <f t="shared" ref="V423:W428" si="40">IF(V102="","",V102)</f>
        <v xml:space="preserve">Total Eligible (cooling): </v>
      </c>
      <c r="W423" s="997" t="str">
        <f t="shared" si="40"/>
        <v/>
      </c>
      <c r="X423" s="997"/>
      <c r="Y423" s="45" t="str">
        <f t="shared" ref="Y423:Y428" si="41">IF(Y102="","",Y102)</f>
        <v>unit(s)</v>
      </c>
      <c r="Z423" s="246"/>
      <c r="AA423" s="246"/>
      <c r="AB423" s="246"/>
      <c r="AC423" s="246"/>
      <c r="AD423" s="401" t="str">
        <f t="shared" ref="AD423:AD428" si="42">IF(AD102="","",AD102)</f>
        <v>x $50 per unit=</v>
      </c>
      <c r="AE423" s="400" t="s">
        <v>252</v>
      </c>
      <c r="AF423" s="996" t="str">
        <f t="shared" si="39"/>
        <v/>
      </c>
      <c r="AG423" s="996"/>
      <c r="AH423" s="996"/>
      <c r="AI423" s="397"/>
      <c r="AJ423" s="14"/>
      <c r="AK423" s="7"/>
      <c r="AL423" s="244"/>
      <c r="AU423" s="150"/>
      <c r="AV423" s="150"/>
      <c r="AW423" s="150"/>
      <c r="AX423" s="150"/>
      <c r="AY423" s="150"/>
      <c r="AZ423" s="150"/>
      <c r="BA423" s="150"/>
      <c r="BB423" s="150"/>
      <c r="BC423" s="150"/>
      <c r="BD423" s="150"/>
      <c r="BE423" s="150"/>
      <c r="BF423" s="150"/>
      <c r="BG423" s="150"/>
      <c r="BH423" s="150"/>
      <c r="BI423" s="150"/>
      <c r="BJ423" s="150"/>
      <c r="BK423" s="150"/>
      <c r="BL423" s="150"/>
      <c r="BM423" s="150"/>
      <c r="BN423" s="150"/>
      <c r="BO423" s="150"/>
      <c r="BP423" s="150"/>
      <c r="BQ423" s="150"/>
      <c r="BR423" s="150"/>
      <c r="BS423" s="150"/>
      <c r="BT423" s="150"/>
      <c r="BU423" s="150"/>
      <c r="BV423" s="150"/>
      <c r="BW423" s="150"/>
      <c r="BX423" s="150"/>
      <c r="BY423" s="150"/>
      <c r="BZ423" s="150"/>
      <c r="CA423" s="150"/>
      <c r="CB423" s="150"/>
      <c r="CC423" s="150"/>
      <c r="CD423" s="150"/>
      <c r="CE423" s="150"/>
      <c r="CF423" s="150"/>
      <c r="CG423" s="150"/>
      <c r="CH423" s="150"/>
      <c r="CI423" s="150"/>
      <c r="CJ423" s="150"/>
      <c r="CK423" s="150"/>
      <c r="CL423" s="150"/>
      <c r="CM423" s="150"/>
      <c r="CN423" s="150"/>
      <c r="CO423" s="150"/>
      <c r="CP423" s="150"/>
      <c r="CQ423" s="150"/>
      <c r="CR423" s="150"/>
      <c r="CS423" s="150"/>
      <c r="CT423" s="150"/>
      <c r="CU423" s="150"/>
      <c r="CV423" s="150"/>
      <c r="CW423" s="150"/>
      <c r="CX423" s="150"/>
      <c r="CY423" s="150"/>
      <c r="CZ423" s="150"/>
      <c r="DA423" s="150"/>
      <c r="DB423" s="150"/>
      <c r="DC423" s="150"/>
    </row>
    <row r="424" spans="2:107" ht="12.75" customHeight="1">
      <c r="B424" s="398"/>
      <c r="C424" s="385" t="str">
        <f t="shared" si="38"/>
        <v xml:space="preserve"> C3 - HVAC Variable Speed Drives</v>
      </c>
      <c r="D424" s="250"/>
      <c r="E424" s="250"/>
      <c r="F424" s="463"/>
      <c r="G424" s="416"/>
      <c r="H424" s="416"/>
      <c r="I424" s="416"/>
      <c r="J424" s="416"/>
      <c r="K424" s="416"/>
      <c r="L424" s="1023" t="str">
        <f>IF(AND(AK103=TRUE,AF103=""),R103,"")</f>
        <v/>
      </c>
      <c r="M424" s="1023"/>
      <c r="N424" s="1023"/>
      <c r="O424" s="1023"/>
      <c r="P424" s="1023"/>
      <c r="Q424" s="1023"/>
      <c r="R424" s="1023"/>
      <c r="S424" s="18"/>
      <c r="T424" s="245"/>
      <c r="U424" s="401"/>
      <c r="V424" s="463" t="str">
        <f t="shared" si="40"/>
        <v/>
      </c>
      <c r="W424" s="1022" t="str">
        <f t="shared" si="40"/>
        <v/>
      </c>
      <c r="X424" s="1022"/>
      <c r="Y424" s="45" t="str">
        <f t="shared" si="41"/>
        <v/>
      </c>
      <c r="Z424" s="246"/>
      <c r="AA424" s="246"/>
      <c r="AB424" s="246"/>
      <c r="AC424" s="246"/>
      <c r="AD424" s="401" t="str">
        <f t="shared" si="42"/>
        <v>x $125 per hp=</v>
      </c>
      <c r="AE424" s="400" t="s">
        <v>252</v>
      </c>
      <c r="AF424" s="996" t="str">
        <f t="shared" si="39"/>
        <v/>
      </c>
      <c r="AG424" s="996"/>
      <c r="AH424" s="996"/>
      <c r="AI424" s="397"/>
      <c r="AJ424" s="14"/>
      <c r="AK424" s="7"/>
      <c r="AL424" s="245"/>
      <c r="AU424" s="150"/>
      <c r="AV424" s="150"/>
      <c r="AW424" s="150"/>
      <c r="AX424" s="150"/>
      <c r="AY424" s="150"/>
      <c r="AZ424" s="150"/>
      <c r="BA424" s="150"/>
      <c r="BB424" s="150"/>
      <c r="BC424" s="150"/>
      <c r="BD424" s="150"/>
      <c r="BE424" s="150"/>
      <c r="BF424" s="150"/>
      <c r="BG424" s="150"/>
      <c r="BH424" s="150"/>
      <c r="BI424" s="150"/>
      <c r="BJ424" s="150"/>
      <c r="BK424" s="150"/>
      <c r="BL424" s="150"/>
      <c r="BM424" s="150"/>
      <c r="BN424" s="150"/>
      <c r="BO424" s="150"/>
      <c r="BP424" s="150"/>
      <c r="BQ424" s="150"/>
      <c r="BR424" s="150"/>
      <c r="BS424" s="150"/>
      <c r="BT424" s="150"/>
      <c r="BU424" s="150"/>
      <c r="BV424" s="150"/>
      <c r="BW424" s="150"/>
      <c r="BX424" s="150"/>
      <c r="BY424" s="150"/>
      <c r="BZ424" s="150"/>
      <c r="CA424" s="150"/>
      <c r="CB424" s="150"/>
      <c r="CC424" s="150"/>
      <c r="CD424" s="150"/>
      <c r="CE424" s="150"/>
      <c r="CF424" s="150"/>
      <c r="CG424" s="150"/>
      <c r="CH424" s="150"/>
      <c r="CI424" s="150"/>
      <c r="CJ424" s="150"/>
      <c r="CK424" s="150"/>
      <c r="CL424" s="150"/>
      <c r="CM424" s="150"/>
      <c r="CN424" s="150"/>
      <c r="CO424" s="150"/>
      <c r="CP424" s="150"/>
      <c r="CQ424" s="150"/>
      <c r="CR424" s="150"/>
      <c r="CS424" s="150"/>
      <c r="CT424" s="150"/>
      <c r="CU424" s="150"/>
      <c r="CV424" s="150"/>
      <c r="CW424" s="150"/>
      <c r="CX424" s="150"/>
      <c r="CY424" s="150"/>
      <c r="CZ424" s="150"/>
      <c r="DA424" s="150"/>
      <c r="DB424" s="150"/>
      <c r="DC424" s="150"/>
    </row>
    <row r="425" spans="2:107" ht="12.75" customHeight="1">
      <c r="B425" s="398"/>
      <c r="C425" s="385" t="str">
        <f t="shared" si="38"/>
        <v xml:space="preserve"> C4 - Onion/Potato Shed Ventilation Variable Speed Drive (Conditioned Space)</v>
      </c>
      <c r="D425" s="250"/>
      <c r="E425" s="250"/>
      <c r="F425" s="463"/>
      <c r="G425" s="416"/>
      <c r="H425" s="416"/>
      <c r="I425" s="416"/>
      <c r="J425" s="416"/>
      <c r="K425" s="416"/>
      <c r="L425" s="463"/>
      <c r="M425" s="463"/>
      <c r="N425" s="463"/>
      <c r="O425" s="463"/>
      <c r="P425" s="463"/>
      <c r="Q425" s="463"/>
      <c r="R425" s="463"/>
      <c r="S425" s="18"/>
      <c r="T425" s="245"/>
      <c r="U425" s="401"/>
      <c r="V425" s="463" t="str">
        <f t="shared" si="40"/>
        <v xml:space="preserve">Total Eligible: </v>
      </c>
      <c r="W425" s="997" t="str">
        <f t="shared" si="40"/>
        <v/>
      </c>
      <c r="X425" s="997"/>
      <c r="Y425" s="45" t="str">
        <f t="shared" si="41"/>
        <v>hp</v>
      </c>
      <c r="Z425" s="246"/>
      <c r="AA425" s="246"/>
      <c r="AB425" s="246"/>
      <c r="AC425" s="246"/>
      <c r="AD425" s="401" t="str">
        <f t="shared" si="42"/>
        <v>x $400 per hp=</v>
      </c>
      <c r="AE425" s="400" t="s">
        <v>252</v>
      </c>
      <c r="AF425" s="996" t="str">
        <f t="shared" si="39"/>
        <v/>
      </c>
      <c r="AG425" s="996"/>
      <c r="AH425" s="996"/>
      <c r="AI425" s="397"/>
      <c r="AJ425" s="14"/>
      <c r="AK425" s="7"/>
      <c r="AL425" s="245"/>
      <c r="AU425" s="150"/>
      <c r="AV425" s="150"/>
      <c r="AW425" s="150"/>
      <c r="AX425" s="150"/>
      <c r="AY425" s="150"/>
      <c r="AZ425" s="150"/>
      <c r="BA425" s="150"/>
      <c r="BB425" s="150"/>
      <c r="BC425" s="150"/>
      <c r="BD425" s="150"/>
      <c r="BE425" s="150"/>
      <c r="BF425" s="150"/>
      <c r="BG425" s="150"/>
      <c r="BH425" s="150"/>
      <c r="BI425" s="150"/>
      <c r="BJ425" s="150"/>
      <c r="BK425" s="150"/>
      <c r="BL425" s="150"/>
      <c r="BM425" s="150"/>
      <c r="BN425" s="150"/>
      <c r="BO425" s="150"/>
      <c r="BP425" s="150"/>
      <c r="BQ425" s="150"/>
      <c r="BR425" s="150"/>
      <c r="BS425" s="150"/>
      <c r="BT425" s="150"/>
      <c r="BU425" s="150"/>
      <c r="BV425" s="150"/>
      <c r="BW425" s="150"/>
      <c r="BX425" s="150"/>
      <c r="BY425" s="150"/>
      <c r="BZ425" s="150"/>
      <c r="CA425" s="150"/>
      <c r="CB425" s="150"/>
      <c r="CC425" s="150"/>
      <c r="CD425" s="150"/>
      <c r="CE425" s="150"/>
      <c r="CF425" s="150"/>
      <c r="CG425" s="150"/>
      <c r="CH425" s="150"/>
      <c r="CI425" s="150"/>
      <c r="CJ425" s="150"/>
      <c r="CK425" s="150"/>
      <c r="CL425" s="150"/>
      <c r="CM425" s="150"/>
      <c r="CN425" s="150"/>
      <c r="CO425" s="150"/>
      <c r="CP425" s="150"/>
      <c r="CQ425" s="150"/>
      <c r="CR425" s="150"/>
      <c r="CS425" s="150"/>
      <c r="CT425" s="150"/>
      <c r="CU425" s="150"/>
      <c r="CV425" s="150"/>
      <c r="CW425" s="150"/>
      <c r="CX425" s="150"/>
      <c r="CY425" s="150"/>
      <c r="CZ425" s="150"/>
      <c r="DA425" s="150"/>
      <c r="DB425" s="150"/>
      <c r="DC425" s="150"/>
    </row>
    <row r="426" spans="2:107" ht="12.75" customHeight="1">
      <c r="B426" s="398"/>
      <c r="C426" s="385" t="str">
        <f t="shared" si="38"/>
        <v xml:space="preserve"> C5 - Onion/Potato Shed Ventilation Variable Speed Drive (Unconditioned Space)</v>
      </c>
      <c r="D426" s="250"/>
      <c r="E426" s="250"/>
      <c r="F426" s="463"/>
      <c r="G426" s="416"/>
      <c r="H426" s="416"/>
      <c r="I426" s="416"/>
      <c r="J426" s="416"/>
      <c r="K426" s="416"/>
      <c r="L426" s="463"/>
      <c r="M426" s="463"/>
      <c r="N426" s="463"/>
      <c r="O426" s="463"/>
      <c r="P426" s="463"/>
      <c r="Q426" s="463"/>
      <c r="R426" s="463"/>
      <c r="S426" s="18"/>
      <c r="T426" s="245"/>
      <c r="U426" s="401"/>
      <c r="V426" s="463" t="str">
        <f t="shared" si="40"/>
        <v xml:space="preserve">Total Eligible: </v>
      </c>
      <c r="W426" s="997" t="str">
        <f t="shared" si="40"/>
        <v/>
      </c>
      <c r="X426" s="997"/>
      <c r="Y426" s="45" t="str">
        <f t="shared" si="41"/>
        <v>hp</v>
      </c>
      <c r="Z426" s="246"/>
      <c r="AA426" s="246"/>
      <c r="AB426" s="246"/>
      <c r="AC426" s="246"/>
      <c r="AD426" s="401" t="str">
        <f t="shared" si="42"/>
        <v>x $250 per hp=</v>
      </c>
      <c r="AE426" s="400" t="s">
        <v>252</v>
      </c>
      <c r="AF426" s="996" t="str">
        <f t="shared" si="39"/>
        <v/>
      </c>
      <c r="AG426" s="996"/>
      <c r="AH426" s="996"/>
      <c r="AI426" s="397"/>
      <c r="AJ426" s="14"/>
      <c r="AK426" s="7"/>
      <c r="AL426" s="245"/>
      <c r="AU426" s="150"/>
      <c r="AV426" s="150"/>
      <c r="AW426" s="150"/>
      <c r="AX426" s="150"/>
      <c r="AY426" s="150"/>
      <c r="AZ426" s="150"/>
      <c r="BA426" s="150"/>
      <c r="BB426" s="150"/>
      <c r="BC426" s="150"/>
      <c r="BD426" s="150"/>
      <c r="BE426" s="150"/>
      <c r="BF426" s="150"/>
      <c r="BG426" s="150"/>
      <c r="BH426" s="150"/>
      <c r="BI426" s="150"/>
      <c r="BJ426" s="150"/>
      <c r="BK426" s="150"/>
      <c r="BL426" s="150"/>
      <c r="BM426" s="150"/>
      <c r="BN426" s="150"/>
      <c r="BO426" s="150"/>
      <c r="BP426" s="150"/>
      <c r="BQ426" s="150"/>
      <c r="BR426" s="150"/>
      <c r="BS426" s="150"/>
      <c r="BT426" s="150"/>
      <c r="BU426" s="150"/>
      <c r="BV426" s="150"/>
      <c r="BW426" s="150"/>
      <c r="BX426" s="150"/>
      <c r="BY426" s="150"/>
      <c r="BZ426" s="150"/>
      <c r="CA426" s="150"/>
      <c r="CB426" s="150"/>
      <c r="CC426" s="150"/>
      <c r="CD426" s="150"/>
      <c r="CE426" s="150"/>
      <c r="CF426" s="150"/>
      <c r="CG426" s="150"/>
      <c r="CH426" s="150"/>
      <c r="CI426" s="150"/>
      <c r="CJ426" s="150"/>
      <c r="CK426" s="150"/>
      <c r="CL426" s="150"/>
      <c r="CM426" s="150"/>
      <c r="CN426" s="150"/>
      <c r="CO426" s="150"/>
      <c r="CP426" s="150"/>
      <c r="CQ426" s="150"/>
      <c r="CR426" s="150"/>
      <c r="CS426" s="150"/>
      <c r="CT426" s="150"/>
      <c r="CU426" s="150"/>
      <c r="CV426" s="150"/>
      <c r="CW426" s="150"/>
      <c r="CX426" s="150"/>
      <c r="CY426" s="150"/>
      <c r="CZ426" s="150"/>
      <c r="DA426" s="150"/>
      <c r="DB426" s="150"/>
      <c r="DC426" s="150"/>
    </row>
    <row r="427" spans="2:107" ht="12.75" customHeight="1">
      <c r="B427" s="398"/>
      <c r="C427" s="385" t="str">
        <f t="shared" si="38"/>
        <v xml:space="preserve"> C6 - Dairy Vacuum Pump Variable Speed Drive*</v>
      </c>
      <c r="D427" s="250"/>
      <c r="E427" s="250"/>
      <c r="F427" s="463"/>
      <c r="G427" s="416"/>
      <c r="H427" s="416"/>
      <c r="I427" s="416"/>
      <c r="J427" s="416"/>
      <c r="K427" s="416"/>
      <c r="L427" s="463"/>
      <c r="M427" s="463"/>
      <c r="N427" s="463"/>
      <c r="O427" s="463"/>
      <c r="P427" s="463"/>
      <c r="Q427" s="463"/>
      <c r="R427" s="463"/>
      <c r="S427" s="18"/>
      <c r="T427" s="245"/>
      <c r="U427" s="401"/>
      <c r="V427" s="463" t="str">
        <f t="shared" si="40"/>
        <v xml:space="preserve">Total Eligible: </v>
      </c>
      <c r="W427" s="997" t="str">
        <f t="shared" si="40"/>
        <v/>
      </c>
      <c r="X427" s="997"/>
      <c r="Y427" s="45" t="str">
        <f t="shared" si="41"/>
        <v>hp</v>
      </c>
      <c r="Z427" s="246"/>
      <c r="AA427" s="246"/>
      <c r="AB427" s="246"/>
      <c r="AC427" s="246"/>
      <c r="AD427" s="401" t="str">
        <f t="shared" si="42"/>
        <v>x $200 per hp=</v>
      </c>
      <c r="AE427" s="400" t="s">
        <v>252</v>
      </c>
      <c r="AF427" s="996" t="str">
        <f t="shared" si="39"/>
        <v/>
      </c>
      <c r="AG427" s="996"/>
      <c r="AH427" s="996"/>
      <c r="AI427" s="397"/>
      <c r="AJ427" s="14"/>
      <c r="AK427" s="7"/>
      <c r="AL427" s="245"/>
      <c r="AU427" s="150"/>
      <c r="AV427" s="150"/>
      <c r="AW427" s="150"/>
      <c r="AX427" s="150"/>
      <c r="AY427" s="150"/>
      <c r="AZ427" s="150"/>
      <c r="BA427" s="150"/>
      <c r="BB427" s="150"/>
      <c r="BC427" s="150"/>
      <c r="BD427" s="150"/>
      <c r="BE427" s="150"/>
      <c r="BF427" s="150"/>
      <c r="BG427" s="150"/>
      <c r="BH427" s="150"/>
      <c r="BI427" s="150"/>
      <c r="BJ427" s="150"/>
      <c r="BK427" s="150"/>
      <c r="BL427" s="150"/>
      <c r="BM427" s="150"/>
      <c r="BN427" s="150"/>
      <c r="BO427" s="150"/>
      <c r="BP427" s="150"/>
      <c r="BQ427" s="150"/>
      <c r="BR427" s="150"/>
      <c r="BS427" s="150"/>
      <c r="BT427" s="150"/>
      <c r="BU427" s="150"/>
      <c r="BV427" s="150"/>
      <c r="BW427" s="150"/>
      <c r="BX427" s="150"/>
      <c r="BY427" s="150"/>
      <c r="BZ427" s="150"/>
      <c r="CA427" s="150"/>
      <c r="CB427" s="150"/>
      <c r="CC427" s="150"/>
      <c r="CD427" s="150"/>
      <c r="CE427" s="150"/>
      <c r="CF427" s="150"/>
      <c r="CG427" s="150"/>
      <c r="CH427" s="150"/>
      <c r="CI427" s="150"/>
      <c r="CJ427" s="150"/>
      <c r="CK427" s="150"/>
      <c r="CL427" s="150"/>
      <c r="CM427" s="150"/>
      <c r="CN427" s="150"/>
      <c r="CO427" s="150"/>
      <c r="CP427" s="150"/>
      <c r="CQ427" s="150"/>
      <c r="CR427" s="150"/>
      <c r="CS427" s="150"/>
      <c r="CT427" s="150"/>
      <c r="CU427" s="150"/>
      <c r="CV427" s="150"/>
      <c r="CW427" s="150"/>
      <c r="CX427" s="150"/>
      <c r="CY427" s="150"/>
      <c r="CZ427" s="150"/>
      <c r="DA427" s="150"/>
      <c r="DB427" s="150"/>
      <c r="DC427" s="150"/>
    </row>
    <row r="428" spans="2:107" ht="12.75" customHeight="1">
      <c r="B428" s="398"/>
      <c r="C428" s="385" t="str">
        <f t="shared" si="38"/>
        <v xml:space="preserve"> C7 - Dairy/Milk Transfer Pump</v>
      </c>
      <c r="D428" s="250"/>
      <c r="E428" s="250"/>
      <c r="F428" s="463"/>
      <c r="G428" s="416"/>
      <c r="H428" s="416"/>
      <c r="I428" s="416"/>
      <c r="J428" s="416"/>
      <c r="K428" s="416"/>
      <c r="L428" s="463"/>
      <c r="M428" s="463"/>
      <c r="N428" s="463"/>
      <c r="O428" s="463"/>
      <c r="P428" s="463"/>
      <c r="Q428" s="463"/>
      <c r="R428" s="463"/>
      <c r="S428" s="18"/>
      <c r="T428" s="245"/>
      <c r="U428" s="401"/>
      <c r="V428" s="463" t="str">
        <f t="shared" si="40"/>
        <v xml:space="preserve">Qty: </v>
      </c>
      <c r="W428" s="997" t="str">
        <f t="shared" si="40"/>
        <v/>
      </c>
      <c r="X428" s="997"/>
      <c r="Y428" s="45" t="str">
        <f t="shared" si="41"/>
        <v>unit(s)</v>
      </c>
      <c r="Z428" s="246"/>
      <c r="AA428" s="246"/>
      <c r="AB428" s="246"/>
      <c r="AC428" s="246"/>
      <c r="AD428" s="401" t="str">
        <f t="shared" si="42"/>
        <v>x $1,500 per unit=</v>
      </c>
      <c r="AE428" s="400" t="s">
        <v>252</v>
      </c>
      <c r="AF428" s="996" t="str">
        <f t="shared" si="39"/>
        <v/>
      </c>
      <c r="AG428" s="996"/>
      <c r="AH428" s="996"/>
      <c r="AI428" s="397"/>
      <c r="AJ428" s="14"/>
      <c r="AK428" s="7"/>
      <c r="AL428" s="245"/>
      <c r="AU428" s="150"/>
      <c r="AV428" s="150"/>
      <c r="AW428" s="150"/>
      <c r="AX428" s="150"/>
      <c r="AY428" s="150"/>
      <c r="AZ428" s="150"/>
      <c r="BA428" s="150"/>
      <c r="BB428" s="150"/>
      <c r="BC428" s="150"/>
      <c r="BD428" s="150"/>
      <c r="BE428" s="150"/>
      <c r="BF428" s="150"/>
      <c r="BG428" s="150"/>
      <c r="BH428" s="150"/>
      <c r="BI428" s="150"/>
      <c r="BJ428" s="150"/>
      <c r="BK428" s="150"/>
      <c r="BL428" s="150"/>
      <c r="BM428" s="150"/>
      <c r="BN428" s="150"/>
      <c r="BO428" s="150"/>
      <c r="BP428" s="150"/>
      <c r="BQ428" s="150"/>
      <c r="BR428" s="150"/>
      <c r="BS428" s="150"/>
      <c r="BT428" s="150"/>
      <c r="BU428" s="150"/>
      <c r="BV428" s="150"/>
      <c r="BW428" s="150"/>
      <c r="BX428" s="150"/>
      <c r="BY428" s="150"/>
      <c r="BZ428" s="150"/>
      <c r="CA428" s="150"/>
      <c r="CB428" s="150"/>
      <c r="CC428" s="150"/>
      <c r="CD428" s="150"/>
      <c r="CE428" s="150"/>
      <c r="CF428" s="150"/>
      <c r="CG428" s="150"/>
      <c r="CH428" s="150"/>
      <c r="CI428" s="150"/>
      <c r="CJ428" s="150"/>
      <c r="CK428" s="150"/>
      <c r="CL428" s="150"/>
      <c r="CM428" s="150"/>
      <c r="CN428" s="150"/>
      <c r="CO428" s="150"/>
      <c r="CP428" s="150"/>
      <c r="CQ428" s="150"/>
      <c r="CR428" s="150"/>
      <c r="CS428" s="150"/>
      <c r="CT428" s="150"/>
      <c r="CU428" s="150"/>
      <c r="CV428" s="150"/>
      <c r="CW428" s="150"/>
      <c r="CX428" s="150"/>
      <c r="CY428" s="150"/>
      <c r="CZ428" s="150"/>
      <c r="DA428" s="150"/>
      <c r="DB428" s="150"/>
      <c r="DC428" s="150"/>
    </row>
    <row r="429" spans="2:107" ht="3.75" customHeight="1">
      <c r="B429" s="15"/>
      <c r="C429" s="383"/>
      <c r="D429" s="383"/>
      <c r="E429" s="383"/>
      <c r="F429" s="383"/>
      <c r="G429" s="383"/>
      <c r="H429" s="383"/>
      <c r="I429" s="383"/>
      <c r="J429" s="383"/>
      <c r="K429" s="383"/>
      <c r="L429" s="383"/>
      <c r="M429" s="383"/>
      <c r="N429" s="383"/>
      <c r="O429" s="383"/>
      <c r="P429" s="383"/>
      <c r="Q429" s="383"/>
      <c r="R429" s="383"/>
      <c r="S429" s="383"/>
      <c r="T429" s="409"/>
      <c r="U429" s="409"/>
      <c r="V429" s="410"/>
      <c r="W429" s="410"/>
      <c r="X429" s="410"/>
      <c r="Y429" s="410"/>
      <c r="Z429" s="410"/>
      <c r="AA429" s="410"/>
      <c r="AB429" s="410"/>
      <c r="AC429" s="410"/>
      <c r="AD429" s="409"/>
      <c r="AE429" s="409"/>
      <c r="AF429" s="677"/>
      <c r="AG429" s="383"/>
      <c r="AH429" s="383"/>
      <c r="AI429" s="404"/>
      <c r="AJ429" s="405"/>
      <c r="AK429" s="7"/>
      <c r="AL429" s="244"/>
      <c r="AU429" s="150"/>
      <c r="AV429" s="150"/>
      <c r="AW429" s="150"/>
      <c r="AX429" s="150"/>
      <c r="AY429" s="150"/>
      <c r="AZ429" s="150"/>
      <c r="BA429" s="150"/>
      <c r="BB429" s="150"/>
      <c r="BC429" s="150"/>
      <c r="BD429" s="150"/>
      <c r="BE429" s="150"/>
      <c r="BF429" s="150"/>
      <c r="BG429" s="150"/>
      <c r="BH429" s="150"/>
      <c r="BI429" s="150"/>
      <c r="BJ429" s="150"/>
      <c r="BK429" s="150"/>
      <c r="BL429" s="150"/>
      <c r="BM429" s="150"/>
      <c r="BN429" s="150"/>
      <c r="BO429" s="150"/>
      <c r="BP429" s="150"/>
      <c r="BQ429" s="150"/>
      <c r="BR429" s="150"/>
      <c r="BS429" s="150"/>
      <c r="BT429" s="150"/>
      <c r="BU429" s="150"/>
      <c r="BV429" s="150"/>
      <c r="BW429" s="150"/>
      <c r="BX429" s="150"/>
      <c r="BY429" s="150"/>
      <c r="BZ429" s="150"/>
      <c r="CA429" s="150"/>
      <c r="CB429" s="150"/>
      <c r="CC429" s="150"/>
      <c r="CD429" s="150"/>
      <c r="CE429" s="150"/>
      <c r="CF429" s="150"/>
      <c r="CG429" s="150"/>
      <c r="CH429" s="150"/>
      <c r="CI429" s="150"/>
      <c r="CJ429" s="150"/>
      <c r="CK429" s="150"/>
      <c r="CL429" s="150"/>
      <c r="CM429" s="150"/>
      <c r="CN429" s="150"/>
      <c r="CO429" s="150"/>
      <c r="CP429" s="150"/>
      <c r="CQ429" s="150"/>
      <c r="CR429" s="150"/>
      <c r="CS429" s="150"/>
      <c r="CT429" s="150"/>
      <c r="CU429" s="150"/>
      <c r="CV429" s="150"/>
      <c r="CW429" s="150"/>
      <c r="CX429" s="150"/>
      <c r="CY429" s="150"/>
      <c r="CZ429" s="150"/>
      <c r="DA429" s="150"/>
      <c r="DB429" s="150"/>
      <c r="DC429" s="150"/>
    </row>
    <row r="430" spans="2:107" ht="3.75" customHeight="1">
      <c r="C430" s="244"/>
      <c r="D430" s="244"/>
      <c r="E430" s="244"/>
      <c r="F430" s="244"/>
      <c r="G430" s="244"/>
      <c r="H430" s="244"/>
      <c r="I430" s="244"/>
      <c r="J430" s="244"/>
      <c r="K430" s="244"/>
      <c r="L430" s="244"/>
      <c r="M430" s="244"/>
      <c r="N430" s="244"/>
      <c r="O430" s="244"/>
      <c r="P430" s="244"/>
      <c r="Q430" s="244"/>
      <c r="R430" s="244"/>
      <c r="S430" s="244"/>
      <c r="T430" s="245"/>
      <c r="U430" s="245"/>
      <c r="V430" s="246"/>
      <c r="W430" s="246"/>
      <c r="X430" s="246"/>
      <c r="Y430" s="246"/>
      <c r="Z430" s="246"/>
      <c r="AA430" s="246"/>
      <c r="AB430" s="246"/>
      <c r="AC430" s="246"/>
      <c r="AD430" s="245"/>
      <c r="AE430" s="245"/>
      <c r="AF430" s="18"/>
      <c r="AG430" s="244"/>
      <c r="AH430" s="244"/>
      <c r="AI430" s="245"/>
      <c r="AJ430" s="244"/>
      <c r="AK430" s="7"/>
      <c r="AU430" s="150"/>
      <c r="AV430" s="150"/>
      <c r="AW430" s="150"/>
      <c r="AX430" s="150"/>
      <c r="AY430" s="150"/>
      <c r="AZ430" s="150"/>
      <c r="BA430" s="150"/>
      <c r="BB430" s="150"/>
      <c r="BC430" s="150"/>
      <c r="BD430" s="150"/>
      <c r="BE430" s="150"/>
      <c r="BF430" s="150"/>
      <c r="BG430" s="150"/>
      <c r="BH430" s="150"/>
      <c r="BI430" s="150"/>
      <c r="BJ430" s="150"/>
      <c r="BK430" s="150"/>
      <c r="BL430" s="150"/>
      <c r="BM430" s="150"/>
      <c r="BN430" s="150"/>
      <c r="BO430" s="150"/>
      <c r="BP430" s="150"/>
      <c r="BQ430" s="150"/>
      <c r="BR430" s="150"/>
      <c r="BS430" s="150"/>
      <c r="BT430" s="150"/>
      <c r="BU430" s="150"/>
      <c r="BV430" s="150"/>
      <c r="BW430" s="150"/>
      <c r="BX430" s="150"/>
      <c r="BY430" s="150"/>
      <c r="BZ430" s="150"/>
      <c r="CA430" s="150"/>
      <c r="CB430" s="150"/>
      <c r="CC430" s="150"/>
      <c r="CD430" s="150"/>
      <c r="CE430" s="150"/>
      <c r="CF430" s="150"/>
      <c r="CG430" s="150"/>
      <c r="CH430" s="150"/>
      <c r="CI430" s="150"/>
      <c r="CJ430" s="150"/>
      <c r="CK430" s="150"/>
      <c r="CL430" s="150"/>
      <c r="CM430" s="150"/>
      <c r="CN430" s="150"/>
      <c r="CO430" s="150"/>
      <c r="CP430" s="150"/>
      <c r="CQ430" s="150"/>
      <c r="CR430" s="150"/>
      <c r="CS430" s="150"/>
      <c r="CT430" s="150"/>
      <c r="CU430" s="150"/>
      <c r="CV430" s="150"/>
      <c r="CW430" s="150"/>
      <c r="CX430" s="150"/>
      <c r="CY430" s="150"/>
      <c r="CZ430" s="150"/>
      <c r="DA430" s="150"/>
      <c r="DB430" s="150"/>
      <c r="DC430" s="150"/>
    </row>
    <row r="431" spans="2:107" ht="14.25" customHeight="1">
      <c r="B431" s="11" t="s">
        <v>1571</v>
      </c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245"/>
      <c r="U431" s="10"/>
      <c r="V431" s="246"/>
      <c r="W431" s="246"/>
      <c r="X431" s="246"/>
      <c r="Y431" s="246"/>
      <c r="Z431" s="246"/>
      <c r="AA431" s="246"/>
      <c r="AB431" s="246"/>
      <c r="AC431" s="246"/>
      <c r="AD431" s="10"/>
      <c r="AE431" s="10"/>
      <c r="AF431" s="8"/>
      <c r="AG431" s="244"/>
      <c r="AH431" s="244"/>
      <c r="AI431" s="10"/>
      <c r="AJ431" s="10"/>
      <c r="AK431" s="7"/>
      <c r="AU431" s="150"/>
      <c r="AV431" s="150"/>
      <c r="AW431" s="150"/>
      <c r="AX431" s="150"/>
      <c r="AY431" s="150"/>
      <c r="AZ431" s="150"/>
      <c r="BA431" s="150"/>
      <c r="BB431" s="150"/>
      <c r="BC431" s="150"/>
      <c r="BD431" s="150"/>
      <c r="BE431" s="150"/>
      <c r="BF431" s="150"/>
      <c r="BG431" s="150"/>
      <c r="BH431" s="150"/>
      <c r="BI431" s="150"/>
      <c r="BJ431" s="150"/>
      <c r="BK431" s="150"/>
      <c r="BL431" s="150"/>
      <c r="BM431" s="150"/>
      <c r="BN431" s="150"/>
      <c r="BO431" s="150"/>
      <c r="BP431" s="150"/>
      <c r="BQ431" s="150"/>
      <c r="BR431" s="150"/>
      <c r="BS431" s="150"/>
      <c r="BT431" s="150"/>
      <c r="BU431" s="150"/>
      <c r="BV431" s="150"/>
      <c r="BW431" s="150"/>
      <c r="BX431" s="150"/>
      <c r="BY431" s="150"/>
      <c r="BZ431" s="150"/>
      <c r="CA431" s="150"/>
      <c r="CB431" s="150"/>
      <c r="CC431" s="150"/>
      <c r="CD431" s="150"/>
      <c r="CE431" s="150"/>
      <c r="CF431" s="150"/>
      <c r="CG431" s="150"/>
      <c r="CH431" s="150"/>
      <c r="CI431" s="150"/>
      <c r="CJ431" s="150"/>
      <c r="CK431" s="150"/>
      <c r="CL431" s="150"/>
      <c r="CM431" s="150"/>
      <c r="CN431" s="150"/>
      <c r="CO431" s="150"/>
      <c r="CP431" s="150"/>
      <c r="CQ431" s="150"/>
      <c r="CR431" s="150"/>
      <c r="CS431" s="150"/>
      <c r="CT431" s="150"/>
      <c r="CU431" s="150"/>
      <c r="CV431" s="150"/>
      <c r="CW431" s="150"/>
      <c r="CX431" s="150"/>
      <c r="CY431" s="150"/>
      <c r="CZ431" s="150"/>
      <c r="DA431" s="150"/>
      <c r="DB431" s="150"/>
      <c r="DC431" s="150"/>
    </row>
    <row r="432" spans="2:107" ht="11.25" customHeight="1">
      <c r="B432" s="388"/>
      <c r="C432" s="365"/>
      <c r="D432" s="365"/>
      <c r="E432" s="365"/>
      <c r="F432" s="365"/>
      <c r="G432" s="690"/>
      <c r="H432" s="690"/>
      <c r="I432" s="690"/>
      <c r="J432" s="377"/>
      <c r="K432" s="377"/>
      <c r="L432" s="377"/>
      <c r="M432" s="377"/>
      <c r="N432" s="414"/>
      <c r="O432" s="414"/>
      <c r="P432" s="390"/>
      <c r="Q432" s="377"/>
      <c r="R432" s="377"/>
      <c r="S432" s="391"/>
      <c r="T432" s="392"/>
      <c r="U432" s="393"/>
      <c r="V432" s="690"/>
      <c r="W432" s="394"/>
      <c r="X432" s="394"/>
      <c r="Y432" s="394"/>
      <c r="Z432" s="692"/>
      <c r="AA432" s="692"/>
      <c r="AB432" s="692"/>
      <c r="AC432" s="692"/>
      <c r="AD432" s="692"/>
      <c r="AE432" s="393"/>
      <c r="AF432" s="377" t="s">
        <v>253</v>
      </c>
      <c r="AG432" s="365"/>
      <c r="AH432" s="365"/>
      <c r="AI432" s="395"/>
      <c r="AJ432" s="408"/>
      <c r="AK432" s="7"/>
      <c r="AU432" s="150"/>
      <c r="AV432" s="150"/>
      <c r="AW432" s="150"/>
      <c r="AX432" s="150"/>
      <c r="AY432" s="150"/>
      <c r="AZ432" s="150"/>
      <c r="BA432" s="150"/>
      <c r="BB432" s="150"/>
      <c r="BC432" s="150"/>
      <c r="BD432" s="150"/>
      <c r="BE432" s="150"/>
      <c r="BF432" s="150"/>
      <c r="BG432" s="150"/>
      <c r="BH432" s="150"/>
      <c r="BI432" s="150"/>
      <c r="BJ432" s="150"/>
      <c r="BK432" s="150"/>
      <c r="BL432" s="150"/>
      <c r="BM432" s="150"/>
      <c r="BN432" s="150"/>
      <c r="BO432" s="150"/>
      <c r="BP432" s="150"/>
      <c r="BQ432" s="150"/>
      <c r="BR432" s="150"/>
      <c r="BS432" s="150"/>
      <c r="BT432" s="150"/>
      <c r="BU432" s="150"/>
      <c r="BV432" s="150"/>
      <c r="BW432" s="150"/>
      <c r="BX432" s="150"/>
      <c r="BY432" s="150"/>
      <c r="BZ432" s="150"/>
      <c r="CA432" s="150"/>
      <c r="CB432" s="150"/>
      <c r="CC432" s="150"/>
      <c r="CD432" s="150"/>
      <c r="CE432" s="150"/>
      <c r="CF432" s="150"/>
      <c r="CG432" s="150"/>
      <c r="CH432" s="150"/>
      <c r="CI432" s="150"/>
      <c r="CJ432" s="150"/>
      <c r="CK432" s="150"/>
      <c r="CL432" s="150"/>
      <c r="CM432" s="150"/>
      <c r="CN432" s="150"/>
      <c r="CO432" s="150"/>
      <c r="CP432" s="150"/>
      <c r="CQ432" s="150"/>
      <c r="CR432" s="150"/>
      <c r="CS432" s="150"/>
      <c r="CT432" s="150"/>
      <c r="CU432" s="150"/>
      <c r="CV432" s="150"/>
      <c r="CW432" s="150"/>
      <c r="CX432" s="150"/>
      <c r="CY432" s="150"/>
      <c r="CZ432" s="150"/>
      <c r="DA432" s="150"/>
      <c r="DB432" s="150"/>
      <c r="DC432" s="150"/>
    </row>
    <row r="433" spans="2:107" ht="12.75" customHeight="1">
      <c r="B433" s="398"/>
      <c r="C433" s="385" t="str">
        <f t="shared" ref="C433:C439" si="43">IF(C112="","",C112)</f>
        <v xml:space="preserve"> W1 - ENERGY STAR® Efficient Laundry Machines</v>
      </c>
      <c r="D433" s="250"/>
      <c r="E433" s="250"/>
      <c r="F433" s="463"/>
      <c r="G433" s="463"/>
      <c r="H433" s="463"/>
      <c r="I433" s="463"/>
      <c r="J433" s="12"/>
      <c r="K433" s="12"/>
      <c r="L433" s="406"/>
      <c r="M433" s="407"/>
      <c r="N433" s="407"/>
      <c r="O433" s="407"/>
      <c r="P433" s="407"/>
      <c r="Q433" s="12"/>
      <c r="R433" s="12"/>
      <c r="S433" s="18"/>
      <c r="T433" s="245"/>
      <c r="U433" s="401"/>
      <c r="V433" s="463" t="str">
        <f>IF(V112="","",V112)</f>
        <v xml:space="preserve">Qty: </v>
      </c>
      <c r="W433" s="997" t="str">
        <f>IF(W112="","",W112)</f>
        <v/>
      </c>
      <c r="X433" s="997"/>
      <c r="Y433" s="385"/>
      <c r="Z433" s="401"/>
      <c r="AA433" s="401"/>
      <c r="AB433" s="401"/>
      <c r="AC433" s="401"/>
      <c r="AD433" s="401" t="str">
        <f t="shared" ref="AD433:AD439" si="44">IF(AD112="","",AD112)</f>
        <v>x $200 per unit=</v>
      </c>
      <c r="AE433" s="400" t="s">
        <v>252</v>
      </c>
      <c r="AF433" s="999" t="str">
        <f t="shared" ref="AF433:AF439" si="45">IF(AF112="","",AF112)</f>
        <v/>
      </c>
      <c r="AG433" s="999"/>
      <c r="AH433" s="999"/>
      <c r="AI433" s="397"/>
      <c r="AJ433" s="14"/>
      <c r="AK433" s="7"/>
      <c r="AL433" s="244"/>
      <c r="AU433" s="150"/>
      <c r="AV433" s="150"/>
      <c r="AW433" s="150"/>
      <c r="AX433" s="150"/>
      <c r="AY433" s="150"/>
      <c r="AZ433" s="150"/>
      <c r="BA433" s="150"/>
      <c r="BB433" s="150"/>
      <c r="BC433" s="150"/>
      <c r="BD433" s="150"/>
      <c r="BE433" s="150"/>
      <c r="BF433" s="150"/>
      <c r="BG433" s="150"/>
      <c r="BH433" s="150"/>
      <c r="BI433" s="150"/>
      <c r="BJ433" s="150"/>
      <c r="BK433" s="150"/>
      <c r="BL433" s="150"/>
      <c r="BM433" s="150"/>
      <c r="BN433" s="150"/>
      <c r="BO433" s="150"/>
      <c r="BP433" s="150"/>
      <c r="BQ433" s="150"/>
      <c r="BR433" s="150"/>
      <c r="BS433" s="150"/>
      <c r="BT433" s="150"/>
      <c r="BU433" s="150"/>
      <c r="BV433" s="150"/>
      <c r="BW433" s="150"/>
      <c r="BX433" s="150"/>
      <c r="BY433" s="150"/>
      <c r="BZ433" s="150"/>
      <c r="CA433" s="150"/>
      <c r="CB433" s="150"/>
      <c r="CC433" s="150"/>
      <c r="CD433" s="150"/>
      <c r="CE433" s="150"/>
      <c r="CF433" s="150"/>
      <c r="CG433" s="150"/>
      <c r="CH433" s="150"/>
      <c r="CI433" s="150"/>
      <c r="CJ433" s="150"/>
      <c r="CK433" s="150"/>
      <c r="CL433" s="150"/>
      <c r="CM433" s="150"/>
      <c r="CN433" s="150"/>
      <c r="CO433" s="150"/>
      <c r="CP433" s="150"/>
      <c r="CQ433" s="150"/>
      <c r="CR433" s="150"/>
      <c r="CS433" s="150"/>
      <c r="CT433" s="150"/>
      <c r="CU433" s="150"/>
      <c r="CV433" s="150"/>
      <c r="CW433" s="150"/>
      <c r="CX433" s="150"/>
      <c r="CY433" s="150"/>
      <c r="CZ433" s="150"/>
      <c r="DA433" s="150"/>
      <c r="DB433" s="150"/>
      <c r="DC433" s="150"/>
    </row>
    <row r="434" spans="2:107" ht="12.75" customHeight="1">
      <c r="B434" s="398"/>
      <c r="C434" s="12" t="str">
        <f t="shared" si="43"/>
        <v xml:space="preserve"> G1 - High Efficiency Grain Dryer</v>
      </c>
      <c r="D434" s="12"/>
      <c r="E434" s="12"/>
      <c r="F434" s="463"/>
      <c r="G434" s="416"/>
      <c r="H434" s="416"/>
      <c r="I434" s="416"/>
      <c r="J434" s="416"/>
      <c r="K434" s="416"/>
      <c r="L434" s="406"/>
      <c r="M434" s="407"/>
      <c r="N434" s="407"/>
      <c r="O434" s="407"/>
      <c r="P434" s="407"/>
      <c r="Q434" s="12"/>
      <c r="R434" s="12"/>
      <c r="S434" s="18"/>
      <c r="T434" s="245"/>
      <c r="U434" s="401"/>
      <c r="V434" s="463" t="str">
        <f>IF(V113="","",V113)</f>
        <v xml:space="preserve">Qty: </v>
      </c>
      <c r="W434" s="995" t="str">
        <f>IF(W113="","",W113)</f>
        <v/>
      </c>
      <c r="X434" s="995"/>
      <c r="Y434" s="45"/>
      <c r="Z434" s="246"/>
      <c r="AA434" s="246"/>
      <c r="AB434" s="246"/>
      <c r="AC434" s="246"/>
      <c r="AD434" s="401" t="str">
        <f t="shared" si="44"/>
        <v>x $3 per bushels / hr=</v>
      </c>
      <c r="AE434" s="400" t="s">
        <v>252</v>
      </c>
      <c r="AF434" s="996" t="str">
        <f t="shared" si="45"/>
        <v/>
      </c>
      <c r="AG434" s="996"/>
      <c r="AH434" s="996"/>
      <c r="AI434" s="397"/>
      <c r="AJ434" s="14"/>
      <c r="AK434" s="7"/>
      <c r="AL434" s="244"/>
      <c r="AU434" s="150"/>
      <c r="AV434" s="150"/>
      <c r="AW434" s="150"/>
      <c r="AX434" s="150"/>
      <c r="AY434" s="150"/>
      <c r="AZ434" s="150"/>
      <c r="BA434" s="150"/>
      <c r="BB434" s="150"/>
      <c r="BC434" s="150"/>
      <c r="BD434" s="150"/>
      <c r="BE434" s="150"/>
      <c r="BF434" s="150"/>
      <c r="BG434" s="150"/>
      <c r="BH434" s="150"/>
      <c r="BI434" s="150"/>
      <c r="BJ434" s="150"/>
      <c r="BK434" s="150"/>
      <c r="BL434" s="150"/>
      <c r="BM434" s="150"/>
      <c r="BN434" s="150"/>
      <c r="BO434" s="150"/>
      <c r="BP434" s="150"/>
      <c r="BQ434" s="150"/>
      <c r="BR434" s="150"/>
      <c r="BS434" s="150"/>
      <c r="BT434" s="150"/>
      <c r="BU434" s="150"/>
      <c r="BV434" s="150"/>
      <c r="BW434" s="150"/>
      <c r="BX434" s="150"/>
      <c r="BY434" s="150"/>
      <c r="BZ434" s="150"/>
      <c r="CA434" s="150"/>
      <c r="CB434" s="150"/>
      <c r="CC434" s="150"/>
      <c r="CD434" s="150"/>
      <c r="CE434" s="150"/>
      <c r="CF434" s="150"/>
      <c r="CG434" s="150"/>
      <c r="CH434" s="150"/>
      <c r="CI434" s="150"/>
      <c r="CJ434" s="150"/>
      <c r="CK434" s="150"/>
      <c r="CL434" s="150"/>
      <c r="CM434" s="150"/>
      <c r="CN434" s="150"/>
      <c r="CO434" s="150"/>
      <c r="CP434" s="150"/>
      <c r="CQ434" s="150"/>
      <c r="CR434" s="150"/>
      <c r="CS434" s="150"/>
      <c r="CT434" s="150"/>
      <c r="CU434" s="150"/>
      <c r="CV434" s="150"/>
      <c r="CW434" s="150"/>
      <c r="CX434" s="150"/>
      <c r="CY434" s="150"/>
      <c r="CZ434" s="150"/>
      <c r="DA434" s="150"/>
      <c r="DB434" s="150"/>
      <c r="DC434" s="150"/>
    </row>
    <row r="435" spans="2:107" ht="12.75" customHeight="1">
      <c r="B435" s="398"/>
      <c r="C435" s="12" t="str">
        <f t="shared" si="43"/>
        <v xml:space="preserve"> I1b - ENERGY STAR Ice Machine ≥ 200 lbs/day</v>
      </c>
      <c r="D435" s="12"/>
      <c r="E435" s="12"/>
      <c r="F435" s="463"/>
      <c r="G435" s="416"/>
      <c r="H435" s="416"/>
      <c r="I435" s="416"/>
      <c r="J435" s="416"/>
      <c r="K435" s="416"/>
      <c r="L435" s="406"/>
      <c r="M435" s="407"/>
      <c r="N435" s="407"/>
      <c r="O435" s="407"/>
      <c r="P435" s="407"/>
      <c r="Q435" s="12"/>
      <c r="R435" s="12"/>
      <c r="S435" s="18"/>
      <c r="T435" s="245"/>
      <c r="U435" s="401"/>
      <c r="V435" s="463" t="str">
        <f>IF(V113="","",V113)</f>
        <v xml:space="preserve">Qty: </v>
      </c>
      <c r="W435" s="995" t="str">
        <f>IF(W114="","",W114)</f>
        <v/>
      </c>
      <c r="X435" s="995"/>
      <c r="Y435" s="45"/>
      <c r="Z435" s="246"/>
      <c r="AA435" s="246"/>
      <c r="AB435" s="246"/>
      <c r="AC435" s="246"/>
      <c r="AD435" s="401" t="str">
        <f t="shared" si="44"/>
        <v>x $300 per unit=</v>
      </c>
      <c r="AE435" s="400" t="s">
        <v>252</v>
      </c>
      <c r="AF435" s="996" t="str">
        <f t="shared" si="45"/>
        <v/>
      </c>
      <c r="AG435" s="996"/>
      <c r="AH435" s="996"/>
      <c r="AI435" s="397"/>
      <c r="AJ435" s="14"/>
      <c r="AK435" s="7"/>
      <c r="AL435" s="244"/>
      <c r="AU435" s="150"/>
      <c r="AV435" s="150"/>
      <c r="AW435" s="150"/>
      <c r="AX435" s="150"/>
      <c r="AY435" s="150"/>
      <c r="AZ435" s="150"/>
      <c r="BA435" s="150"/>
      <c r="BB435" s="150"/>
      <c r="BC435" s="150"/>
      <c r="BD435" s="150"/>
      <c r="BE435" s="150"/>
      <c r="BF435" s="150"/>
      <c r="BG435" s="150"/>
      <c r="BH435" s="150"/>
      <c r="BI435" s="150"/>
      <c r="BJ435" s="150"/>
      <c r="BK435" s="150"/>
      <c r="BL435" s="150"/>
      <c r="BM435" s="150"/>
      <c r="BN435" s="150"/>
      <c r="BO435" s="150"/>
      <c r="BP435" s="150"/>
      <c r="BQ435" s="150"/>
      <c r="BR435" s="150"/>
      <c r="BS435" s="150"/>
      <c r="BT435" s="150"/>
      <c r="BU435" s="150"/>
      <c r="BV435" s="150"/>
      <c r="BW435" s="150"/>
      <c r="BX435" s="150"/>
      <c r="BY435" s="150"/>
      <c r="BZ435" s="150"/>
      <c r="CA435" s="150"/>
      <c r="CB435" s="150"/>
      <c r="CC435" s="150"/>
      <c r="CD435" s="150"/>
      <c r="CE435" s="150"/>
      <c r="CF435" s="150"/>
      <c r="CG435" s="150"/>
      <c r="CH435" s="150"/>
      <c r="CI435" s="150"/>
      <c r="CJ435" s="150"/>
      <c r="CK435" s="150"/>
      <c r="CL435" s="150"/>
      <c r="CM435" s="150"/>
      <c r="CN435" s="150"/>
      <c r="CO435" s="150"/>
      <c r="CP435" s="150"/>
      <c r="CQ435" s="150"/>
      <c r="CR435" s="150"/>
      <c r="CS435" s="150"/>
      <c r="CT435" s="150"/>
      <c r="CU435" s="150"/>
      <c r="CV435" s="150"/>
      <c r="CW435" s="150"/>
      <c r="CX435" s="150"/>
      <c r="CY435" s="150"/>
      <c r="CZ435" s="150"/>
      <c r="DA435" s="150"/>
      <c r="DB435" s="150"/>
      <c r="DC435" s="150"/>
    </row>
    <row r="436" spans="2:107" ht="12.75" customHeight="1">
      <c r="B436" s="398"/>
      <c r="C436" s="12" t="str">
        <f t="shared" si="43"/>
        <v>E1a - Stationary Pump Driven Circulating Block Heater ≤ 200 kW</v>
      </c>
      <c r="D436" s="12"/>
      <c r="E436" s="12"/>
      <c r="F436" s="463"/>
      <c r="G436" s="416"/>
      <c r="H436" s="416"/>
      <c r="I436" s="416"/>
      <c r="J436" s="416"/>
      <c r="K436" s="416"/>
      <c r="L436" s="406"/>
      <c r="M436" s="407"/>
      <c r="N436" s="407"/>
      <c r="O436" s="407"/>
      <c r="P436" s="407"/>
      <c r="Q436" s="12"/>
      <c r="R436" s="12"/>
      <c r="S436" s="18"/>
      <c r="T436" s="245"/>
      <c r="U436" s="401"/>
      <c r="V436" s="463" t="str">
        <f>IF(V114="","",V114)</f>
        <v xml:space="preserve">Qty: </v>
      </c>
      <c r="W436" s="995" t="str">
        <f>IF(W115="","",W115)</f>
        <v/>
      </c>
      <c r="X436" s="995"/>
      <c r="Y436" s="45"/>
      <c r="Z436" s="246"/>
      <c r="AA436" s="246"/>
      <c r="AB436" s="246"/>
      <c r="AC436" s="246"/>
      <c r="AD436" s="401" t="str">
        <f t="shared" si="44"/>
        <v>x $200 per unit=</v>
      </c>
      <c r="AE436" s="400" t="s">
        <v>252</v>
      </c>
      <c r="AF436" s="996" t="str">
        <f t="shared" si="45"/>
        <v/>
      </c>
      <c r="AG436" s="996"/>
      <c r="AH436" s="996"/>
      <c r="AI436" s="397"/>
      <c r="AJ436" s="14"/>
      <c r="AK436" s="7"/>
      <c r="AL436" s="244"/>
      <c r="AU436" s="150"/>
      <c r="AV436" s="150"/>
      <c r="AW436" s="150"/>
      <c r="AX436" s="150"/>
      <c r="AY436" s="150"/>
      <c r="AZ436" s="150"/>
      <c r="BA436" s="150"/>
      <c r="BB436" s="150"/>
      <c r="BC436" s="150"/>
      <c r="BD436" s="150"/>
      <c r="BE436" s="150"/>
      <c r="BF436" s="150"/>
      <c r="BG436" s="150"/>
      <c r="BH436" s="150"/>
      <c r="BI436" s="150"/>
      <c r="BJ436" s="150"/>
      <c r="BK436" s="150"/>
      <c r="BL436" s="150"/>
      <c r="BM436" s="150"/>
      <c r="BN436" s="150"/>
      <c r="BO436" s="150"/>
      <c r="BP436" s="150"/>
      <c r="BQ436" s="150"/>
      <c r="BR436" s="150"/>
      <c r="BS436" s="150"/>
      <c r="BT436" s="150"/>
      <c r="BU436" s="150"/>
      <c r="BV436" s="150"/>
      <c r="BW436" s="150"/>
      <c r="BX436" s="150"/>
      <c r="BY436" s="150"/>
      <c r="BZ436" s="150"/>
      <c r="CA436" s="150"/>
      <c r="CB436" s="150"/>
      <c r="CC436" s="150"/>
      <c r="CD436" s="150"/>
      <c r="CE436" s="150"/>
      <c r="CF436" s="150"/>
      <c r="CG436" s="150"/>
      <c r="CH436" s="150"/>
      <c r="CI436" s="150"/>
      <c r="CJ436" s="150"/>
      <c r="CK436" s="150"/>
      <c r="CL436" s="150"/>
      <c r="CM436" s="150"/>
      <c r="CN436" s="150"/>
      <c r="CO436" s="150"/>
      <c r="CP436" s="150"/>
      <c r="CQ436" s="150"/>
      <c r="CR436" s="150"/>
      <c r="CS436" s="150"/>
      <c r="CT436" s="150"/>
      <c r="CU436" s="150"/>
      <c r="CV436" s="150"/>
      <c r="CW436" s="150"/>
      <c r="CX436" s="150"/>
      <c r="CY436" s="150"/>
      <c r="CZ436" s="150"/>
      <c r="DA436" s="150"/>
      <c r="DB436" s="150"/>
      <c r="DC436" s="150"/>
    </row>
    <row r="437" spans="2:107" ht="12.75" customHeight="1">
      <c r="B437" s="398"/>
      <c r="C437" s="12" t="str">
        <f t="shared" si="43"/>
        <v>E1b - Stationary Pump Driven Circulating Block Heater 201-500 kW</v>
      </c>
      <c r="D437" s="12"/>
      <c r="E437" s="12"/>
      <c r="F437" s="463"/>
      <c r="G437" s="416"/>
      <c r="H437" s="416"/>
      <c r="I437" s="416"/>
      <c r="J437" s="416"/>
      <c r="K437" s="416"/>
      <c r="L437" s="406"/>
      <c r="M437" s="407"/>
      <c r="N437" s="407"/>
      <c r="O437" s="407"/>
      <c r="P437" s="407"/>
      <c r="Q437" s="12"/>
      <c r="R437" s="12"/>
      <c r="S437" s="18"/>
      <c r="T437" s="245"/>
      <c r="U437" s="401"/>
      <c r="V437" s="463" t="str">
        <f>IF(V115="","",V115)</f>
        <v xml:space="preserve">Qty: </v>
      </c>
      <c r="W437" s="995" t="str">
        <f>IF(W116="","",W116)</f>
        <v/>
      </c>
      <c r="X437" s="995"/>
      <c r="Y437" s="45"/>
      <c r="Z437" s="246"/>
      <c r="AA437" s="246"/>
      <c r="AB437" s="246"/>
      <c r="AC437" s="246"/>
      <c r="AD437" s="401" t="str">
        <f t="shared" si="44"/>
        <v>x $350 per unit=</v>
      </c>
      <c r="AE437" s="400" t="s">
        <v>252</v>
      </c>
      <c r="AF437" s="996" t="str">
        <f t="shared" si="45"/>
        <v/>
      </c>
      <c r="AG437" s="996"/>
      <c r="AH437" s="996"/>
      <c r="AI437" s="397"/>
      <c r="AJ437" s="14"/>
      <c r="AK437" s="7"/>
      <c r="AL437" s="244"/>
      <c r="AU437" s="150"/>
      <c r="AV437" s="150"/>
      <c r="AW437" s="150"/>
      <c r="AX437" s="150"/>
      <c r="AY437" s="150"/>
      <c r="AZ437" s="150"/>
      <c r="BA437" s="150"/>
      <c r="BB437" s="150"/>
      <c r="BC437" s="150"/>
      <c r="BD437" s="150"/>
      <c r="BE437" s="150"/>
      <c r="BF437" s="150"/>
      <c r="BG437" s="150"/>
      <c r="BH437" s="150"/>
      <c r="BI437" s="150"/>
      <c r="BJ437" s="150"/>
      <c r="BK437" s="150"/>
      <c r="BL437" s="150"/>
      <c r="BM437" s="150"/>
      <c r="BN437" s="150"/>
      <c r="BO437" s="150"/>
      <c r="BP437" s="150"/>
      <c r="BQ437" s="150"/>
      <c r="BR437" s="150"/>
      <c r="BS437" s="150"/>
      <c r="BT437" s="150"/>
      <c r="BU437" s="150"/>
      <c r="BV437" s="150"/>
      <c r="BW437" s="150"/>
      <c r="BX437" s="150"/>
      <c r="BY437" s="150"/>
      <c r="BZ437" s="150"/>
      <c r="CA437" s="150"/>
      <c r="CB437" s="150"/>
      <c r="CC437" s="150"/>
      <c r="CD437" s="150"/>
      <c r="CE437" s="150"/>
      <c r="CF437" s="150"/>
      <c r="CG437" s="150"/>
      <c r="CH437" s="150"/>
      <c r="CI437" s="150"/>
      <c r="CJ437" s="150"/>
      <c r="CK437" s="150"/>
      <c r="CL437" s="150"/>
      <c r="CM437" s="150"/>
      <c r="CN437" s="150"/>
      <c r="CO437" s="150"/>
      <c r="CP437" s="150"/>
      <c r="CQ437" s="150"/>
      <c r="CR437" s="150"/>
      <c r="CS437" s="150"/>
      <c r="CT437" s="150"/>
      <c r="CU437" s="150"/>
      <c r="CV437" s="150"/>
      <c r="CW437" s="150"/>
      <c r="CX437" s="150"/>
      <c r="CY437" s="150"/>
      <c r="CZ437" s="150"/>
      <c r="DA437" s="150"/>
      <c r="DB437" s="150"/>
      <c r="DC437" s="150"/>
    </row>
    <row r="438" spans="2:107" ht="12.75" customHeight="1">
      <c r="B438" s="398"/>
      <c r="C438" s="385" t="str">
        <f t="shared" si="43"/>
        <v>E1c - Stationary Pump Driven Circulating Block Heater 501-1,000 kW</v>
      </c>
      <c r="D438" s="250"/>
      <c r="E438" s="250"/>
      <c r="F438" s="463"/>
      <c r="G438" s="416"/>
      <c r="H438" s="416"/>
      <c r="I438" s="416"/>
      <c r="J438" s="416"/>
      <c r="K438" s="416"/>
      <c r="L438" s="407"/>
      <c r="M438" s="407"/>
      <c r="N438" s="407"/>
      <c r="O438" s="407"/>
      <c r="P438" s="407"/>
      <c r="Q438" s="407"/>
      <c r="R438" s="407"/>
      <c r="S438" s="18"/>
      <c r="T438" s="245"/>
      <c r="U438" s="401"/>
      <c r="V438" s="463" t="str">
        <f>IF(V117="","",V117)</f>
        <v xml:space="preserve">Qty: </v>
      </c>
      <c r="W438" s="995" t="str">
        <f>IF(W117="","",W117)</f>
        <v/>
      </c>
      <c r="X438" s="995"/>
      <c r="Y438" s="45"/>
      <c r="Z438" s="246"/>
      <c r="AA438" s="246"/>
      <c r="AB438" s="246"/>
      <c r="AC438" s="246"/>
      <c r="AD438" s="401" t="str">
        <f t="shared" si="44"/>
        <v>x $500 per unit=</v>
      </c>
      <c r="AE438" s="400" t="s">
        <v>252</v>
      </c>
      <c r="AF438" s="996" t="str">
        <f t="shared" si="45"/>
        <v/>
      </c>
      <c r="AG438" s="996"/>
      <c r="AH438" s="996"/>
      <c r="AI438" s="397"/>
      <c r="AJ438" s="14"/>
      <c r="AK438" s="7"/>
      <c r="AL438" s="245"/>
      <c r="AU438" s="150"/>
      <c r="AV438" s="150"/>
      <c r="AW438" s="150"/>
      <c r="AX438" s="150"/>
      <c r="AY438" s="150"/>
      <c r="AZ438" s="150"/>
      <c r="BA438" s="150"/>
      <c r="BB438" s="150"/>
      <c r="BC438" s="150"/>
      <c r="BD438" s="150"/>
      <c r="BE438" s="150"/>
      <c r="BF438" s="150"/>
      <c r="BG438" s="150"/>
      <c r="BH438" s="150"/>
      <c r="BI438" s="150"/>
      <c r="BJ438" s="150"/>
      <c r="BK438" s="150"/>
      <c r="BL438" s="150"/>
      <c r="BM438" s="150"/>
      <c r="BN438" s="150"/>
      <c r="BO438" s="150"/>
      <c r="BP438" s="150"/>
      <c r="BQ438" s="150"/>
      <c r="BR438" s="150"/>
      <c r="BS438" s="150"/>
      <c r="BT438" s="150"/>
      <c r="BU438" s="150"/>
      <c r="BV438" s="150"/>
      <c r="BW438" s="150"/>
      <c r="BX438" s="150"/>
      <c r="BY438" s="150"/>
      <c r="BZ438" s="150"/>
      <c r="CA438" s="150"/>
      <c r="CB438" s="150"/>
      <c r="CC438" s="150"/>
      <c r="CD438" s="150"/>
      <c r="CE438" s="150"/>
      <c r="CF438" s="150"/>
      <c r="CG438" s="150"/>
      <c r="CH438" s="150"/>
      <c r="CI438" s="150"/>
      <c r="CJ438" s="150"/>
      <c r="CK438" s="150"/>
      <c r="CL438" s="150"/>
      <c r="CM438" s="150"/>
      <c r="CN438" s="150"/>
      <c r="CO438" s="150"/>
      <c r="CP438" s="150"/>
      <c r="CQ438" s="150"/>
      <c r="CR438" s="150"/>
      <c r="CS438" s="150"/>
      <c r="CT438" s="150"/>
      <c r="CU438" s="150"/>
      <c r="CV438" s="150"/>
      <c r="CW438" s="150"/>
      <c r="CX438" s="150"/>
      <c r="CY438" s="150"/>
      <c r="CZ438" s="150"/>
      <c r="DA438" s="150"/>
      <c r="DB438" s="150"/>
      <c r="DC438" s="150"/>
    </row>
    <row r="439" spans="2:107" ht="12.75" customHeight="1">
      <c r="B439" s="398"/>
      <c r="C439" s="385" t="str">
        <f t="shared" si="43"/>
        <v>E2 - High Efficiency Battery Charger</v>
      </c>
      <c r="D439" s="250"/>
      <c r="E439" s="250"/>
      <c r="F439" s="463"/>
      <c r="G439" s="416"/>
      <c r="H439" s="416"/>
      <c r="I439" s="416"/>
      <c r="J439" s="416"/>
      <c r="K439" s="416"/>
      <c r="L439" s="407"/>
      <c r="M439" s="407"/>
      <c r="N439" s="407"/>
      <c r="O439" s="407"/>
      <c r="P439" s="463" t="str">
        <f>IF(P118="","",P118)</f>
        <v xml:space="preserve">Single Phase Qty: </v>
      </c>
      <c r="Q439" s="997" t="str">
        <f>IF(Q118="","",Q118)</f>
        <v/>
      </c>
      <c r="R439" s="997"/>
      <c r="S439" s="18"/>
      <c r="T439" s="245"/>
      <c r="U439" s="401"/>
      <c r="V439" s="463" t="str">
        <f>IF(V118="","",V118)</f>
        <v xml:space="preserve">Three Phase Qty: </v>
      </c>
      <c r="W439" s="995" t="str">
        <f>IF(W118="","",W118)</f>
        <v/>
      </c>
      <c r="X439" s="995"/>
      <c r="Y439" s="45"/>
      <c r="Z439" s="246"/>
      <c r="AA439" s="246"/>
      <c r="AB439" s="246"/>
      <c r="AC439" s="246"/>
      <c r="AD439" s="401" t="str">
        <f t="shared" si="44"/>
        <v>x $200 per unit=</v>
      </c>
      <c r="AE439" s="400" t="s">
        <v>252</v>
      </c>
      <c r="AF439" s="996" t="str">
        <f t="shared" si="45"/>
        <v/>
      </c>
      <c r="AG439" s="996"/>
      <c r="AH439" s="996"/>
      <c r="AI439" s="397"/>
      <c r="AJ439" s="14"/>
      <c r="AK439" s="7"/>
      <c r="AL439" s="245"/>
      <c r="AU439" s="150"/>
      <c r="AV439" s="150"/>
      <c r="AW439" s="150"/>
      <c r="AX439" s="150"/>
      <c r="AY439" s="150"/>
      <c r="AZ439" s="150"/>
      <c r="BA439" s="150"/>
      <c r="BB439" s="150"/>
      <c r="BC439" s="150"/>
      <c r="BD439" s="150"/>
      <c r="BE439" s="150"/>
      <c r="BF439" s="150"/>
      <c r="BG439" s="150"/>
      <c r="BH439" s="150"/>
      <c r="BI439" s="150"/>
      <c r="BJ439" s="150"/>
      <c r="BK439" s="150"/>
      <c r="BL439" s="150"/>
      <c r="BM439" s="150"/>
      <c r="BN439" s="150"/>
      <c r="BO439" s="150"/>
      <c r="BP439" s="150"/>
      <c r="BQ439" s="150"/>
      <c r="BR439" s="150"/>
      <c r="BS439" s="150"/>
      <c r="BT439" s="150"/>
      <c r="BU439" s="150"/>
      <c r="BV439" s="150"/>
      <c r="BW439" s="150"/>
      <c r="BX439" s="150"/>
      <c r="BY439" s="150"/>
      <c r="BZ439" s="150"/>
      <c r="CA439" s="150"/>
      <c r="CB439" s="150"/>
      <c r="CC439" s="150"/>
      <c r="CD439" s="150"/>
      <c r="CE439" s="150"/>
      <c r="CF439" s="150"/>
      <c r="CG439" s="150"/>
      <c r="CH439" s="150"/>
      <c r="CI439" s="150"/>
      <c r="CJ439" s="150"/>
      <c r="CK439" s="150"/>
      <c r="CL439" s="150"/>
      <c r="CM439" s="150"/>
      <c r="CN439" s="150"/>
      <c r="CO439" s="150"/>
      <c r="CP439" s="150"/>
      <c r="CQ439" s="150"/>
      <c r="CR439" s="150"/>
      <c r="CS439" s="150"/>
      <c r="CT439" s="150"/>
      <c r="CU439" s="150"/>
      <c r="CV439" s="150"/>
      <c r="CW439" s="150"/>
      <c r="CX439" s="150"/>
      <c r="CY439" s="150"/>
      <c r="CZ439" s="150"/>
      <c r="DA439" s="150"/>
      <c r="DB439" s="150"/>
      <c r="DC439" s="150"/>
    </row>
    <row r="440" spans="2:107" ht="12.75" customHeight="1">
      <c r="B440" s="398"/>
      <c r="C440" s="385"/>
      <c r="D440" s="732" t="str">
        <f>IF(D119="","",D119)</f>
        <v>Power conversion 89% or better and maintenance power less than 10 W.</v>
      </c>
      <c r="E440" s="250"/>
      <c r="F440" s="463"/>
      <c r="G440" s="416"/>
      <c r="H440" s="416"/>
      <c r="I440" s="416"/>
      <c r="J440" s="416"/>
      <c r="K440" s="416"/>
      <c r="L440" s="407"/>
      <c r="M440" s="407"/>
      <c r="N440" s="407"/>
      <c r="O440" s="407"/>
      <c r="P440" s="407"/>
      <c r="Q440" s="407"/>
      <c r="R440" s="407"/>
      <c r="S440" s="18"/>
      <c r="T440" s="245"/>
      <c r="U440" s="401"/>
      <c r="V440" s="463"/>
      <c r="W440" s="167"/>
      <c r="X440" s="167"/>
      <c r="Y440" s="45"/>
      <c r="Z440" s="246"/>
      <c r="AA440" s="246"/>
      <c r="AB440" s="246"/>
      <c r="AC440" s="246"/>
      <c r="AD440" s="401"/>
      <c r="AE440" s="400"/>
      <c r="AF440" s="723"/>
      <c r="AG440" s="723"/>
      <c r="AH440" s="723"/>
      <c r="AI440" s="397"/>
      <c r="AJ440" s="14"/>
      <c r="AK440" s="7"/>
      <c r="AL440" s="245"/>
      <c r="AU440" s="150"/>
      <c r="AV440" s="150"/>
      <c r="AW440" s="150"/>
      <c r="AX440" s="150"/>
      <c r="AY440" s="150"/>
      <c r="AZ440" s="150"/>
      <c r="BA440" s="150"/>
      <c r="BB440" s="150"/>
      <c r="BC440" s="150"/>
      <c r="BD440" s="150"/>
      <c r="BE440" s="150"/>
      <c r="BF440" s="150"/>
      <c r="BG440" s="150"/>
      <c r="BH440" s="150"/>
      <c r="BI440" s="150"/>
      <c r="BJ440" s="150"/>
      <c r="BK440" s="150"/>
      <c r="BL440" s="150"/>
      <c r="BM440" s="150"/>
      <c r="BN440" s="150"/>
      <c r="BO440" s="150"/>
      <c r="BP440" s="150"/>
      <c r="BQ440" s="150"/>
      <c r="BR440" s="150"/>
      <c r="BS440" s="150"/>
      <c r="BT440" s="150"/>
      <c r="BU440" s="150"/>
      <c r="BV440" s="150"/>
      <c r="BW440" s="150"/>
      <c r="BX440" s="150"/>
      <c r="BY440" s="150"/>
      <c r="BZ440" s="150"/>
      <c r="CA440" s="150"/>
      <c r="CB440" s="150"/>
      <c r="CC440" s="150"/>
      <c r="CD440" s="150"/>
      <c r="CE440" s="150"/>
      <c r="CF440" s="150"/>
      <c r="CG440" s="150"/>
      <c r="CH440" s="150"/>
      <c r="CI440" s="150"/>
      <c r="CJ440" s="150"/>
      <c r="CK440" s="150"/>
      <c r="CL440" s="150"/>
      <c r="CM440" s="150"/>
      <c r="CN440" s="150"/>
      <c r="CO440" s="150"/>
      <c r="CP440" s="150"/>
      <c r="CQ440" s="150"/>
      <c r="CR440" s="150"/>
      <c r="CS440" s="150"/>
      <c r="CT440" s="150"/>
      <c r="CU440" s="150"/>
      <c r="CV440" s="150"/>
      <c r="CW440" s="150"/>
      <c r="CX440" s="150"/>
      <c r="CY440" s="150"/>
      <c r="CZ440" s="150"/>
      <c r="DA440" s="150"/>
      <c r="DB440" s="150"/>
      <c r="DC440" s="150"/>
    </row>
    <row r="441" spans="2:107" ht="12.75" customHeight="1">
      <c r="B441" s="398"/>
      <c r="C441" s="385" t="str">
        <f>IF(C120="","",C120)</f>
        <v>E3a - Wall Mounted Block Heater Controls</v>
      </c>
      <c r="D441" s="250"/>
      <c r="E441" s="250"/>
      <c r="F441" s="463"/>
      <c r="G441" s="416"/>
      <c r="H441" s="416"/>
      <c r="I441" s="416"/>
      <c r="J441" s="416"/>
      <c r="K441" s="416"/>
      <c r="L441" s="407"/>
      <c r="M441" s="407"/>
      <c r="N441" s="407"/>
      <c r="O441" s="407"/>
      <c r="P441" s="407"/>
      <c r="Q441" s="407"/>
      <c r="R441" s="407"/>
      <c r="S441" s="18"/>
      <c r="T441" s="245"/>
      <c r="U441" s="401"/>
      <c r="V441" s="463" t="str">
        <f>IF(V120="","",V120)</f>
        <v xml:space="preserve">Total Eligible: </v>
      </c>
      <c r="W441" s="995" t="str">
        <f>IF(W120="","",W120)</f>
        <v/>
      </c>
      <c r="X441" s="995"/>
      <c r="Y441" s="45" t="str">
        <f>IF(Y120="","",Y120)</f>
        <v>unit(s)</v>
      </c>
      <c r="Z441" s="246"/>
      <c r="AA441" s="246"/>
      <c r="AB441" s="246"/>
      <c r="AC441" s="246"/>
      <c r="AD441" s="401" t="str">
        <f>IF(AD120="","",AD120)</f>
        <v>x $100 per unit=</v>
      </c>
      <c r="AE441" s="400" t="s">
        <v>252</v>
      </c>
      <c r="AF441" s="996" t="str">
        <f>IF(AF120="","",AF120)</f>
        <v/>
      </c>
      <c r="AG441" s="996"/>
      <c r="AH441" s="996"/>
      <c r="AI441" s="397"/>
      <c r="AJ441" s="14"/>
      <c r="AK441" s="7"/>
      <c r="AL441" s="245"/>
      <c r="AU441" s="150"/>
      <c r="AV441" s="150"/>
      <c r="AW441" s="150"/>
      <c r="AX441" s="150"/>
      <c r="AY441" s="150"/>
      <c r="AZ441" s="150"/>
      <c r="BA441" s="150"/>
      <c r="BB441" s="150"/>
      <c r="BC441" s="150"/>
      <c r="BD441" s="150"/>
      <c r="BE441" s="150"/>
      <c r="BF441" s="150"/>
      <c r="BG441" s="150"/>
      <c r="BH441" s="150"/>
      <c r="BI441" s="150"/>
      <c r="BJ441" s="150"/>
      <c r="BK441" s="150"/>
      <c r="BL441" s="150"/>
      <c r="BM441" s="150"/>
      <c r="BN441" s="150"/>
      <c r="BO441" s="150"/>
      <c r="BP441" s="150"/>
      <c r="BQ441" s="150"/>
      <c r="BR441" s="150"/>
      <c r="BS441" s="150"/>
      <c r="BT441" s="150"/>
      <c r="BU441" s="150"/>
      <c r="BV441" s="150"/>
      <c r="BW441" s="150"/>
      <c r="BX441" s="150"/>
      <c r="BY441" s="150"/>
      <c r="BZ441" s="150"/>
      <c r="CA441" s="150"/>
      <c r="CB441" s="150"/>
      <c r="CC441" s="150"/>
      <c r="CD441" s="150"/>
      <c r="CE441" s="150"/>
      <c r="CF441" s="150"/>
      <c r="CG441" s="150"/>
      <c r="CH441" s="150"/>
      <c r="CI441" s="150"/>
      <c r="CJ441" s="150"/>
      <c r="CK441" s="150"/>
      <c r="CL441" s="150"/>
      <c r="CM441" s="150"/>
      <c r="CN441" s="150"/>
      <c r="CO441" s="150"/>
      <c r="CP441" s="150"/>
      <c r="CQ441" s="150"/>
      <c r="CR441" s="150"/>
      <c r="CS441" s="150"/>
      <c r="CT441" s="150"/>
      <c r="CU441" s="150"/>
      <c r="CV441" s="150"/>
      <c r="CW441" s="150"/>
      <c r="CX441" s="150"/>
      <c r="CY441" s="150"/>
      <c r="CZ441" s="150"/>
      <c r="DA441" s="150"/>
      <c r="DB441" s="150"/>
      <c r="DC441" s="150"/>
    </row>
    <row r="442" spans="2:107" ht="12.75" customHeight="1">
      <c r="B442" s="398"/>
      <c r="C442" s="385" t="str">
        <f>IF(C121="","",C121)</f>
        <v>E3b - Engine Mounted Block Heater Controls</v>
      </c>
      <c r="D442" s="250"/>
      <c r="E442" s="250"/>
      <c r="F442" s="463"/>
      <c r="G442" s="416"/>
      <c r="H442" s="416"/>
      <c r="I442" s="416"/>
      <c r="J442" s="416"/>
      <c r="K442" s="416"/>
      <c r="L442" s="407"/>
      <c r="M442" s="407"/>
      <c r="N442" s="407"/>
      <c r="O442" s="407"/>
      <c r="P442" s="407"/>
      <c r="Q442" s="407"/>
      <c r="R442" s="407"/>
      <c r="S442" s="18"/>
      <c r="T442" s="245"/>
      <c r="U442" s="401"/>
      <c r="V442" s="463" t="str">
        <f>IF(V121="","",V121)</f>
        <v xml:space="preserve">Total Eligible: </v>
      </c>
      <c r="W442" s="995" t="str">
        <f>IF(W121="","",W121)</f>
        <v/>
      </c>
      <c r="X442" s="995"/>
      <c r="Y442" s="45" t="str">
        <f>IF(Y121="","",Y121)</f>
        <v>unit(s)</v>
      </c>
      <c r="Z442" s="246"/>
      <c r="AA442" s="246"/>
      <c r="AB442" s="246"/>
      <c r="AC442" s="246"/>
      <c r="AD442" s="401" t="str">
        <f>IF(AD121="","",AD121)</f>
        <v>x $150 per unit=</v>
      </c>
      <c r="AE442" s="400" t="s">
        <v>252</v>
      </c>
      <c r="AF442" s="996" t="str">
        <f>IF(AF121="","",AF121)</f>
        <v/>
      </c>
      <c r="AG442" s="996"/>
      <c r="AH442" s="996"/>
      <c r="AI442" s="397"/>
      <c r="AJ442" s="14"/>
      <c r="AK442" s="7"/>
      <c r="AL442" s="245"/>
      <c r="AU442" s="150"/>
      <c r="AV442" s="150"/>
      <c r="AW442" s="150"/>
      <c r="AX442" s="150"/>
      <c r="AY442" s="150"/>
      <c r="AZ442" s="150"/>
      <c r="BA442" s="150"/>
      <c r="BB442" s="150"/>
      <c r="BC442" s="150"/>
      <c r="BD442" s="150"/>
      <c r="BE442" s="150"/>
      <c r="BF442" s="150"/>
      <c r="BG442" s="150"/>
      <c r="BH442" s="150"/>
      <c r="BI442" s="150"/>
      <c r="BJ442" s="150"/>
      <c r="BK442" s="150"/>
      <c r="BL442" s="150"/>
      <c r="BM442" s="150"/>
      <c r="BN442" s="150"/>
      <c r="BO442" s="150"/>
      <c r="BP442" s="150"/>
      <c r="BQ442" s="150"/>
      <c r="BR442" s="150"/>
      <c r="BS442" s="150"/>
      <c r="BT442" s="150"/>
      <c r="BU442" s="150"/>
      <c r="BV442" s="150"/>
      <c r="BW442" s="150"/>
      <c r="BX442" s="150"/>
      <c r="BY442" s="150"/>
      <c r="BZ442" s="150"/>
      <c r="CA442" s="150"/>
      <c r="CB442" s="150"/>
      <c r="CC442" s="150"/>
      <c r="CD442" s="150"/>
      <c r="CE442" s="150"/>
      <c r="CF442" s="150"/>
      <c r="CG442" s="150"/>
      <c r="CH442" s="150"/>
      <c r="CI442" s="150"/>
      <c r="CJ442" s="150"/>
      <c r="CK442" s="150"/>
      <c r="CL442" s="150"/>
      <c r="CM442" s="150"/>
      <c r="CN442" s="150"/>
      <c r="CO442" s="150"/>
      <c r="CP442" s="150"/>
      <c r="CQ442" s="150"/>
      <c r="CR442" s="150"/>
      <c r="CS442" s="150"/>
      <c r="CT442" s="150"/>
      <c r="CU442" s="150"/>
      <c r="CV442" s="150"/>
      <c r="CW442" s="150"/>
      <c r="CX442" s="150"/>
      <c r="CY442" s="150"/>
      <c r="CZ442" s="150"/>
      <c r="DA442" s="150"/>
      <c r="DB442" s="150"/>
      <c r="DC442" s="150"/>
    </row>
    <row r="443" spans="2:107" ht="3.75" customHeight="1">
      <c r="B443" s="15"/>
      <c r="C443" s="383"/>
      <c r="D443" s="383"/>
      <c r="E443" s="383"/>
      <c r="F443" s="383"/>
      <c r="G443" s="383"/>
      <c r="H443" s="383"/>
      <c r="I443" s="383"/>
      <c r="J443" s="383"/>
      <c r="K443" s="383"/>
      <c r="L443" s="383"/>
      <c r="M443" s="383"/>
      <c r="N443" s="383"/>
      <c r="O443" s="383"/>
      <c r="P443" s="383"/>
      <c r="Q443" s="383"/>
      <c r="R443" s="383"/>
      <c r="S443" s="383"/>
      <c r="T443" s="409"/>
      <c r="U443" s="409"/>
      <c r="V443" s="410"/>
      <c r="W443" s="410"/>
      <c r="X443" s="410"/>
      <c r="Y443" s="410"/>
      <c r="Z443" s="410"/>
      <c r="AA443" s="410"/>
      <c r="AB443" s="410"/>
      <c r="AC443" s="410"/>
      <c r="AD443" s="409"/>
      <c r="AE443" s="409"/>
      <c r="AF443" s="677"/>
      <c r="AG443" s="387"/>
      <c r="AH443" s="387"/>
      <c r="AI443" s="404"/>
      <c r="AJ443" s="405"/>
      <c r="AK443" s="7"/>
      <c r="AL443" s="244"/>
      <c r="AU443" s="150"/>
      <c r="AV443" s="150"/>
      <c r="AW443" s="150"/>
      <c r="AX443" s="150"/>
      <c r="AY443" s="150"/>
      <c r="AZ443" s="150"/>
      <c r="BA443" s="150"/>
      <c r="BB443" s="150"/>
      <c r="BC443" s="150"/>
      <c r="BD443" s="150"/>
      <c r="BE443" s="150"/>
      <c r="BF443" s="150"/>
      <c r="BG443" s="150"/>
      <c r="BH443" s="150"/>
      <c r="BI443" s="150"/>
      <c r="BJ443" s="150"/>
      <c r="BK443" s="150"/>
      <c r="BL443" s="150"/>
      <c r="BM443" s="150"/>
      <c r="BN443" s="150"/>
      <c r="BO443" s="150"/>
      <c r="BP443" s="150"/>
      <c r="BQ443" s="150"/>
      <c r="BR443" s="150"/>
      <c r="BS443" s="150"/>
      <c r="BT443" s="150"/>
      <c r="BU443" s="150"/>
      <c r="BV443" s="150"/>
      <c r="BW443" s="150"/>
      <c r="BX443" s="150"/>
      <c r="BY443" s="150"/>
      <c r="BZ443" s="150"/>
      <c r="CA443" s="150"/>
      <c r="CB443" s="150"/>
      <c r="CC443" s="150"/>
      <c r="CD443" s="150"/>
      <c r="CE443" s="150"/>
      <c r="CF443" s="150"/>
      <c r="CG443" s="150"/>
      <c r="CH443" s="150"/>
      <c r="CI443" s="150"/>
      <c r="CJ443" s="150"/>
      <c r="CK443" s="150"/>
      <c r="CL443" s="150"/>
      <c r="CM443" s="150"/>
      <c r="CN443" s="150"/>
      <c r="CO443" s="150"/>
      <c r="CP443" s="150"/>
      <c r="CQ443" s="150"/>
      <c r="CR443" s="150"/>
      <c r="CS443" s="150"/>
      <c r="CT443" s="150"/>
      <c r="CU443" s="150"/>
      <c r="CV443" s="150"/>
      <c r="CW443" s="150"/>
      <c r="CX443" s="150"/>
      <c r="CY443" s="150"/>
      <c r="CZ443" s="150"/>
      <c r="DA443" s="150"/>
      <c r="DB443" s="150"/>
      <c r="DC443" s="150"/>
    </row>
    <row r="444" spans="2:107" ht="3.75" customHeight="1">
      <c r="C444" s="244"/>
      <c r="D444" s="244"/>
      <c r="E444" s="244"/>
      <c r="F444" s="244"/>
      <c r="G444" s="244"/>
      <c r="H444" s="244"/>
      <c r="I444" s="244"/>
      <c r="J444" s="244"/>
      <c r="K444" s="244"/>
      <c r="L444" s="244"/>
      <c r="M444" s="244"/>
      <c r="N444" s="244"/>
      <c r="O444" s="244"/>
      <c r="P444" s="244"/>
      <c r="Q444" s="244"/>
      <c r="R444" s="244"/>
      <c r="S444" s="244"/>
      <c r="T444" s="245"/>
      <c r="U444" s="245"/>
      <c r="V444" s="246"/>
      <c r="W444" s="246"/>
      <c r="X444" s="246"/>
      <c r="Y444" s="246"/>
      <c r="Z444" s="246"/>
      <c r="AA444" s="246"/>
      <c r="AB444" s="246"/>
      <c r="AC444" s="246"/>
      <c r="AD444" s="245"/>
      <c r="AE444" s="245"/>
      <c r="AF444" s="18"/>
      <c r="AG444" s="12"/>
      <c r="AH444" s="12"/>
      <c r="AI444" s="245"/>
      <c r="AJ444" s="244"/>
      <c r="AK444" s="7"/>
      <c r="AU444" s="150"/>
      <c r="AV444" s="150"/>
      <c r="AW444" s="150"/>
      <c r="AX444" s="150"/>
      <c r="AY444" s="150"/>
      <c r="AZ444" s="150"/>
      <c r="BA444" s="150"/>
      <c r="BB444" s="150"/>
      <c r="BC444" s="150"/>
      <c r="BD444" s="150"/>
      <c r="BE444" s="150"/>
      <c r="BF444" s="150"/>
      <c r="BG444" s="150"/>
      <c r="BH444" s="150"/>
      <c r="BI444" s="150"/>
      <c r="BJ444" s="150"/>
      <c r="BK444" s="150"/>
      <c r="BL444" s="150"/>
      <c r="BM444" s="150"/>
      <c r="BN444" s="150"/>
      <c r="BO444" s="150"/>
      <c r="BP444" s="150"/>
      <c r="BQ444" s="150"/>
      <c r="BR444" s="150"/>
      <c r="BS444" s="150"/>
      <c r="BT444" s="150"/>
      <c r="BU444" s="150"/>
      <c r="BV444" s="150"/>
      <c r="BW444" s="150"/>
      <c r="BX444" s="150"/>
      <c r="BY444" s="150"/>
      <c r="BZ444" s="150"/>
      <c r="CA444" s="150"/>
      <c r="CB444" s="150"/>
      <c r="CC444" s="150"/>
      <c r="CD444" s="150"/>
      <c r="CE444" s="150"/>
      <c r="CF444" s="150"/>
      <c r="CG444" s="150"/>
      <c r="CH444" s="150"/>
      <c r="CI444" s="150"/>
      <c r="CJ444" s="150"/>
      <c r="CK444" s="150"/>
      <c r="CL444" s="150"/>
      <c r="CM444" s="150"/>
      <c r="CN444" s="150"/>
      <c r="CO444" s="150"/>
      <c r="CP444" s="150"/>
      <c r="CQ444" s="150"/>
      <c r="CR444" s="150"/>
      <c r="CS444" s="150"/>
      <c r="CT444" s="150"/>
      <c r="CU444" s="150"/>
      <c r="CV444" s="150"/>
      <c r="CW444" s="150"/>
      <c r="CX444" s="150"/>
      <c r="CY444" s="150"/>
      <c r="CZ444" s="150"/>
      <c r="DA444" s="150"/>
      <c r="DB444" s="150"/>
      <c r="DC444" s="150"/>
    </row>
    <row r="445" spans="2:107" ht="14.25" customHeight="1">
      <c r="B445" s="11" t="s">
        <v>1806</v>
      </c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245"/>
      <c r="U445" s="10"/>
      <c r="V445" s="246"/>
      <c r="W445" s="246"/>
      <c r="X445" s="246"/>
      <c r="Y445" s="246"/>
      <c r="Z445" s="246"/>
      <c r="AA445" s="246"/>
      <c r="AB445" s="246"/>
      <c r="AC445" s="246"/>
      <c r="AD445" s="10"/>
      <c r="AE445" s="10"/>
      <c r="AF445" s="8"/>
      <c r="AG445" s="12"/>
      <c r="AH445" s="12"/>
      <c r="AI445" s="10"/>
      <c r="AJ445" s="10"/>
      <c r="AK445" s="7"/>
      <c r="AU445" s="150"/>
      <c r="AV445" s="150"/>
      <c r="AW445" s="150"/>
      <c r="AX445" s="150"/>
      <c r="AY445" s="150"/>
      <c r="AZ445" s="150"/>
      <c r="BA445" s="150"/>
      <c r="BB445" s="150"/>
      <c r="BC445" s="150"/>
      <c r="BD445" s="150"/>
      <c r="BE445" s="150"/>
      <c r="BF445" s="150"/>
      <c r="BG445" s="150"/>
      <c r="BH445" s="150"/>
      <c r="BI445" s="150"/>
      <c r="BJ445" s="150"/>
      <c r="BK445" s="150"/>
      <c r="BL445" s="150"/>
      <c r="BM445" s="150"/>
      <c r="BN445" s="150"/>
      <c r="BO445" s="150"/>
      <c r="BP445" s="150"/>
      <c r="BQ445" s="150"/>
      <c r="BR445" s="150"/>
      <c r="BS445" s="150"/>
      <c r="BT445" s="150"/>
      <c r="BU445" s="150"/>
      <c r="BV445" s="150"/>
      <c r="BW445" s="150"/>
      <c r="BX445" s="150"/>
      <c r="BY445" s="150"/>
      <c r="BZ445" s="150"/>
      <c r="CA445" s="150"/>
      <c r="CB445" s="150"/>
      <c r="CC445" s="150"/>
      <c r="CD445" s="150"/>
      <c r="CE445" s="150"/>
      <c r="CF445" s="150"/>
      <c r="CG445" s="150"/>
      <c r="CH445" s="150"/>
      <c r="CI445" s="150"/>
      <c r="CJ445" s="150"/>
      <c r="CK445" s="150"/>
      <c r="CL445" s="150"/>
      <c r="CM445" s="150"/>
      <c r="CN445" s="150"/>
      <c r="CO445" s="150"/>
      <c r="CP445" s="150"/>
      <c r="CQ445" s="150"/>
      <c r="CR445" s="150"/>
      <c r="CS445" s="150"/>
      <c r="CT445" s="150"/>
      <c r="CU445" s="150"/>
      <c r="CV445" s="150"/>
      <c r="CW445" s="150"/>
      <c r="CX445" s="150"/>
      <c r="CY445" s="150"/>
      <c r="CZ445" s="150"/>
      <c r="DA445" s="150"/>
      <c r="DB445" s="150"/>
      <c r="DC445" s="150"/>
    </row>
    <row r="446" spans="2:107" ht="11.25" customHeight="1">
      <c r="B446" s="388"/>
      <c r="C446" s="365"/>
      <c r="D446" s="365"/>
      <c r="E446" s="365"/>
      <c r="F446" s="365"/>
      <c r="G446" s="690"/>
      <c r="H446" s="690"/>
      <c r="I446" s="690"/>
      <c r="J446" s="377"/>
      <c r="K446" s="377"/>
      <c r="L446" s="377"/>
      <c r="M446" s="377"/>
      <c r="N446" s="414"/>
      <c r="O446" s="414"/>
      <c r="P446" s="390"/>
      <c r="Q446" s="377"/>
      <c r="R446" s="377"/>
      <c r="S446" s="391"/>
      <c r="T446" s="392"/>
      <c r="U446" s="393"/>
      <c r="V446" s="690"/>
      <c r="W446" s="394"/>
      <c r="X446" s="394"/>
      <c r="Y446" s="394"/>
      <c r="Z446" s="692"/>
      <c r="AA446" s="692"/>
      <c r="AB446" s="692"/>
      <c r="AC446" s="692"/>
      <c r="AD446" s="692"/>
      <c r="AE446" s="393"/>
      <c r="AF446" s="377" t="s">
        <v>253</v>
      </c>
      <c r="AG446" s="377"/>
      <c r="AH446" s="377"/>
      <c r="AI446" s="395"/>
      <c r="AJ446" s="408"/>
      <c r="AK446" s="7"/>
      <c r="AU446" s="150"/>
      <c r="AV446" s="150"/>
      <c r="AW446" s="150"/>
      <c r="AX446" s="150"/>
      <c r="AY446" s="150"/>
      <c r="AZ446" s="150"/>
      <c r="BA446" s="150"/>
      <c r="BB446" s="150"/>
      <c r="BC446" s="150"/>
      <c r="BD446" s="150"/>
      <c r="BE446" s="150"/>
      <c r="BF446" s="150"/>
      <c r="BG446" s="150"/>
      <c r="BH446" s="150"/>
      <c r="BI446" s="150"/>
      <c r="BJ446" s="150"/>
      <c r="BK446" s="150"/>
      <c r="BL446" s="150"/>
      <c r="BM446" s="150"/>
      <c r="BN446" s="150"/>
      <c r="BO446" s="150"/>
      <c r="BP446" s="150"/>
      <c r="BQ446" s="150"/>
      <c r="BR446" s="150"/>
      <c r="BS446" s="150"/>
      <c r="BT446" s="150"/>
      <c r="BU446" s="150"/>
      <c r="BV446" s="150"/>
      <c r="BW446" s="150"/>
      <c r="BX446" s="150"/>
      <c r="BY446" s="150"/>
      <c r="BZ446" s="150"/>
      <c r="CA446" s="150"/>
      <c r="CB446" s="150"/>
      <c r="CC446" s="150"/>
      <c r="CD446" s="150"/>
      <c r="CE446" s="150"/>
      <c r="CF446" s="150"/>
      <c r="CG446" s="150"/>
      <c r="CH446" s="150"/>
      <c r="CI446" s="150"/>
      <c r="CJ446" s="150"/>
      <c r="CK446" s="150"/>
      <c r="CL446" s="150"/>
      <c r="CM446" s="150"/>
      <c r="CN446" s="150"/>
      <c r="CO446" s="150"/>
      <c r="CP446" s="150"/>
      <c r="CQ446" s="150"/>
      <c r="CR446" s="150"/>
      <c r="CS446" s="150"/>
      <c r="CT446" s="150"/>
      <c r="CU446" s="150"/>
      <c r="CV446" s="150"/>
      <c r="CW446" s="150"/>
      <c r="CX446" s="150"/>
      <c r="CY446" s="150"/>
      <c r="CZ446" s="150"/>
      <c r="DA446" s="150"/>
      <c r="DB446" s="150"/>
      <c r="DC446" s="150"/>
    </row>
    <row r="447" spans="2:107" ht="12.75" customHeight="1">
      <c r="B447" s="398"/>
      <c r="C447" s="12" t="str">
        <f>IF(C126="","",C126)</f>
        <v xml:space="preserve"> R1 - No Heat Glass Doors for Low Temp Cases</v>
      </c>
      <c r="D447" s="250"/>
      <c r="E447" s="250"/>
      <c r="F447" s="463"/>
      <c r="G447" s="416"/>
      <c r="H447" s="416"/>
      <c r="I447" s="416"/>
      <c r="J447" s="416"/>
      <c r="K447" s="416"/>
      <c r="L447" s="407"/>
      <c r="M447" s="407"/>
      <c r="N447" s="407"/>
      <c r="O447" s="407"/>
      <c r="P447" s="407"/>
      <c r="Q447" s="407"/>
      <c r="R447" s="407"/>
      <c r="S447" s="18"/>
      <c r="T447" s="245"/>
      <c r="U447" s="401"/>
      <c r="V447" s="463" t="str">
        <f t="shared" ref="V447:W451" si="46">IF(V126="","",V126)</f>
        <v xml:space="preserve">Qty: </v>
      </c>
      <c r="W447" s="997" t="str">
        <f t="shared" si="46"/>
        <v/>
      </c>
      <c r="X447" s="997"/>
      <c r="Y447" s="45" t="str">
        <f>IF(Y126="","",Y126)</f>
        <v>door(s)</v>
      </c>
      <c r="Z447" s="246"/>
      <c r="AA447" s="246"/>
      <c r="AB447" s="246"/>
      <c r="AC447" s="246"/>
      <c r="AD447" s="401" t="str">
        <f>IF(AD126="","",AD126)</f>
        <v>x $200 per door=</v>
      </c>
      <c r="AE447" s="400" t="s">
        <v>252</v>
      </c>
      <c r="AF447" s="999" t="str">
        <f>IF(AF126="","",AF126)</f>
        <v/>
      </c>
      <c r="AG447" s="999"/>
      <c r="AH447" s="999"/>
      <c r="AI447" s="397"/>
      <c r="AJ447" s="14"/>
      <c r="AK447" s="7"/>
      <c r="AL447" s="245"/>
      <c r="AU447" s="150"/>
      <c r="AV447" s="150"/>
      <c r="AW447" s="150"/>
      <c r="AX447" s="150"/>
      <c r="AY447" s="150"/>
      <c r="AZ447" s="150"/>
      <c r="BA447" s="150"/>
      <c r="BB447" s="150"/>
      <c r="BC447" s="150"/>
      <c r="BD447" s="150"/>
      <c r="BE447" s="150"/>
      <c r="BF447" s="150"/>
      <c r="BG447" s="150"/>
      <c r="BH447" s="150"/>
      <c r="BI447" s="150"/>
      <c r="BJ447" s="150"/>
      <c r="BK447" s="150"/>
      <c r="BL447" s="150"/>
      <c r="BM447" s="150"/>
      <c r="BN447" s="150"/>
      <c r="BO447" s="150"/>
      <c r="BP447" s="150"/>
      <c r="BQ447" s="150"/>
      <c r="BR447" s="150"/>
      <c r="BS447" s="150"/>
      <c r="BT447" s="150"/>
      <c r="BU447" s="150"/>
      <c r="BV447" s="150"/>
      <c r="BW447" s="150"/>
      <c r="BX447" s="150"/>
      <c r="BY447" s="150"/>
      <c r="BZ447" s="150"/>
      <c r="CA447" s="150"/>
      <c r="CB447" s="150"/>
      <c r="CC447" s="150"/>
      <c r="CD447" s="150"/>
      <c r="CE447" s="150"/>
      <c r="CF447" s="150"/>
      <c r="CG447" s="150"/>
      <c r="CH447" s="150"/>
      <c r="CI447" s="150"/>
      <c r="CJ447" s="150"/>
      <c r="CK447" s="150"/>
      <c r="CL447" s="150"/>
      <c r="CM447" s="150"/>
      <c r="CN447" s="150"/>
      <c r="CO447" s="150"/>
      <c r="CP447" s="150"/>
      <c r="CQ447" s="150"/>
      <c r="CR447" s="150"/>
      <c r="CS447" s="150"/>
      <c r="CT447" s="150"/>
      <c r="CU447" s="150"/>
      <c r="CV447" s="150"/>
      <c r="CW447" s="150"/>
      <c r="CX447" s="150"/>
      <c r="CY447" s="150"/>
      <c r="CZ447" s="150"/>
      <c r="DA447" s="150"/>
      <c r="DB447" s="150"/>
      <c r="DC447" s="150"/>
    </row>
    <row r="448" spans="2:107" ht="12.75" customHeight="1">
      <c r="B448" s="398"/>
      <c r="C448" s="385" t="str">
        <f>IF(C127="","",C127)</f>
        <v xml:space="preserve"> R2a - Automatic High Speed Door: Between Refrigerator &amp; Unrefrigerated Dock</v>
      </c>
      <c r="D448" s="250"/>
      <c r="E448" s="250"/>
      <c r="F448" s="463"/>
      <c r="G448" s="416"/>
      <c r="H448" s="416"/>
      <c r="I448" s="416"/>
      <c r="J448" s="416"/>
      <c r="K448" s="416"/>
      <c r="L448" s="407"/>
      <c r="M448" s="407"/>
      <c r="N448" s="407"/>
      <c r="O448" s="407"/>
      <c r="P448" s="407"/>
      <c r="Q448" s="407"/>
      <c r="R448" s="407"/>
      <c r="S448" s="18"/>
      <c r="T448" s="245"/>
      <c r="U448" s="401"/>
      <c r="V448" s="463" t="str">
        <f t="shared" si="46"/>
        <v xml:space="preserve">Door Area: </v>
      </c>
      <c r="W448" s="995" t="str">
        <f t="shared" si="46"/>
        <v/>
      </c>
      <c r="X448" s="995"/>
      <c r="Y448" s="45" t="str">
        <f>IF(Y127="","",Y127)</f>
        <v>sq ft</v>
      </c>
      <c r="Z448" s="246"/>
      <c r="AA448" s="246"/>
      <c r="AB448" s="246"/>
      <c r="AC448" s="246"/>
      <c r="AD448" s="401" t="str">
        <f>IF(AD127="","",AD127)</f>
        <v>x $100 per sq ft =</v>
      </c>
      <c r="AE448" s="400" t="s">
        <v>252</v>
      </c>
      <c r="AF448" s="996" t="str">
        <f>IF(AF127="","",AF127)</f>
        <v/>
      </c>
      <c r="AG448" s="996"/>
      <c r="AH448" s="996"/>
      <c r="AI448" s="397"/>
      <c r="AJ448" s="14"/>
      <c r="AK448" s="7"/>
      <c r="AL448" s="245"/>
      <c r="AU448" s="150"/>
      <c r="AV448" s="150"/>
      <c r="AW448" s="150"/>
      <c r="AX448" s="150"/>
      <c r="AY448" s="150"/>
      <c r="AZ448" s="150"/>
      <c r="BA448" s="150"/>
      <c r="BB448" s="150"/>
      <c r="BC448" s="150"/>
      <c r="BD448" s="150"/>
      <c r="BE448" s="150"/>
      <c r="BF448" s="150"/>
      <c r="BG448" s="150"/>
      <c r="BH448" s="150"/>
      <c r="BI448" s="150"/>
      <c r="BJ448" s="150"/>
      <c r="BK448" s="150"/>
      <c r="BL448" s="150"/>
      <c r="BM448" s="150"/>
      <c r="BN448" s="150"/>
      <c r="BO448" s="150"/>
      <c r="BP448" s="150"/>
      <c r="BQ448" s="150"/>
      <c r="BR448" s="150"/>
      <c r="BS448" s="150"/>
      <c r="BT448" s="150"/>
      <c r="BU448" s="150"/>
      <c r="BV448" s="150"/>
      <c r="BW448" s="150"/>
      <c r="BX448" s="150"/>
      <c r="BY448" s="150"/>
      <c r="BZ448" s="150"/>
      <c r="CA448" s="150"/>
      <c r="CB448" s="150"/>
      <c r="CC448" s="150"/>
      <c r="CD448" s="150"/>
      <c r="CE448" s="150"/>
      <c r="CF448" s="150"/>
      <c r="CG448" s="150"/>
      <c r="CH448" s="150"/>
      <c r="CI448" s="150"/>
      <c r="CJ448" s="150"/>
      <c r="CK448" s="150"/>
      <c r="CL448" s="150"/>
      <c r="CM448" s="150"/>
      <c r="CN448" s="150"/>
      <c r="CO448" s="150"/>
      <c r="CP448" s="150"/>
      <c r="CQ448" s="150"/>
      <c r="CR448" s="150"/>
      <c r="CS448" s="150"/>
      <c r="CT448" s="150"/>
      <c r="CU448" s="150"/>
      <c r="CV448" s="150"/>
      <c r="CW448" s="150"/>
      <c r="CX448" s="150"/>
      <c r="CY448" s="150"/>
      <c r="CZ448" s="150"/>
      <c r="DA448" s="150"/>
      <c r="DB448" s="150"/>
      <c r="DC448" s="150"/>
    </row>
    <row r="449" spans="2:266" ht="12.75" customHeight="1">
      <c r="B449" s="398"/>
      <c r="C449" s="385" t="str">
        <f>IF(C128="","",C128)</f>
        <v xml:space="preserve"> R2b - Automatic High Speed Door: Between Freezer &amp; Refrigerator</v>
      </c>
      <c r="D449" s="250"/>
      <c r="E449" s="250"/>
      <c r="F449" s="463"/>
      <c r="G449" s="416"/>
      <c r="H449" s="416"/>
      <c r="I449" s="416"/>
      <c r="J449" s="416"/>
      <c r="K449" s="416"/>
      <c r="L449" s="407"/>
      <c r="M449" s="407"/>
      <c r="N449" s="407"/>
      <c r="O449" s="407"/>
      <c r="P449" s="407"/>
      <c r="Q449" s="407"/>
      <c r="R449" s="407"/>
      <c r="S449" s="18"/>
      <c r="T449" s="245"/>
      <c r="U449" s="401"/>
      <c r="V449" s="463" t="str">
        <f t="shared" si="46"/>
        <v xml:space="preserve">Door Area: </v>
      </c>
      <c r="W449" s="995" t="str">
        <f t="shared" si="46"/>
        <v/>
      </c>
      <c r="X449" s="995"/>
      <c r="Y449" s="45" t="str">
        <f>IF(Y128="","",Y128)</f>
        <v>sq ft</v>
      </c>
      <c r="Z449" s="246"/>
      <c r="AA449" s="246"/>
      <c r="AB449" s="246"/>
      <c r="AC449" s="246"/>
      <c r="AD449" s="401" t="str">
        <f>IF(AD128="","",AD128)</f>
        <v>x $100 per sq ft =</v>
      </c>
      <c r="AE449" s="400" t="s">
        <v>252</v>
      </c>
      <c r="AF449" s="996" t="str">
        <f>IF(AF128="","",AF128)</f>
        <v/>
      </c>
      <c r="AG449" s="996"/>
      <c r="AH449" s="996"/>
      <c r="AI449" s="397"/>
      <c r="AJ449" s="14"/>
      <c r="AK449" s="7"/>
      <c r="AL449" s="245"/>
      <c r="AU449" s="150"/>
      <c r="AV449" s="150"/>
      <c r="AW449" s="150"/>
      <c r="AX449" s="150"/>
      <c r="AY449" s="150"/>
      <c r="AZ449" s="150"/>
      <c r="BA449" s="150"/>
      <c r="BB449" s="150"/>
      <c r="BC449" s="150"/>
      <c r="BD449" s="150"/>
      <c r="BE449" s="150"/>
      <c r="BF449" s="150"/>
      <c r="BG449" s="150"/>
      <c r="BH449" s="150"/>
      <c r="BI449" s="150"/>
      <c r="BJ449" s="150"/>
      <c r="BK449" s="150"/>
      <c r="BL449" s="150"/>
      <c r="BM449" s="150"/>
      <c r="BN449" s="150"/>
      <c r="BO449" s="150"/>
      <c r="BP449" s="150"/>
      <c r="BQ449" s="150"/>
      <c r="BR449" s="150"/>
      <c r="BS449" s="150"/>
      <c r="BT449" s="150"/>
      <c r="BU449" s="150"/>
      <c r="BV449" s="150"/>
      <c r="BW449" s="150"/>
      <c r="BX449" s="150"/>
      <c r="BY449" s="150"/>
      <c r="BZ449" s="150"/>
      <c r="CA449" s="150"/>
      <c r="CB449" s="150"/>
      <c r="CC449" s="150"/>
      <c r="CD449" s="150"/>
      <c r="CE449" s="150"/>
      <c r="CF449" s="150"/>
      <c r="CG449" s="150"/>
      <c r="CH449" s="150"/>
      <c r="CI449" s="150"/>
      <c r="CJ449" s="150"/>
      <c r="CK449" s="150"/>
      <c r="CL449" s="150"/>
      <c r="CM449" s="150"/>
      <c r="CN449" s="150"/>
      <c r="CO449" s="150"/>
      <c r="CP449" s="150"/>
      <c r="CQ449" s="150"/>
      <c r="CR449" s="150"/>
      <c r="CS449" s="150"/>
      <c r="CT449" s="150"/>
      <c r="CU449" s="150"/>
      <c r="CV449" s="150"/>
      <c r="CW449" s="150"/>
      <c r="CX449" s="150"/>
      <c r="CY449" s="150"/>
      <c r="CZ449" s="150"/>
      <c r="DA449" s="150"/>
      <c r="DB449" s="150"/>
      <c r="DC449" s="150"/>
    </row>
    <row r="450" spans="2:266" ht="12.75" customHeight="1">
      <c r="B450" s="398"/>
      <c r="C450" s="385" t="str">
        <f>IF(C129="","",C129)</f>
        <v xml:space="preserve"> R2c - Automatic High Speed Door: Between Freezer &amp; Unrefrigerated Dock</v>
      </c>
      <c r="D450" s="250"/>
      <c r="E450" s="250"/>
      <c r="F450" s="463"/>
      <c r="G450" s="416"/>
      <c r="H450" s="416"/>
      <c r="I450" s="416"/>
      <c r="J450" s="416"/>
      <c r="K450" s="416"/>
      <c r="L450" s="407"/>
      <c r="M450" s="407"/>
      <c r="N450" s="407"/>
      <c r="O450" s="407"/>
      <c r="P450" s="407"/>
      <c r="Q450" s="407"/>
      <c r="R450" s="407"/>
      <c r="S450" s="18"/>
      <c r="T450" s="245"/>
      <c r="U450" s="401"/>
      <c r="V450" s="463" t="str">
        <f t="shared" si="46"/>
        <v xml:space="preserve">Door Area: </v>
      </c>
      <c r="W450" s="995" t="str">
        <f t="shared" si="46"/>
        <v/>
      </c>
      <c r="X450" s="995"/>
      <c r="Y450" s="45" t="str">
        <f>IF(Y129="","",Y129)</f>
        <v>sq ft</v>
      </c>
      <c r="Z450" s="246"/>
      <c r="AA450" s="246"/>
      <c r="AB450" s="246"/>
      <c r="AC450" s="246"/>
      <c r="AD450" s="401" t="str">
        <f>IF(AD129="","",AD129)</f>
        <v>x $100 per sq ft =</v>
      </c>
      <c r="AE450" s="400" t="s">
        <v>252</v>
      </c>
      <c r="AF450" s="996" t="str">
        <f>IF(AF129="","",AF129)</f>
        <v/>
      </c>
      <c r="AG450" s="996"/>
      <c r="AH450" s="996"/>
      <c r="AI450" s="397"/>
      <c r="AJ450" s="14"/>
      <c r="AK450" s="7"/>
      <c r="AL450" s="245"/>
      <c r="AU450" s="150"/>
      <c r="AV450" s="150"/>
      <c r="AW450" s="150"/>
      <c r="AX450" s="150"/>
      <c r="AY450" s="150"/>
      <c r="AZ450" s="150"/>
      <c r="BA450" s="150"/>
      <c r="BB450" s="150"/>
      <c r="BC450" s="150"/>
      <c r="BD450" s="150"/>
      <c r="BE450" s="150"/>
      <c r="BF450" s="150"/>
      <c r="BG450" s="150"/>
      <c r="BH450" s="150"/>
      <c r="BI450" s="150"/>
      <c r="BJ450" s="150"/>
      <c r="BK450" s="150"/>
      <c r="BL450" s="150"/>
      <c r="BM450" s="150"/>
      <c r="BN450" s="150"/>
      <c r="BO450" s="150"/>
      <c r="BP450" s="150"/>
      <c r="BQ450" s="150"/>
      <c r="BR450" s="150"/>
      <c r="BS450" s="150"/>
      <c r="BT450" s="150"/>
      <c r="BU450" s="150"/>
      <c r="BV450" s="150"/>
      <c r="BW450" s="150"/>
      <c r="BX450" s="150"/>
      <c r="BY450" s="150"/>
      <c r="BZ450" s="150"/>
      <c r="CA450" s="150"/>
      <c r="CB450" s="150"/>
      <c r="CC450" s="150"/>
      <c r="CD450" s="150"/>
      <c r="CE450" s="150"/>
      <c r="CF450" s="150"/>
      <c r="CG450" s="150"/>
      <c r="CH450" s="150"/>
      <c r="CI450" s="150"/>
      <c r="CJ450" s="150"/>
      <c r="CK450" s="150"/>
      <c r="CL450" s="150"/>
      <c r="CM450" s="150"/>
      <c r="CN450" s="150"/>
      <c r="CO450" s="150"/>
      <c r="CP450" s="150"/>
      <c r="CQ450" s="150"/>
      <c r="CR450" s="150"/>
      <c r="CS450" s="150"/>
      <c r="CT450" s="150"/>
      <c r="CU450" s="150"/>
      <c r="CV450" s="150"/>
      <c r="CW450" s="150"/>
      <c r="CX450" s="150"/>
      <c r="CY450" s="150"/>
      <c r="CZ450" s="150"/>
      <c r="DA450" s="150"/>
      <c r="DB450" s="150"/>
      <c r="DC450" s="150"/>
    </row>
    <row r="451" spans="2:266" ht="12.75" customHeight="1">
      <c r="B451" s="398"/>
      <c r="C451" s="12" t="str">
        <f>IF(C130="","",C130)</f>
        <v xml:space="preserve"> R3 - Evaporative Pre-coolers on Air-Cooled Condensers (Refrigeration)*</v>
      </c>
      <c r="D451" s="250"/>
      <c r="E451" s="250"/>
      <c r="F451" s="463"/>
      <c r="G451" s="416"/>
      <c r="H451" s="416"/>
      <c r="I451" s="416"/>
      <c r="J451" s="416"/>
      <c r="K451" s="416"/>
      <c r="L451" s="407"/>
      <c r="M451" s="407"/>
      <c r="N451" s="407"/>
      <c r="O451" s="407"/>
      <c r="P451" s="407"/>
      <c r="Q451" s="407"/>
      <c r="R451" s="407"/>
      <c r="S451" s="18"/>
      <c r="T451" s="245"/>
      <c r="U451" s="401"/>
      <c r="V451" s="463" t="str">
        <f t="shared" si="46"/>
        <v xml:space="preserve">Total Eligible: </v>
      </c>
      <c r="W451" s="995" t="str">
        <f t="shared" si="46"/>
        <v/>
      </c>
      <c r="X451" s="995"/>
      <c r="Y451" s="45" t="str">
        <f>IF(Y130="","",Y130)</f>
        <v>tons</v>
      </c>
      <c r="Z451" s="246"/>
      <c r="AA451" s="246"/>
      <c r="AB451" s="246"/>
      <c r="AC451" s="246"/>
      <c r="AD451" s="401" t="str">
        <f>IF(AD130="","",AD130)</f>
        <v>x $30 per ton=</v>
      </c>
      <c r="AE451" s="400" t="s">
        <v>252</v>
      </c>
      <c r="AF451" s="996" t="str">
        <f>IF(AF130="","",AF130)</f>
        <v/>
      </c>
      <c r="AG451" s="996"/>
      <c r="AH451" s="996"/>
      <c r="AI451" s="397"/>
      <c r="AJ451" s="14"/>
      <c r="AK451" s="7"/>
      <c r="AL451" s="245"/>
      <c r="AU451" s="150"/>
      <c r="AV451" s="150"/>
      <c r="AW451" s="150"/>
      <c r="AX451" s="150"/>
      <c r="AY451" s="150"/>
      <c r="AZ451" s="150"/>
      <c r="BA451" s="150"/>
      <c r="BB451" s="150"/>
      <c r="BC451" s="150"/>
      <c r="BD451" s="150"/>
      <c r="BE451" s="150"/>
      <c r="BF451" s="150"/>
      <c r="BG451" s="150"/>
      <c r="BH451" s="150"/>
      <c r="BI451" s="150"/>
      <c r="BJ451" s="150"/>
      <c r="BK451" s="150"/>
      <c r="BL451" s="150"/>
      <c r="BM451" s="150"/>
      <c r="BN451" s="150"/>
      <c r="BO451" s="150"/>
      <c r="BP451" s="150"/>
      <c r="BQ451" s="150"/>
      <c r="BR451" s="150"/>
      <c r="BS451" s="150"/>
      <c r="BT451" s="150"/>
      <c r="BU451" s="150"/>
      <c r="BV451" s="150"/>
      <c r="BW451" s="150"/>
      <c r="BX451" s="150"/>
      <c r="BY451" s="150"/>
      <c r="BZ451" s="150"/>
      <c r="CA451" s="150"/>
      <c r="CB451" s="150"/>
      <c r="CC451" s="150"/>
      <c r="CD451" s="150"/>
      <c r="CE451" s="150"/>
      <c r="CF451" s="150"/>
      <c r="CG451" s="150"/>
      <c r="CH451" s="150"/>
      <c r="CI451" s="150"/>
      <c r="CJ451" s="150"/>
      <c r="CK451" s="150"/>
      <c r="CL451" s="150"/>
      <c r="CM451" s="150"/>
      <c r="CN451" s="150"/>
      <c r="CO451" s="150"/>
      <c r="CP451" s="150"/>
      <c r="CQ451" s="150"/>
      <c r="CR451" s="150"/>
      <c r="CS451" s="150"/>
      <c r="CT451" s="150"/>
      <c r="CU451" s="150"/>
      <c r="CV451" s="150"/>
      <c r="CW451" s="150"/>
      <c r="CX451" s="150"/>
      <c r="CY451" s="150"/>
      <c r="CZ451" s="150"/>
      <c r="DA451" s="150"/>
      <c r="DB451" s="150"/>
      <c r="DC451" s="150"/>
    </row>
    <row r="452" spans="2:266" ht="3.75" customHeight="1">
      <c r="B452" s="15"/>
      <c r="C452" s="383"/>
      <c r="D452" s="383"/>
      <c r="E452" s="383"/>
      <c r="F452" s="383"/>
      <c r="G452" s="383"/>
      <c r="H452" s="383"/>
      <c r="I452" s="383"/>
      <c r="J452" s="383"/>
      <c r="K452" s="383"/>
      <c r="L452" s="383"/>
      <c r="M452" s="383"/>
      <c r="N452" s="383"/>
      <c r="O452" s="383"/>
      <c r="P452" s="383"/>
      <c r="Q452" s="383"/>
      <c r="R452" s="383"/>
      <c r="S452" s="383"/>
      <c r="T452" s="409"/>
      <c r="U452" s="409"/>
      <c r="V452" s="410"/>
      <c r="W452" s="410"/>
      <c r="X452" s="410"/>
      <c r="Y452" s="410"/>
      <c r="Z452" s="410"/>
      <c r="AA452" s="410"/>
      <c r="AB452" s="410"/>
      <c r="AC452" s="410"/>
      <c r="AD452" s="409"/>
      <c r="AE452" s="409"/>
      <c r="AF452" s="677"/>
      <c r="AG452" s="387"/>
      <c r="AH452" s="387"/>
      <c r="AI452" s="404"/>
      <c r="AJ452" s="405"/>
      <c r="AK452" s="7"/>
      <c r="AL452" s="244"/>
      <c r="AU452" s="150"/>
      <c r="AV452" s="150"/>
      <c r="AW452" s="150"/>
      <c r="AX452" s="150"/>
      <c r="AY452" s="150"/>
      <c r="AZ452" s="150"/>
      <c r="BA452" s="150"/>
      <c r="BB452" s="150"/>
      <c r="BC452" s="150"/>
      <c r="BD452" s="150"/>
      <c r="BE452" s="150"/>
      <c r="BF452" s="150"/>
      <c r="BG452" s="150"/>
      <c r="BH452" s="150"/>
      <c r="BI452" s="150"/>
      <c r="BJ452" s="150"/>
      <c r="BK452" s="150"/>
      <c r="BL452" s="150"/>
      <c r="BM452" s="150"/>
      <c r="BN452" s="150"/>
      <c r="BO452" s="150"/>
      <c r="BP452" s="150"/>
      <c r="BQ452" s="150"/>
      <c r="BR452" s="150"/>
      <c r="BS452" s="150"/>
      <c r="BT452" s="150"/>
      <c r="BU452" s="150"/>
      <c r="BV452" s="150"/>
      <c r="BW452" s="150"/>
      <c r="BX452" s="150"/>
      <c r="BY452" s="150"/>
      <c r="BZ452" s="150"/>
      <c r="CA452" s="150"/>
      <c r="CB452" s="150"/>
      <c r="CC452" s="150"/>
      <c r="CD452" s="150"/>
      <c r="CE452" s="150"/>
      <c r="CF452" s="150"/>
      <c r="CG452" s="150"/>
      <c r="CH452" s="150"/>
      <c r="CI452" s="150"/>
      <c r="CJ452" s="150"/>
      <c r="CK452" s="150"/>
      <c r="CL452" s="150"/>
      <c r="CM452" s="150"/>
      <c r="CN452" s="150"/>
      <c r="CO452" s="150"/>
      <c r="CP452" s="150"/>
      <c r="CQ452" s="150"/>
      <c r="CR452" s="150"/>
      <c r="CS452" s="150"/>
      <c r="CT452" s="150"/>
      <c r="CU452" s="150"/>
      <c r="CV452" s="150"/>
      <c r="CW452" s="150"/>
      <c r="CX452" s="150"/>
      <c r="CY452" s="150"/>
      <c r="CZ452" s="150"/>
      <c r="DA452" s="150"/>
      <c r="DB452" s="150"/>
      <c r="DC452" s="150"/>
    </row>
    <row r="453" spans="2:266" ht="3.75" customHeight="1">
      <c r="C453" s="244"/>
      <c r="D453" s="244"/>
      <c r="E453" s="244"/>
      <c r="F453" s="244"/>
      <c r="G453" s="244"/>
      <c r="H453" s="244"/>
      <c r="I453" s="244"/>
      <c r="J453" s="244"/>
      <c r="K453" s="244"/>
      <c r="L453" s="244"/>
      <c r="M453" s="244"/>
      <c r="N453" s="244"/>
      <c r="O453" s="244"/>
      <c r="P453" s="244"/>
      <c r="Q453" s="244"/>
      <c r="R453" s="244"/>
      <c r="S453" s="245"/>
      <c r="T453" s="245"/>
      <c r="U453" s="245"/>
      <c r="V453" s="246"/>
      <c r="W453" s="246"/>
      <c r="X453" s="246"/>
      <c r="Y453" s="246"/>
      <c r="Z453" s="246"/>
      <c r="AA453" s="246"/>
      <c r="AB453" s="246"/>
      <c r="AC453" s="246"/>
      <c r="AD453" s="245"/>
      <c r="AE453" s="245"/>
      <c r="AF453" s="18"/>
      <c r="AG453" s="244"/>
      <c r="AH453" s="244"/>
      <c r="AI453" s="245"/>
      <c r="AJ453" s="244"/>
      <c r="AK453" s="7"/>
      <c r="AL453" s="244"/>
      <c r="AM453" s="7"/>
      <c r="AN453" s="7"/>
      <c r="AO453" s="13"/>
      <c r="AP453" s="13"/>
      <c r="AQ453" s="7"/>
      <c r="AR453" s="7"/>
      <c r="AS453" s="7"/>
      <c r="AT453" s="7"/>
      <c r="AU453" s="150"/>
      <c r="AV453" s="150"/>
      <c r="AW453" s="150"/>
      <c r="AX453" s="150"/>
      <c r="AY453" s="150"/>
      <c r="AZ453" s="157"/>
      <c r="BA453" s="157"/>
      <c r="BB453" s="157"/>
      <c r="BC453" s="157"/>
      <c r="BD453" s="157"/>
      <c r="BE453" s="157"/>
      <c r="BF453" s="157"/>
      <c r="BG453" s="157"/>
      <c r="BH453" s="157"/>
      <c r="BI453" s="157"/>
      <c r="BJ453" s="157"/>
      <c r="BK453" s="157"/>
      <c r="BL453" s="157"/>
      <c r="BM453" s="157"/>
      <c r="BN453" s="157"/>
      <c r="BO453" s="157"/>
      <c r="BP453" s="157"/>
      <c r="BQ453" s="157"/>
      <c r="BR453" s="157"/>
      <c r="BS453" s="157"/>
      <c r="BT453" s="157"/>
      <c r="BU453" s="157"/>
      <c r="BV453" s="157"/>
      <c r="BW453" s="157"/>
      <c r="BX453" s="157"/>
      <c r="BY453" s="157"/>
      <c r="BZ453" s="157"/>
      <c r="CA453" s="157"/>
      <c r="CB453" s="157"/>
      <c r="CC453" s="157"/>
      <c r="CD453" s="157"/>
      <c r="CE453" s="157"/>
      <c r="CF453" s="157"/>
      <c r="CG453" s="157"/>
      <c r="CH453" s="157"/>
      <c r="CI453" s="157"/>
      <c r="CJ453" s="157"/>
      <c r="CK453" s="157"/>
      <c r="CL453" s="157"/>
      <c r="CM453" s="157"/>
      <c r="CN453" s="157"/>
      <c r="CO453" s="157"/>
      <c r="CP453" s="157"/>
      <c r="CQ453" s="157"/>
      <c r="CR453" s="157"/>
      <c r="CS453" s="157"/>
      <c r="CT453" s="157"/>
      <c r="CU453" s="157"/>
      <c r="CV453" s="157"/>
      <c r="CW453" s="157"/>
      <c r="CX453" s="157"/>
      <c r="CY453" s="157"/>
      <c r="CZ453" s="157"/>
      <c r="DA453" s="157"/>
      <c r="DB453" s="157"/>
      <c r="DC453" s="15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  <c r="DO453" s="7"/>
      <c r="DP453" s="7"/>
      <c r="DQ453" s="7"/>
      <c r="DR453" s="7"/>
      <c r="DS453" s="7"/>
      <c r="DT453" s="7"/>
      <c r="DU453" s="7"/>
      <c r="DV453" s="7"/>
      <c r="DW453" s="7"/>
      <c r="DX453" s="7"/>
      <c r="DY453" s="7"/>
      <c r="DZ453" s="7"/>
      <c r="EA453" s="7"/>
      <c r="EB453" s="7"/>
      <c r="EC453" s="7"/>
      <c r="ED453" s="7"/>
      <c r="EE453" s="7"/>
      <c r="EF453" s="7"/>
      <c r="EG453" s="7"/>
      <c r="EH453" s="7"/>
      <c r="EI453" s="7"/>
      <c r="EJ453" s="7"/>
      <c r="EK453" s="7"/>
      <c r="EL453" s="7"/>
      <c r="EM453" s="7"/>
      <c r="EN453" s="7"/>
      <c r="EO453" s="7"/>
      <c r="EP453" s="7"/>
      <c r="EQ453" s="7"/>
      <c r="ER453" s="7"/>
      <c r="ES453" s="7"/>
      <c r="ET453" s="7"/>
      <c r="EU453" s="7"/>
      <c r="EV453" s="7"/>
      <c r="EW453" s="7"/>
      <c r="EX453" s="7"/>
      <c r="EY453" s="7"/>
      <c r="EZ453" s="7"/>
      <c r="FA453" s="7"/>
      <c r="FB453" s="7"/>
      <c r="FC453" s="7"/>
      <c r="FD453" s="7"/>
      <c r="FE453" s="7"/>
      <c r="FF453" s="7"/>
      <c r="FG453" s="7"/>
      <c r="FH453" s="7"/>
      <c r="FI453" s="7"/>
      <c r="FJ453" s="7"/>
      <c r="FK453" s="7"/>
      <c r="FL453" s="7"/>
      <c r="FM453" s="7"/>
      <c r="FN453" s="7"/>
      <c r="FO453" s="7"/>
      <c r="FP453" s="7"/>
      <c r="FQ453" s="7"/>
      <c r="FR453" s="7"/>
      <c r="FS453" s="7"/>
      <c r="FT453" s="7"/>
      <c r="FU453" s="7"/>
      <c r="FV453" s="7"/>
      <c r="FW453" s="7"/>
      <c r="FX453" s="7"/>
      <c r="FY453" s="7"/>
      <c r="FZ453" s="7"/>
      <c r="GA453" s="7"/>
      <c r="GB453" s="7"/>
      <c r="GC453" s="7"/>
      <c r="GD453" s="7"/>
      <c r="GE453" s="7"/>
      <c r="GF453" s="7"/>
      <c r="GG453" s="7"/>
      <c r="GH453" s="7"/>
      <c r="GI453" s="7"/>
      <c r="GJ453" s="7"/>
      <c r="GK453" s="7"/>
      <c r="GL453" s="7"/>
      <c r="GM453" s="7"/>
      <c r="GN453" s="7"/>
      <c r="GO453" s="7"/>
      <c r="GP453" s="7"/>
      <c r="GQ453" s="7"/>
      <c r="GR453" s="7"/>
      <c r="GS453" s="7"/>
      <c r="GT453" s="7"/>
      <c r="GU453" s="7"/>
      <c r="GV453" s="7"/>
      <c r="GW453" s="7"/>
      <c r="GX453" s="7"/>
      <c r="GY453" s="7"/>
      <c r="GZ453" s="7"/>
      <c r="HA453" s="7"/>
      <c r="HB453" s="7"/>
      <c r="HC453" s="7"/>
      <c r="HD453" s="7"/>
      <c r="HE453" s="7"/>
      <c r="HF453" s="7"/>
      <c r="HG453" s="7"/>
      <c r="HH453" s="7"/>
      <c r="HI453" s="7"/>
      <c r="HJ453" s="7"/>
      <c r="HK453" s="7"/>
      <c r="HL453" s="7"/>
      <c r="HM453" s="7"/>
      <c r="HN453" s="7"/>
      <c r="HO453" s="7"/>
      <c r="HP453" s="7"/>
      <c r="HQ453" s="7"/>
      <c r="HR453" s="7"/>
      <c r="HS453" s="7"/>
      <c r="HT453" s="7"/>
      <c r="HU453" s="7"/>
      <c r="HV453" s="7"/>
      <c r="HW453" s="7"/>
      <c r="HX453" s="7"/>
      <c r="HY453" s="7"/>
      <c r="HZ453" s="7"/>
      <c r="IA453" s="7"/>
      <c r="IB453" s="7"/>
      <c r="IC453" s="7"/>
      <c r="ID453" s="7"/>
      <c r="IE453" s="7"/>
      <c r="IF453" s="7"/>
      <c r="IG453" s="7"/>
      <c r="IH453" s="7"/>
      <c r="II453" s="7"/>
      <c r="IJ453" s="7"/>
      <c r="IK453" s="7"/>
      <c r="IL453" s="7"/>
      <c r="IM453" s="7"/>
      <c r="IN453" s="7"/>
      <c r="IO453" s="7"/>
      <c r="IP453" s="7"/>
      <c r="IQ453" s="7"/>
      <c r="IR453" s="7"/>
      <c r="IS453" s="7"/>
      <c r="IT453" s="7"/>
      <c r="IU453" s="7"/>
      <c r="IV453" s="7"/>
      <c r="IW453" s="7"/>
      <c r="IX453" s="7"/>
      <c r="IY453" s="7"/>
      <c r="IZ453" s="7"/>
      <c r="JA453" s="7"/>
      <c r="JB453" s="7"/>
      <c r="JC453" s="7"/>
      <c r="JD453" s="7"/>
      <c r="JE453" s="7"/>
      <c r="JF453" s="7"/>
    </row>
    <row r="454" spans="2:266" ht="11.25" customHeight="1">
      <c r="B454" s="11" t="s">
        <v>1388</v>
      </c>
      <c r="D454" s="417"/>
      <c r="E454" s="417"/>
      <c r="F454" s="417"/>
      <c r="G454" s="417"/>
      <c r="H454" s="417"/>
      <c r="I454" s="417"/>
      <c r="J454" s="417"/>
      <c r="K454" s="417"/>
      <c r="L454" s="417"/>
      <c r="M454" s="417"/>
      <c r="N454" s="417"/>
      <c r="O454" s="417"/>
      <c r="P454" s="417"/>
      <c r="Q454" s="417"/>
      <c r="R454" s="417"/>
      <c r="S454" s="417"/>
      <c r="T454" s="245"/>
      <c r="U454" s="417"/>
      <c r="V454" s="246"/>
      <c r="W454" s="246"/>
      <c r="X454" s="246"/>
      <c r="Y454" s="246"/>
      <c r="Z454" s="246"/>
      <c r="AA454" s="246"/>
      <c r="AB454" s="246"/>
      <c r="AC454" s="246"/>
      <c r="AD454" s="417"/>
      <c r="AE454" s="417"/>
      <c r="AF454" s="418"/>
      <c r="AG454" s="12"/>
      <c r="AH454" s="12"/>
      <c r="AI454" s="417"/>
      <c r="AK454" s="7"/>
      <c r="AU454" s="150"/>
      <c r="AV454" s="150"/>
      <c r="AW454" s="150"/>
      <c r="AX454" s="150"/>
      <c r="AY454" s="150"/>
      <c r="AZ454" s="150"/>
      <c r="BA454" s="150"/>
      <c r="BB454" s="150"/>
      <c r="BC454" s="150"/>
      <c r="BD454" s="150"/>
      <c r="BE454" s="150"/>
      <c r="BF454" s="150"/>
      <c r="BG454" s="150"/>
      <c r="BH454" s="150"/>
      <c r="BI454" s="150"/>
      <c r="BJ454" s="150"/>
      <c r="BK454" s="150"/>
      <c r="BL454" s="150"/>
      <c r="BM454" s="150"/>
      <c r="BN454" s="150"/>
      <c r="BO454" s="150"/>
      <c r="BP454" s="150"/>
      <c r="BQ454" s="150"/>
      <c r="BR454" s="150"/>
      <c r="BS454" s="150"/>
      <c r="BT454" s="150"/>
      <c r="BU454" s="150"/>
      <c r="BV454" s="150"/>
      <c r="BW454" s="150"/>
      <c r="BX454" s="150"/>
      <c r="BY454" s="150"/>
      <c r="BZ454" s="150"/>
      <c r="CA454" s="150"/>
      <c r="CB454" s="150"/>
      <c r="CC454" s="150"/>
      <c r="CD454" s="150"/>
      <c r="CE454" s="150"/>
      <c r="CF454" s="150"/>
      <c r="CG454" s="150"/>
      <c r="CH454" s="150"/>
      <c r="CI454" s="150"/>
      <c r="CJ454" s="150"/>
      <c r="CK454" s="150"/>
      <c r="CL454" s="150"/>
      <c r="CM454" s="150"/>
      <c r="CN454" s="150"/>
      <c r="CO454" s="150"/>
      <c r="CP454" s="150"/>
      <c r="CQ454" s="150"/>
      <c r="CR454" s="150"/>
      <c r="CS454" s="150"/>
      <c r="CT454" s="150"/>
      <c r="CU454" s="150"/>
      <c r="CV454" s="150"/>
      <c r="CW454" s="150"/>
      <c r="CX454" s="150"/>
      <c r="CY454" s="150"/>
      <c r="CZ454" s="150"/>
      <c r="DA454" s="150"/>
      <c r="DB454" s="150"/>
      <c r="DC454" s="150"/>
    </row>
    <row r="455" spans="2:266" ht="11.25" customHeight="1">
      <c r="B455" s="388"/>
      <c r="C455" s="390"/>
      <c r="D455" s="697"/>
      <c r="E455" s="697"/>
      <c r="F455" s="697"/>
      <c r="G455" s="697"/>
      <c r="H455" s="697"/>
      <c r="I455" s="697"/>
      <c r="J455" s="697"/>
      <c r="K455" s="697"/>
      <c r="L455" s="697"/>
      <c r="M455" s="697"/>
      <c r="N455" s="697"/>
      <c r="O455" s="697"/>
      <c r="P455" s="697"/>
      <c r="Q455" s="697"/>
      <c r="R455" s="697"/>
      <c r="S455" s="697"/>
      <c r="T455" s="392"/>
      <c r="U455" s="697"/>
      <c r="V455" s="394"/>
      <c r="W455" s="394"/>
      <c r="X455" s="394"/>
      <c r="Y455" s="394"/>
      <c r="Z455" s="394"/>
      <c r="AA455" s="394"/>
      <c r="AB455" s="394"/>
      <c r="AC455" s="394"/>
      <c r="AD455" s="697"/>
      <c r="AE455" s="697"/>
      <c r="AF455" s="377" t="s">
        <v>253</v>
      </c>
      <c r="AG455" s="377"/>
      <c r="AH455" s="377"/>
      <c r="AI455" s="698"/>
      <c r="AK455" s="7"/>
      <c r="AU455" s="150"/>
      <c r="AV455" s="150"/>
      <c r="AW455" s="150"/>
      <c r="AX455" s="150"/>
      <c r="AY455" s="150"/>
      <c r="AZ455" s="150"/>
      <c r="BA455" s="150"/>
      <c r="BB455" s="150"/>
      <c r="BC455" s="150"/>
      <c r="BD455" s="150"/>
      <c r="BE455" s="150"/>
      <c r="BF455" s="150"/>
      <c r="BG455" s="150"/>
      <c r="BH455" s="150"/>
      <c r="BI455" s="150"/>
      <c r="BJ455" s="150"/>
      <c r="BK455" s="150"/>
      <c r="BL455" s="150"/>
      <c r="BM455" s="150"/>
      <c r="BN455" s="150"/>
      <c r="BO455" s="150"/>
      <c r="BP455" s="150"/>
      <c r="BQ455" s="150"/>
      <c r="BR455" s="150"/>
      <c r="BS455" s="150"/>
      <c r="BT455" s="150"/>
      <c r="BU455" s="150"/>
      <c r="BV455" s="150"/>
      <c r="BW455" s="150"/>
      <c r="BX455" s="150"/>
      <c r="BY455" s="150"/>
      <c r="BZ455" s="150"/>
      <c r="CA455" s="150"/>
      <c r="CB455" s="150"/>
      <c r="CC455" s="150"/>
      <c r="CD455" s="150"/>
      <c r="CE455" s="150"/>
      <c r="CF455" s="150"/>
      <c r="CG455" s="150"/>
      <c r="CH455" s="150"/>
      <c r="CI455" s="150"/>
      <c r="CJ455" s="150"/>
      <c r="CK455" s="150"/>
      <c r="CL455" s="150"/>
      <c r="CM455" s="150"/>
      <c r="CN455" s="150"/>
      <c r="CO455" s="150"/>
      <c r="CP455" s="150"/>
      <c r="CQ455" s="150"/>
      <c r="CR455" s="150"/>
      <c r="CS455" s="150"/>
      <c r="CT455" s="150"/>
      <c r="CU455" s="150"/>
      <c r="CV455" s="150"/>
      <c r="CW455" s="150"/>
      <c r="CX455" s="150"/>
      <c r="CY455" s="150"/>
      <c r="CZ455" s="150"/>
      <c r="DA455" s="150"/>
      <c r="DB455" s="150"/>
      <c r="DC455" s="150"/>
    </row>
    <row r="456" spans="2:266">
      <c r="B456" s="398"/>
      <c r="C456" s="385" t="str">
        <f t="shared" ref="C456:C461" si="47">IF(C135="","",C135)</f>
        <v xml:space="preserve"> CA1 - Air Compressor Variable Speed Drives</v>
      </c>
      <c r="D456" s="417"/>
      <c r="E456" s="417"/>
      <c r="F456" s="417"/>
      <c r="G456" s="417"/>
      <c r="H456" s="417"/>
      <c r="I456" s="417"/>
      <c r="J456" s="417"/>
      <c r="K456" s="417"/>
      <c r="L456" s="417"/>
      <c r="M456" s="417"/>
      <c r="N456" s="417"/>
      <c r="O456" s="417"/>
      <c r="P456" s="417"/>
      <c r="Q456" s="417"/>
      <c r="R456" s="417"/>
      <c r="S456" s="417"/>
      <c r="T456" s="245"/>
      <c r="U456" s="417"/>
      <c r="V456" s="463" t="str">
        <f t="shared" ref="V456:W460" si="48">IF(V135="","",V135)</f>
        <v xml:space="preserve">Qty: </v>
      </c>
      <c r="W456" s="995" t="str">
        <f t="shared" si="48"/>
        <v/>
      </c>
      <c r="X456" s="995"/>
      <c r="Y456" s="45" t="str">
        <f>IF(Y135="","",Y135)</f>
        <v>hp</v>
      </c>
      <c r="Z456" s="246"/>
      <c r="AA456" s="246"/>
      <c r="AB456" s="246"/>
      <c r="AC456" s="246"/>
      <c r="AD456" s="401" t="str">
        <f>IF(AD135="","",AD135)</f>
        <v>x $200 per hp=</v>
      </c>
      <c r="AE456" s="400" t="s">
        <v>252</v>
      </c>
      <c r="AF456" s="999" t="str">
        <f>IF(AF135="","",AF135)</f>
        <v/>
      </c>
      <c r="AG456" s="999"/>
      <c r="AH456" s="999"/>
      <c r="AI456" s="699"/>
      <c r="AK456" s="7"/>
      <c r="AU456" s="150"/>
      <c r="AV456" s="150"/>
      <c r="AW456" s="150"/>
      <c r="AX456" s="150"/>
      <c r="AY456" s="150"/>
      <c r="AZ456" s="150"/>
      <c r="BA456" s="150"/>
      <c r="BB456" s="150"/>
      <c r="BC456" s="150"/>
      <c r="BD456" s="150"/>
      <c r="BE456" s="150"/>
      <c r="BF456" s="150"/>
      <c r="BG456" s="150"/>
      <c r="BH456" s="150"/>
      <c r="BI456" s="150"/>
      <c r="BJ456" s="150"/>
      <c r="BK456" s="150"/>
      <c r="BL456" s="150"/>
      <c r="BM456" s="150"/>
      <c r="BN456" s="150"/>
      <c r="BO456" s="150"/>
      <c r="BP456" s="150"/>
      <c r="BQ456" s="150"/>
      <c r="BR456" s="150"/>
      <c r="BS456" s="150"/>
      <c r="BT456" s="150"/>
      <c r="BU456" s="150"/>
      <c r="BV456" s="150"/>
      <c r="BW456" s="150"/>
      <c r="BX456" s="150"/>
      <c r="BY456" s="150"/>
      <c r="BZ456" s="150"/>
      <c r="CA456" s="150"/>
      <c r="CB456" s="150"/>
      <c r="CC456" s="150"/>
      <c r="CD456" s="150"/>
      <c r="CE456" s="150"/>
      <c r="CF456" s="150"/>
      <c r="CG456" s="150"/>
      <c r="CH456" s="150"/>
      <c r="CI456" s="150"/>
      <c r="CJ456" s="150"/>
      <c r="CK456" s="150"/>
      <c r="CL456" s="150"/>
      <c r="CM456" s="150"/>
      <c r="CN456" s="150"/>
      <c r="CO456" s="150"/>
      <c r="CP456" s="150"/>
      <c r="CQ456" s="150"/>
      <c r="CR456" s="150"/>
      <c r="CS456" s="150"/>
      <c r="CT456" s="150"/>
      <c r="CU456" s="150"/>
      <c r="CV456" s="150"/>
      <c r="CW456" s="150"/>
      <c r="CX456" s="150"/>
      <c r="CY456" s="150"/>
      <c r="CZ456" s="150"/>
      <c r="DA456" s="150"/>
      <c r="DB456" s="150"/>
      <c r="DC456" s="150"/>
    </row>
    <row r="457" spans="2:266">
      <c r="B457" s="398"/>
      <c r="C457" s="385" t="str">
        <f t="shared" si="47"/>
        <v xml:space="preserve"> CA2 - No Loss Condensate Drain</v>
      </c>
      <c r="D457" s="417"/>
      <c r="E457" s="417"/>
      <c r="F457" s="417"/>
      <c r="G457" s="417"/>
      <c r="H457" s="417"/>
      <c r="I457" s="417"/>
      <c r="J457" s="417"/>
      <c r="K457" s="417"/>
      <c r="L457" s="417"/>
      <c r="M457" s="417"/>
      <c r="N457" s="417"/>
      <c r="O457" s="417"/>
      <c r="P457" s="417"/>
      <c r="Q457" s="417"/>
      <c r="R457" s="417"/>
      <c r="S457" s="417"/>
      <c r="T457" s="245"/>
      <c r="U457" s="417"/>
      <c r="V457" s="463" t="str">
        <f t="shared" si="48"/>
        <v xml:space="preserve">Qty: </v>
      </c>
      <c r="W457" s="995" t="str">
        <f t="shared" si="48"/>
        <v/>
      </c>
      <c r="X457" s="995"/>
      <c r="Y457" s="45" t="str">
        <f>IF(Y136="","",Y136)</f>
        <v>unit(s)</v>
      </c>
      <c r="Z457" s="246"/>
      <c r="AA457" s="246"/>
      <c r="AB457" s="246"/>
      <c r="AC457" s="246"/>
      <c r="AD457" s="401" t="str">
        <f>IF(AD136="","",AD136)</f>
        <v>x $200 per unit=</v>
      </c>
      <c r="AE457" s="400" t="s">
        <v>252</v>
      </c>
      <c r="AF457" s="996" t="str">
        <f>IF(AF136="","",AF136)</f>
        <v/>
      </c>
      <c r="AG457" s="996"/>
      <c r="AH457" s="996"/>
      <c r="AI457" s="699"/>
      <c r="AK457" s="7"/>
      <c r="AU457" s="150"/>
      <c r="AV457" s="150"/>
      <c r="AW457" s="150"/>
      <c r="AX457" s="150"/>
      <c r="AY457" s="150"/>
      <c r="AZ457" s="150"/>
      <c r="BA457" s="150"/>
      <c r="BB457" s="150"/>
      <c r="BC457" s="150"/>
      <c r="BD457" s="150"/>
      <c r="BE457" s="150"/>
      <c r="BF457" s="150"/>
      <c r="BG457" s="150"/>
      <c r="BH457" s="150"/>
      <c r="BI457" s="150"/>
      <c r="BJ457" s="150"/>
      <c r="BK457" s="150"/>
      <c r="BL457" s="150"/>
      <c r="BM457" s="150"/>
      <c r="BN457" s="150"/>
      <c r="BO457" s="150"/>
      <c r="BP457" s="150"/>
      <c r="BQ457" s="150"/>
      <c r="BR457" s="150"/>
      <c r="BS457" s="150"/>
      <c r="BT457" s="150"/>
      <c r="BU457" s="150"/>
      <c r="BV457" s="150"/>
      <c r="BW457" s="150"/>
      <c r="BX457" s="150"/>
      <c r="BY457" s="150"/>
      <c r="BZ457" s="150"/>
      <c r="CA457" s="150"/>
      <c r="CB457" s="150"/>
      <c r="CC457" s="150"/>
      <c r="CD457" s="150"/>
      <c r="CE457" s="150"/>
      <c r="CF457" s="150"/>
      <c r="CG457" s="150"/>
      <c r="CH457" s="150"/>
      <c r="CI457" s="150"/>
      <c r="CJ457" s="150"/>
      <c r="CK457" s="150"/>
      <c r="CL457" s="150"/>
      <c r="CM457" s="150"/>
      <c r="CN457" s="150"/>
      <c r="CO457" s="150"/>
      <c r="CP457" s="150"/>
      <c r="CQ457" s="150"/>
      <c r="CR457" s="150"/>
      <c r="CS457" s="150"/>
      <c r="CT457" s="150"/>
      <c r="CU457" s="150"/>
      <c r="CV457" s="150"/>
      <c r="CW457" s="150"/>
      <c r="CX457" s="150"/>
      <c r="CY457" s="150"/>
      <c r="CZ457" s="150"/>
      <c r="DA457" s="150"/>
      <c r="DB457" s="150"/>
      <c r="DC457" s="150"/>
    </row>
    <row r="458" spans="2:266">
      <c r="B458" s="398"/>
      <c r="C458" s="385" t="str">
        <f t="shared" si="47"/>
        <v xml:space="preserve"> CA3 - Low Pressure Drop Filter</v>
      </c>
      <c r="D458" s="417"/>
      <c r="E458" s="417"/>
      <c r="F458" s="417"/>
      <c r="G458" s="417"/>
      <c r="H458" s="417"/>
      <c r="I458" s="417"/>
      <c r="J458" s="417"/>
      <c r="K458" s="417"/>
      <c r="L458" s="417"/>
      <c r="M458" s="417"/>
      <c r="N458" s="417"/>
      <c r="O458" s="417"/>
      <c r="P458" s="417"/>
      <c r="Q458" s="417"/>
      <c r="R458" s="417"/>
      <c r="S458" s="417"/>
      <c r="T458" s="245"/>
      <c r="U458" s="417"/>
      <c r="V458" s="463" t="str">
        <f t="shared" si="48"/>
        <v xml:space="preserve">Qty: </v>
      </c>
      <c r="W458" s="995" t="str">
        <f t="shared" si="48"/>
        <v/>
      </c>
      <c r="X458" s="995"/>
      <c r="Y458" s="45" t="str">
        <f>IF(Y137="","",Y137)</f>
        <v>hp</v>
      </c>
      <c r="Z458" s="246"/>
      <c r="AA458" s="246"/>
      <c r="AB458" s="246"/>
      <c r="AC458" s="246"/>
      <c r="AD458" s="401" t="str">
        <f>IF(AD137="","",AD137)</f>
        <v>x $10 per hp=</v>
      </c>
      <c r="AE458" s="400" t="s">
        <v>252</v>
      </c>
      <c r="AF458" s="996" t="str">
        <f>IF(AF137="","",AF137)</f>
        <v/>
      </c>
      <c r="AG458" s="996"/>
      <c r="AH458" s="996"/>
      <c r="AI458" s="699"/>
      <c r="AK458" s="7"/>
      <c r="AU458" s="150"/>
      <c r="AV458" s="150"/>
      <c r="AW458" s="150"/>
      <c r="AX458" s="150"/>
      <c r="AY458" s="150"/>
      <c r="AZ458" s="150"/>
      <c r="BA458" s="150"/>
      <c r="BB458" s="150"/>
      <c r="BC458" s="150"/>
      <c r="BD458" s="150"/>
      <c r="BE458" s="150"/>
      <c r="BF458" s="150"/>
      <c r="BG458" s="150"/>
      <c r="BH458" s="150"/>
      <c r="BI458" s="150"/>
      <c r="BJ458" s="150"/>
      <c r="BK458" s="150"/>
      <c r="BL458" s="150"/>
      <c r="BM458" s="150"/>
      <c r="BN458" s="150"/>
      <c r="BO458" s="150"/>
      <c r="BP458" s="150"/>
      <c r="BQ458" s="150"/>
      <c r="BR458" s="150"/>
      <c r="BS458" s="150"/>
      <c r="BT458" s="150"/>
      <c r="BU458" s="150"/>
      <c r="BV458" s="150"/>
      <c r="BW458" s="150"/>
      <c r="BX458" s="150"/>
      <c r="BY458" s="150"/>
      <c r="BZ458" s="150"/>
      <c r="CA458" s="150"/>
      <c r="CB458" s="150"/>
      <c r="CC458" s="150"/>
      <c r="CD458" s="150"/>
      <c r="CE458" s="150"/>
      <c r="CF458" s="150"/>
      <c r="CG458" s="150"/>
      <c r="CH458" s="150"/>
      <c r="CI458" s="150"/>
      <c r="CJ458" s="150"/>
      <c r="CK458" s="150"/>
      <c r="CL458" s="150"/>
      <c r="CM458" s="150"/>
      <c r="CN458" s="150"/>
      <c r="CO458" s="150"/>
      <c r="CP458" s="150"/>
      <c r="CQ458" s="150"/>
      <c r="CR458" s="150"/>
      <c r="CS458" s="150"/>
      <c r="CT458" s="150"/>
      <c r="CU458" s="150"/>
      <c r="CV458" s="150"/>
      <c r="CW458" s="150"/>
      <c r="CX458" s="150"/>
      <c r="CY458" s="150"/>
      <c r="CZ458" s="150"/>
      <c r="DA458" s="150"/>
      <c r="DB458" s="150"/>
      <c r="DC458" s="150"/>
    </row>
    <row r="459" spans="2:266">
      <c r="B459" s="398"/>
      <c r="C459" s="12" t="str">
        <f t="shared" si="47"/>
        <v xml:space="preserve"> CA4 - Refrigerated Compressed Air Dryer</v>
      </c>
      <c r="D459" s="417"/>
      <c r="E459" s="417"/>
      <c r="F459" s="417"/>
      <c r="G459" s="417"/>
      <c r="H459" s="417"/>
      <c r="I459" s="417"/>
      <c r="J459" s="417"/>
      <c r="K459" s="417"/>
      <c r="L459" s="417"/>
      <c r="M459" s="417"/>
      <c r="N459" s="417"/>
      <c r="O459" s="417"/>
      <c r="P459" s="417"/>
      <c r="Q459" s="417"/>
      <c r="R459" s="417"/>
      <c r="S459" s="417"/>
      <c r="T459" s="245"/>
      <c r="U459" s="417"/>
      <c r="V459" s="463" t="str">
        <f t="shared" si="48"/>
        <v xml:space="preserve">Qty: </v>
      </c>
      <c r="W459" s="995" t="str">
        <f t="shared" si="48"/>
        <v/>
      </c>
      <c r="X459" s="995"/>
      <c r="Y459" s="45" t="str">
        <f>IF(Y138="","",Y138)</f>
        <v>cfm</v>
      </c>
      <c r="Z459" s="246"/>
      <c r="AA459" s="246"/>
      <c r="AB459" s="246"/>
      <c r="AC459" s="246"/>
      <c r="AD459" s="401" t="str">
        <f>IF(AD138="","",AD138)</f>
        <v>x $3 per cfm =</v>
      </c>
      <c r="AE459" s="400" t="s">
        <v>252</v>
      </c>
      <c r="AF459" s="996" t="str">
        <f>IF(AF138="","",AF138)</f>
        <v/>
      </c>
      <c r="AG459" s="996"/>
      <c r="AH459" s="996"/>
      <c r="AI459" s="699"/>
      <c r="AK459" s="7"/>
      <c r="AU459" s="150"/>
      <c r="AV459" s="150"/>
      <c r="AW459" s="150"/>
      <c r="AX459" s="150"/>
      <c r="AY459" s="150"/>
      <c r="AZ459" s="150"/>
      <c r="BA459" s="150"/>
      <c r="BB459" s="150"/>
      <c r="BC459" s="150"/>
      <c r="BD459" s="150"/>
      <c r="BE459" s="150"/>
      <c r="BF459" s="150"/>
      <c r="BG459" s="150"/>
      <c r="BH459" s="150"/>
      <c r="BI459" s="150"/>
      <c r="BJ459" s="150"/>
      <c r="BK459" s="150"/>
      <c r="BL459" s="150"/>
      <c r="BM459" s="150"/>
      <c r="BN459" s="150"/>
      <c r="BO459" s="150"/>
      <c r="BP459" s="150"/>
      <c r="BQ459" s="150"/>
      <c r="BR459" s="150"/>
      <c r="BS459" s="150"/>
      <c r="BT459" s="150"/>
      <c r="BU459" s="150"/>
      <c r="BV459" s="150"/>
      <c r="BW459" s="150"/>
      <c r="BX459" s="150"/>
      <c r="BY459" s="150"/>
      <c r="BZ459" s="150"/>
      <c r="CA459" s="150"/>
      <c r="CB459" s="150"/>
      <c r="CC459" s="150"/>
      <c r="CD459" s="150"/>
      <c r="CE459" s="150"/>
      <c r="CF459" s="150"/>
      <c r="CG459" s="150"/>
      <c r="CH459" s="150"/>
      <c r="CI459" s="150"/>
      <c r="CJ459" s="150"/>
      <c r="CK459" s="150"/>
      <c r="CL459" s="150"/>
      <c r="CM459" s="150"/>
      <c r="CN459" s="150"/>
      <c r="CO459" s="150"/>
      <c r="CP459" s="150"/>
      <c r="CQ459" s="150"/>
      <c r="CR459" s="150"/>
      <c r="CS459" s="150"/>
      <c r="CT459" s="150"/>
      <c r="CU459" s="150"/>
      <c r="CV459" s="150"/>
      <c r="CW459" s="150"/>
      <c r="CX459" s="150"/>
      <c r="CY459" s="150"/>
      <c r="CZ459" s="150"/>
      <c r="DA459" s="150"/>
      <c r="DB459" s="150"/>
      <c r="DC459" s="150"/>
    </row>
    <row r="460" spans="2:266">
      <c r="B460" s="398"/>
      <c r="C460" s="385" t="str">
        <f t="shared" si="47"/>
        <v xml:space="preserve"> CA5 - Efficient Compressed Air Nozzle</v>
      </c>
      <c r="D460" s="417"/>
      <c r="E460" s="417"/>
      <c r="F460" s="417"/>
      <c r="G460" s="417"/>
      <c r="H460" s="417"/>
      <c r="I460" s="417"/>
      <c r="J460" s="417"/>
      <c r="K460" s="417"/>
      <c r="L460" s="417"/>
      <c r="M460" s="417"/>
      <c r="N460" s="417"/>
      <c r="O460" s="417"/>
      <c r="P460" s="417"/>
      <c r="Q460" s="417"/>
      <c r="R460" s="417"/>
      <c r="S460" s="417"/>
      <c r="T460" s="245"/>
      <c r="U460" s="417"/>
      <c r="V460" s="463" t="str">
        <f t="shared" si="48"/>
        <v xml:space="preserve">Qty: </v>
      </c>
      <c r="W460" s="995" t="str">
        <f t="shared" si="48"/>
        <v/>
      </c>
      <c r="X460" s="995"/>
      <c r="Y460" s="45" t="str">
        <f>IF(Y139="","",Y139)</f>
        <v>nozzle(s)</v>
      </c>
      <c r="Z460" s="246"/>
      <c r="AA460" s="246"/>
      <c r="AB460" s="246"/>
      <c r="AC460" s="246"/>
      <c r="AD460" s="401" t="str">
        <f>IF(AD139="","",AD139)</f>
        <v>x $80 per nozzle =</v>
      </c>
      <c r="AE460" s="400" t="s">
        <v>252</v>
      </c>
      <c r="AF460" s="996" t="str">
        <f>IF(AF139="","",AF139)</f>
        <v/>
      </c>
      <c r="AG460" s="996"/>
      <c r="AH460" s="996"/>
      <c r="AI460" s="699"/>
      <c r="AK460" s="7"/>
      <c r="AU460" s="150"/>
      <c r="AV460" s="150"/>
      <c r="AW460" s="150"/>
      <c r="AX460" s="150"/>
      <c r="AY460" s="150"/>
      <c r="AZ460" s="150"/>
      <c r="BA460" s="150"/>
      <c r="BB460" s="150"/>
      <c r="BC460" s="150"/>
      <c r="BD460" s="150"/>
      <c r="BE460" s="150"/>
      <c r="BF460" s="150"/>
      <c r="BG460" s="150"/>
      <c r="BH460" s="150"/>
      <c r="BI460" s="150"/>
      <c r="BJ460" s="150"/>
      <c r="BK460" s="150"/>
      <c r="BL460" s="150"/>
      <c r="BM460" s="150"/>
      <c r="BN460" s="150"/>
      <c r="BO460" s="150"/>
      <c r="BP460" s="150"/>
      <c r="BQ460" s="150"/>
      <c r="BR460" s="150"/>
      <c r="BS460" s="150"/>
      <c r="BT460" s="150"/>
      <c r="BU460" s="150"/>
      <c r="BV460" s="150"/>
      <c r="BW460" s="150"/>
      <c r="BX460" s="150"/>
      <c r="BY460" s="150"/>
      <c r="BZ460" s="150"/>
      <c r="CA460" s="150"/>
      <c r="CB460" s="150"/>
      <c r="CC460" s="150"/>
      <c r="CD460" s="150"/>
      <c r="CE460" s="150"/>
      <c r="CF460" s="150"/>
      <c r="CG460" s="150"/>
      <c r="CH460" s="150"/>
      <c r="CI460" s="150"/>
      <c r="CJ460" s="150"/>
      <c r="CK460" s="150"/>
      <c r="CL460" s="150"/>
      <c r="CM460" s="150"/>
      <c r="CN460" s="150"/>
      <c r="CO460" s="150"/>
      <c r="CP460" s="150"/>
      <c r="CQ460" s="150"/>
      <c r="CR460" s="150"/>
      <c r="CS460" s="150"/>
      <c r="CT460" s="150"/>
      <c r="CU460" s="150"/>
      <c r="CV460" s="150"/>
      <c r="CW460" s="150"/>
      <c r="CX460" s="150"/>
      <c r="CY460" s="150"/>
      <c r="CZ460" s="150"/>
      <c r="DA460" s="150"/>
      <c r="DB460" s="150"/>
      <c r="DC460" s="150"/>
    </row>
    <row r="461" spans="2:266" ht="1.9" customHeight="1">
      <c r="B461" s="398"/>
      <c r="C461" s="385" t="str">
        <f t="shared" si="47"/>
        <v/>
      </c>
      <c r="D461" s="417"/>
      <c r="E461" s="417"/>
      <c r="F461" s="417"/>
      <c r="G461" s="417"/>
      <c r="H461" s="417"/>
      <c r="I461" s="417"/>
      <c r="J461" s="417"/>
      <c r="K461" s="417"/>
      <c r="L461" s="417"/>
      <c r="M461" s="417"/>
      <c r="N461" s="417"/>
      <c r="O461" s="417"/>
      <c r="P461" s="417"/>
      <c r="Q461" s="417"/>
      <c r="R461" s="417"/>
      <c r="S461" s="417"/>
      <c r="T461" s="417"/>
      <c r="U461" s="417"/>
      <c r="V461" s="417"/>
      <c r="W461" s="417"/>
      <c r="X461" s="417"/>
      <c r="Y461" s="417"/>
      <c r="Z461" s="417"/>
      <c r="AA461" s="417"/>
      <c r="AB461" s="417"/>
      <c r="AC461" s="417"/>
      <c r="AD461" s="417"/>
      <c r="AE461" s="417"/>
      <c r="AF461" s="417"/>
      <c r="AG461" s="417"/>
      <c r="AH461" s="417"/>
      <c r="AI461" s="699"/>
      <c r="AK461" s="7"/>
      <c r="AU461" s="150"/>
      <c r="AV461" s="150"/>
      <c r="AW461" s="150"/>
      <c r="AX461" s="150"/>
      <c r="AY461" s="150"/>
      <c r="AZ461" s="150"/>
      <c r="BA461" s="150"/>
      <c r="BB461" s="150"/>
      <c r="BC461" s="150"/>
      <c r="BD461" s="150"/>
      <c r="BE461" s="150"/>
      <c r="BF461" s="150"/>
      <c r="BG461" s="150"/>
      <c r="BH461" s="150"/>
      <c r="BI461" s="150"/>
      <c r="BJ461" s="150"/>
      <c r="BK461" s="150"/>
      <c r="BL461" s="150"/>
      <c r="BM461" s="150"/>
      <c r="BN461" s="150"/>
      <c r="BO461" s="150"/>
      <c r="BP461" s="150"/>
      <c r="BQ461" s="150"/>
      <c r="BR461" s="150"/>
      <c r="BS461" s="150"/>
      <c r="BT461" s="150"/>
      <c r="BU461" s="150"/>
      <c r="BV461" s="150"/>
      <c r="BW461" s="150"/>
      <c r="BX461" s="150"/>
      <c r="BY461" s="150"/>
      <c r="BZ461" s="150"/>
      <c r="CA461" s="150"/>
      <c r="CB461" s="150"/>
      <c r="CC461" s="150"/>
      <c r="CD461" s="150"/>
      <c r="CE461" s="150"/>
      <c r="CF461" s="150"/>
      <c r="CG461" s="150"/>
      <c r="CH461" s="150"/>
      <c r="CI461" s="150"/>
      <c r="CJ461" s="150"/>
      <c r="CK461" s="150"/>
      <c r="CL461" s="150"/>
      <c r="CM461" s="150"/>
      <c r="CN461" s="150"/>
      <c r="CO461" s="150"/>
      <c r="CP461" s="150"/>
      <c r="CQ461" s="150"/>
      <c r="CR461" s="150"/>
      <c r="CS461" s="150"/>
      <c r="CT461" s="150"/>
      <c r="CU461" s="150"/>
      <c r="CV461" s="150"/>
      <c r="CW461" s="150"/>
      <c r="CX461" s="150"/>
      <c r="CY461" s="150"/>
      <c r="CZ461" s="150"/>
      <c r="DA461" s="150"/>
      <c r="DB461" s="150"/>
      <c r="DC461" s="150"/>
    </row>
    <row r="462" spans="2:266" ht="4.1500000000000004" customHeight="1">
      <c r="B462" s="15"/>
      <c r="C462" s="29"/>
      <c r="D462" s="700"/>
      <c r="E462" s="700"/>
      <c r="F462" s="700"/>
      <c r="G462" s="700"/>
      <c r="H462" s="700"/>
      <c r="I462" s="700"/>
      <c r="J462" s="700"/>
      <c r="K462" s="700"/>
      <c r="L462" s="700"/>
      <c r="M462" s="700"/>
      <c r="N462" s="700"/>
      <c r="O462" s="700"/>
      <c r="P462" s="700"/>
      <c r="Q462" s="700"/>
      <c r="R462" s="700"/>
      <c r="S462" s="700"/>
      <c r="T462" s="409"/>
      <c r="U462" s="700"/>
      <c r="V462" s="410"/>
      <c r="W462" s="410"/>
      <c r="X462" s="410"/>
      <c r="Y462" s="410"/>
      <c r="Z462" s="410"/>
      <c r="AA462" s="410"/>
      <c r="AB462" s="410"/>
      <c r="AC462" s="410"/>
      <c r="AD462" s="700"/>
      <c r="AE462" s="700"/>
      <c r="AF462" s="701"/>
      <c r="AG462" s="387"/>
      <c r="AH462" s="387"/>
      <c r="AI462" s="702"/>
      <c r="AK462" s="7"/>
      <c r="AU462" s="150"/>
      <c r="AV462" s="150"/>
      <c r="AW462" s="150"/>
      <c r="AX462" s="150"/>
      <c r="AY462" s="150"/>
      <c r="AZ462" s="150"/>
      <c r="BA462" s="150"/>
      <c r="BB462" s="150"/>
      <c r="BC462" s="150"/>
      <c r="BD462" s="150"/>
      <c r="BE462" s="150"/>
      <c r="BF462" s="150"/>
      <c r="BG462" s="150"/>
      <c r="BH462" s="150"/>
      <c r="BI462" s="150"/>
      <c r="BJ462" s="150"/>
      <c r="BK462" s="150"/>
      <c r="BL462" s="150"/>
      <c r="BM462" s="150"/>
      <c r="BN462" s="150"/>
      <c r="BO462" s="150"/>
      <c r="BP462" s="150"/>
      <c r="BQ462" s="150"/>
      <c r="BR462" s="150"/>
      <c r="BS462" s="150"/>
      <c r="BT462" s="150"/>
      <c r="BU462" s="150"/>
      <c r="BV462" s="150"/>
      <c r="BW462" s="150"/>
      <c r="BX462" s="150"/>
      <c r="BY462" s="150"/>
      <c r="BZ462" s="150"/>
      <c r="CA462" s="150"/>
      <c r="CB462" s="150"/>
      <c r="CC462" s="150"/>
      <c r="CD462" s="150"/>
      <c r="CE462" s="150"/>
      <c r="CF462" s="150"/>
      <c r="CG462" s="150"/>
      <c r="CH462" s="150"/>
      <c r="CI462" s="150"/>
      <c r="CJ462" s="150"/>
      <c r="CK462" s="150"/>
      <c r="CL462" s="150"/>
      <c r="CM462" s="150"/>
      <c r="CN462" s="150"/>
      <c r="CO462" s="150"/>
      <c r="CP462" s="150"/>
      <c r="CQ462" s="150"/>
      <c r="CR462" s="150"/>
      <c r="CS462" s="150"/>
      <c r="CT462" s="150"/>
      <c r="CU462" s="150"/>
      <c r="CV462" s="150"/>
      <c r="CW462" s="150"/>
      <c r="CX462" s="150"/>
      <c r="CY462" s="150"/>
      <c r="CZ462" s="150"/>
      <c r="DA462" s="150"/>
      <c r="DB462" s="150"/>
      <c r="DC462" s="150"/>
    </row>
    <row r="463" spans="2:266" ht="4.1500000000000004" customHeight="1">
      <c r="D463" s="417"/>
      <c r="E463" s="417"/>
      <c r="F463" s="417"/>
      <c r="G463" s="417"/>
      <c r="H463" s="417"/>
      <c r="I463" s="417"/>
      <c r="J463" s="417"/>
      <c r="K463" s="417"/>
      <c r="L463" s="417"/>
      <c r="M463" s="417"/>
      <c r="N463" s="417"/>
      <c r="O463" s="417"/>
      <c r="P463" s="417"/>
      <c r="Q463" s="417"/>
      <c r="R463" s="417"/>
      <c r="S463" s="417"/>
      <c r="T463" s="245"/>
      <c r="U463" s="417"/>
      <c r="V463" s="246"/>
      <c r="W463" s="246"/>
      <c r="X463" s="246"/>
      <c r="Y463" s="246"/>
      <c r="Z463" s="246"/>
      <c r="AA463" s="246"/>
      <c r="AB463" s="246"/>
      <c r="AC463" s="246"/>
      <c r="AD463" s="417"/>
      <c r="AE463" s="417"/>
      <c r="AF463" s="418"/>
      <c r="AG463" s="12"/>
      <c r="AH463" s="12"/>
      <c r="AI463" s="417"/>
      <c r="AK463" s="7"/>
      <c r="AU463" s="150"/>
      <c r="AV463" s="150"/>
      <c r="AW463" s="150"/>
      <c r="AX463" s="150"/>
      <c r="AY463" s="150"/>
      <c r="AZ463" s="150"/>
      <c r="BA463" s="150"/>
      <c r="BB463" s="150"/>
      <c r="BC463" s="150"/>
      <c r="BD463" s="150"/>
      <c r="BE463" s="150"/>
      <c r="BF463" s="150"/>
      <c r="BG463" s="150"/>
      <c r="BH463" s="150"/>
      <c r="BI463" s="150"/>
      <c r="BJ463" s="150"/>
      <c r="BK463" s="150"/>
      <c r="BL463" s="150"/>
      <c r="BM463" s="150"/>
      <c r="BN463" s="150"/>
      <c r="BO463" s="150"/>
      <c r="BP463" s="150"/>
      <c r="BQ463" s="150"/>
      <c r="BR463" s="150"/>
      <c r="BS463" s="150"/>
      <c r="BT463" s="150"/>
      <c r="BU463" s="150"/>
      <c r="BV463" s="150"/>
      <c r="BW463" s="150"/>
      <c r="BX463" s="150"/>
      <c r="BY463" s="150"/>
      <c r="BZ463" s="150"/>
      <c r="CA463" s="150"/>
      <c r="CB463" s="150"/>
      <c r="CC463" s="150"/>
      <c r="CD463" s="150"/>
      <c r="CE463" s="150"/>
      <c r="CF463" s="150"/>
      <c r="CG463" s="150"/>
      <c r="CH463" s="150"/>
      <c r="CI463" s="150"/>
      <c r="CJ463" s="150"/>
      <c r="CK463" s="150"/>
      <c r="CL463" s="150"/>
      <c r="CM463" s="150"/>
      <c r="CN463" s="150"/>
      <c r="CO463" s="150"/>
      <c r="CP463" s="150"/>
      <c r="CQ463" s="150"/>
      <c r="CR463" s="150"/>
      <c r="CS463" s="150"/>
      <c r="CT463" s="150"/>
      <c r="CU463" s="150"/>
      <c r="CV463" s="150"/>
      <c r="CW463" s="150"/>
      <c r="CX463" s="150"/>
      <c r="CY463" s="150"/>
      <c r="CZ463" s="150"/>
      <c r="DA463" s="150"/>
      <c r="DB463" s="150"/>
      <c r="DC463" s="150"/>
    </row>
    <row r="464" spans="2:266" ht="14.25">
      <c r="B464" s="11" t="s">
        <v>3285</v>
      </c>
      <c r="D464" s="417"/>
      <c r="E464" s="417"/>
      <c r="F464" s="417"/>
      <c r="G464" s="417"/>
      <c r="H464" s="417"/>
      <c r="I464" s="417"/>
      <c r="J464" s="417"/>
      <c r="K464" s="417"/>
      <c r="L464" s="417"/>
      <c r="M464" s="417"/>
      <c r="N464" s="417"/>
      <c r="O464" s="417"/>
      <c r="P464" s="417"/>
      <c r="Q464" s="417"/>
      <c r="R464" s="417"/>
      <c r="S464" s="417"/>
      <c r="T464" s="245"/>
      <c r="U464" s="417"/>
      <c r="V464" s="246"/>
      <c r="W464" s="246"/>
      <c r="X464" s="246"/>
      <c r="Y464" s="246"/>
      <c r="Z464" s="246"/>
      <c r="AA464" s="246"/>
      <c r="AB464" s="246"/>
      <c r="AC464" s="246"/>
      <c r="AD464" s="417"/>
      <c r="AE464" s="417"/>
      <c r="AF464" s="418"/>
      <c r="AG464" s="12"/>
      <c r="AH464" s="12"/>
      <c r="AI464" s="417"/>
      <c r="AK464" s="7"/>
      <c r="AU464" s="150"/>
      <c r="AV464" s="150"/>
      <c r="AW464" s="150"/>
      <c r="AX464" s="150"/>
      <c r="AY464" s="150"/>
      <c r="AZ464" s="150"/>
      <c r="BA464" s="150"/>
      <c r="BB464" s="150"/>
      <c r="BC464" s="150"/>
      <c r="BD464" s="150"/>
      <c r="BE464" s="150"/>
      <c r="BF464" s="150"/>
      <c r="BG464" s="150"/>
      <c r="BH464" s="150"/>
      <c r="BI464" s="150"/>
      <c r="BJ464" s="150"/>
      <c r="BK464" s="150"/>
      <c r="BL464" s="150"/>
      <c r="BM464" s="150"/>
      <c r="BN464" s="150"/>
      <c r="BO464" s="150"/>
      <c r="BP464" s="150"/>
      <c r="BQ464" s="150"/>
      <c r="BR464" s="150"/>
      <c r="BS464" s="150"/>
      <c r="BT464" s="150"/>
      <c r="BU464" s="150"/>
      <c r="BV464" s="150"/>
      <c r="BW464" s="150"/>
      <c r="BX464" s="150"/>
      <c r="BY464" s="150"/>
      <c r="BZ464" s="150"/>
      <c r="CA464" s="150"/>
      <c r="CB464" s="150"/>
      <c r="CC464" s="150"/>
      <c r="CD464" s="150"/>
      <c r="CE464" s="150"/>
      <c r="CF464" s="150"/>
      <c r="CG464" s="150"/>
      <c r="CH464" s="150"/>
      <c r="CI464" s="150"/>
      <c r="CJ464" s="150"/>
      <c r="CK464" s="150"/>
      <c r="CL464" s="150"/>
      <c r="CM464" s="150"/>
      <c r="CN464" s="150"/>
      <c r="CO464" s="150"/>
      <c r="CP464" s="150"/>
      <c r="CQ464" s="150"/>
      <c r="CR464" s="150"/>
      <c r="CS464" s="150"/>
      <c r="CT464" s="150"/>
      <c r="CU464" s="150"/>
      <c r="CV464" s="150"/>
      <c r="CW464" s="150"/>
      <c r="CX464" s="150"/>
      <c r="CY464" s="150"/>
      <c r="CZ464" s="150"/>
      <c r="DA464" s="150"/>
      <c r="DB464" s="150"/>
      <c r="DC464" s="150"/>
    </row>
    <row r="465" spans="1:107" s="19" customFormat="1" ht="11.25" customHeight="1">
      <c r="A465" s="1"/>
      <c r="B465" s="411"/>
      <c r="C465" s="365"/>
      <c r="D465" s="365"/>
      <c r="E465" s="365"/>
      <c r="F465" s="412"/>
      <c r="G465" s="412"/>
      <c r="H465" s="412"/>
      <c r="I465" s="393"/>
      <c r="J465" s="413"/>
      <c r="K465" s="413"/>
      <c r="L465" s="413"/>
      <c r="M465" s="414"/>
      <c r="N465" s="414"/>
      <c r="O465" s="414"/>
      <c r="P465" s="414"/>
      <c r="Q465" s="391"/>
      <c r="R465" s="391"/>
      <c r="S465" s="391"/>
      <c r="T465" s="392"/>
      <c r="U465" s="393"/>
      <c r="V465" s="394"/>
      <c r="W465" s="394"/>
      <c r="X465" s="394"/>
      <c r="Y465" s="394"/>
      <c r="Z465" s="394"/>
      <c r="AA465" s="394"/>
      <c r="AB465" s="394"/>
      <c r="AC465" s="394"/>
      <c r="AD465" s="377"/>
      <c r="AE465" s="393"/>
      <c r="AF465" s="377" t="s">
        <v>253</v>
      </c>
      <c r="AG465" s="365"/>
      <c r="AH465" s="365"/>
      <c r="AI465" s="395"/>
      <c r="AJ465" s="408"/>
      <c r="AK465" s="7"/>
      <c r="AL465" s="244"/>
      <c r="AM465" s="7"/>
      <c r="AN465" s="7"/>
      <c r="AO465" s="13"/>
      <c r="AP465" s="13"/>
      <c r="AQ465" s="7"/>
      <c r="AR465" s="7"/>
      <c r="AS465" s="7"/>
      <c r="AT465" s="7"/>
      <c r="AU465" s="150"/>
      <c r="AV465" s="150"/>
      <c r="AW465" s="150"/>
      <c r="AX465" s="150"/>
      <c r="AY465" s="150"/>
      <c r="AZ465" s="161"/>
      <c r="BA465" s="161"/>
      <c r="BB465" s="161"/>
      <c r="BC465" s="161"/>
      <c r="BD465" s="161"/>
      <c r="BE465" s="161"/>
      <c r="BF465" s="161"/>
      <c r="BG465" s="161"/>
      <c r="BH465" s="161"/>
      <c r="BI465" s="161"/>
      <c r="BJ465" s="161"/>
      <c r="BK465" s="161"/>
      <c r="BL465" s="161"/>
      <c r="BM465" s="161"/>
      <c r="BN465" s="161"/>
      <c r="BO465" s="161"/>
      <c r="BP465" s="161"/>
      <c r="BQ465" s="161"/>
      <c r="BR465" s="161"/>
      <c r="BS465" s="161"/>
      <c r="BT465" s="161"/>
      <c r="BU465" s="161"/>
      <c r="BV465" s="161"/>
      <c r="BW465" s="161"/>
      <c r="BX465" s="161"/>
      <c r="BY465" s="161"/>
      <c r="BZ465" s="161"/>
      <c r="CA465" s="161"/>
      <c r="CB465" s="161"/>
      <c r="CC465" s="161"/>
      <c r="CD465" s="161"/>
      <c r="CE465" s="161"/>
      <c r="CF465" s="161"/>
      <c r="CG465" s="161"/>
      <c r="CH465" s="161"/>
      <c r="CI465" s="161"/>
      <c r="CJ465" s="161"/>
      <c r="CK465" s="161"/>
      <c r="CL465" s="161"/>
      <c r="CM465" s="161"/>
      <c r="CN465" s="161"/>
      <c r="CO465" s="161"/>
      <c r="CP465" s="161"/>
      <c r="CQ465" s="161"/>
      <c r="CR465" s="161"/>
      <c r="CS465" s="161"/>
      <c r="CT465" s="161"/>
      <c r="CU465" s="161"/>
      <c r="CV465" s="161"/>
      <c r="CW465" s="161"/>
      <c r="CX465" s="161"/>
      <c r="CY465" s="161"/>
      <c r="CZ465" s="161"/>
      <c r="DA465" s="161"/>
      <c r="DB465" s="161"/>
      <c r="DC465" s="161"/>
    </row>
    <row r="466" spans="1:107" ht="12.75" customHeight="1">
      <c r="B466" s="398"/>
      <c r="C466" s="12" t="str">
        <f>IF(C145="","",C145)</f>
        <v xml:space="preserve"> P1 - Indoor Pool Covers</v>
      </c>
      <c r="D466" s="244"/>
      <c r="E466" s="244"/>
      <c r="F466" s="95"/>
      <c r="G466" s="244"/>
      <c r="H466" s="249"/>
      <c r="I466" s="409" t="str">
        <f>IF(AK146=TRUE,"X","")</f>
        <v/>
      </c>
      <c r="J466" s="842" t="s">
        <v>3289</v>
      </c>
      <c r="K466" s="842"/>
      <c r="L466" s="842"/>
      <c r="M466" s="842"/>
      <c r="N466" s="10"/>
      <c r="O466" s="841" t="str">
        <f>IF(AL146=TRUE,"X","")</f>
        <v/>
      </c>
      <c r="P466" s="385" t="s">
        <v>3290</v>
      </c>
      <c r="Q466" s="385"/>
      <c r="R466" s="18"/>
      <c r="S466" s="18"/>
      <c r="T466" s="245"/>
      <c r="U466" s="401"/>
      <c r="V466" s="463" t="str">
        <f>IF(V145="","",V145)</f>
        <v xml:space="preserve">Pool Area: </v>
      </c>
      <c r="W466" s="997" t="str">
        <f>IF(W145="","",W145)</f>
        <v/>
      </c>
      <c r="X466" s="997"/>
      <c r="Y466" s="385" t="str">
        <f>IF(Y145="","",Y145)</f>
        <v>sq ft</v>
      </c>
      <c r="Z466" s="246"/>
      <c r="AA466" s="246"/>
      <c r="AB466" s="246"/>
      <c r="AC466" s="246"/>
      <c r="AD466" s="401" t="str">
        <f>IF(AD145="","",AD145)</f>
        <v>x $2 per sq ft=</v>
      </c>
      <c r="AE466" s="400" t="s">
        <v>252</v>
      </c>
      <c r="AF466" s="999" t="str">
        <f>IF(AF145="","",AF145)</f>
        <v/>
      </c>
      <c r="AG466" s="999"/>
      <c r="AH466" s="999"/>
      <c r="AI466" s="397"/>
      <c r="AJ466" s="14"/>
      <c r="AK466" s="7"/>
      <c r="AL466" s="244"/>
      <c r="AM466" s="7"/>
      <c r="AN466" s="7"/>
      <c r="AO466" s="13"/>
      <c r="AP466" s="13"/>
      <c r="AQ466" s="7"/>
      <c r="AR466" s="7"/>
      <c r="AS466" s="7"/>
      <c r="AT466" s="7"/>
      <c r="AU466" s="150"/>
      <c r="AV466" s="150"/>
      <c r="AW466" s="150"/>
      <c r="AX466" s="150"/>
      <c r="AY466" s="150"/>
      <c r="AZ466" s="150"/>
      <c r="BA466" s="150"/>
      <c r="BB466" s="150"/>
      <c r="BC466" s="150"/>
      <c r="BD466" s="150"/>
      <c r="BE466" s="150"/>
      <c r="BF466" s="150"/>
      <c r="BG466" s="150"/>
      <c r="BH466" s="150"/>
      <c r="BI466" s="150"/>
      <c r="BJ466" s="150"/>
      <c r="BK466" s="150"/>
      <c r="BL466" s="150"/>
      <c r="BM466" s="150"/>
      <c r="BN466" s="150"/>
      <c r="BO466" s="150"/>
      <c r="BP466" s="150"/>
      <c r="BQ466" s="150"/>
      <c r="BR466" s="150"/>
      <c r="BS466" s="150"/>
      <c r="BT466" s="150"/>
      <c r="BU466" s="150"/>
      <c r="BV466" s="150"/>
      <c r="BW466" s="150"/>
      <c r="BX466" s="150"/>
      <c r="BY466" s="150"/>
      <c r="BZ466" s="150"/>
      <c r="CA466" s="150"/>
      <c r="CB466" s="150"/>
      <c r="CC466" s="150"/>
      <c r="CD466" s="150"/>
      <c r="CE466" s="150"/>
      <c r="CF466" s="150"/>
      <c r="CG466" s="150"/>
      <c r="CH466" s="150"/>
      <c r="CI466" s="150"/>
      <c r="CJ466" s="150"/>
      <c r="CK466" s="150"/>
      <c r="CL466" s="150"/>
      <c r="CM466" s="150"/>
      <c r="CN466" s="150"/>
      <c r="CO466" s="150"/>
      <c r="CP466" s="150"/>
      <c r="CQ466" s="150"/>
      <c r="CR466" s="150"/>
      <c r="CS466" s="150"/>
      <c r="CT466" s="150"/>
      <c r="CU466" s="150"/>
      <c r="CV466" s="150"/>
      <c r="CW466" s="150"/>
      <c r="CX466" s="150"/>
      <c r="CY466" s="150"/>
      <c r="CZ466" s="150"/>
      <c r="DA466" s="150"/>
      <c r="DB466" s="150"/>
      <c r="DC466" s="150"/>
    </row>
    <row r="467" spans="1:107" ht="3.75" customHeight="1">
      <c r="B467" s="15"/>
      <c r="C467" s="383"/>
      <c r="D467" s="383"/>
      <c r="E467" s="383"/>
      <c r="F467" s="107"/>
      <c r="G467" s="383"/>
      <c r="H467" s="383"/>
      <c r="I467" s="383"/>
      <c r="J467" s="383"/>
      <c r="K467" s="383"/>
      <c r="L467" s="383"/>
      <c r="M467" s="383"/>
      <c r="N467" s="383"/>
      <c r="O467" s="383"/>
      <c r="P467" s="383"/>
      <c r="Q467" s="383"/>
      <c r="R467" s="383"/>
      <c r="S467" s="383"/>
      <c r="T467" s="409"/>
      <c r="U467" s="409"/>
      <c r="V467" s="410"/>
      <c r="W467" s="410"/>
      <c r="X467" s="410"/>
      <c r="Y467" s="410"/>
      <c r="Z467" s="410"/>
      <c r="AA467" s="410"/>
      <c r="AB467" s="410"/>
      <c r="AC467" s="410"/>
      <c r="AD467" s="409"/>
      <c r="AE467" s="409"/>
      <c r="AF467" s="466"/>
      <c r="AG467" s="383"/>
      <c r="AH467" s="383"/>
      <c r="AI467" s="404"/>
      <c r="AJ467" s="405"/>
      <c r="AK467" s="7"/>
      <c r="AN467" s="10"/>
      <c r="AO467" s="454"/>
      <c r="AP467" s="454"/>
      <c r="AQ467" s="10"/>
      <c r="AR467" s="10"/>
      <c r="AS467" s="10"/>
      <c r="AT467" s="10"/>
      <c r="AU467" s="150"/>
      <c r="AV467" s="150"/>
      <c r="AW467" s="150"/>
      <c r="AX467" s="150"/>
      <c r="AY467" s="150"/>
      <c r="AZ467" s="150"/>
      <c r="BA467" s="150"/>
      <c r="BB467" s="150"/>
      <c r="BC467" s="150"/>
      <c r="BD467" s="150"/>
      <c r="BE467" s="150"/>
      <c r="BF467" s="150"/>
      <c r="BG467" s="150"/>
      <c r="BH467" s="150"/>
      <c r="BI467" s="150"/>
      <c r="BJ467" s="150"/>
      <c r="BK467" s="150"/>
      <c r="BL467" s="150"/>
      <c r="BM467" s="150"/>
      <c r="BN467" s="150"/>
      <c r="BO467" s="150"/>
      <c r="BP467" s="150"/>
      <c r="BQ467" s="150"/>
      <c r="BR467" s="150"/>
      <c r="BS467" s="150"/>
      <c r="BT467" s="150"/>
      <c r="BU467" s="150"/>
      <c r="BV467" s="150"/>
      <c r="BW467" s="150"/>
      <c r="BX467" s="150"/>
      <c r="BY467" s="150"/>
      <c r="BZ467" s="150"/>
      <c r="CA467" s="150"/>
      <c r="CB467" s="150"/>
      <c r="CC467" s="150"/>
      <c r="CD467" s="150"/>
      <c r="CE467" s="150"/>
      <c r="CF467" s="150"/>
      <c r="CG467" s="150"/>
      <c r="CH467" s="150"/>
      <c r="CI467" s="150"/>
      <c r="CJ467" s="150"/>
      <c r="CK467" s="150"/>
      <c r="CL467" s="150"/>
      <c r="CM467" s="150"/>
      <c r="CN467" s="150"/>
      <c r="CO467" s="150"/>
      <c r="CP467" s="150"/>
      <c r="CQ467" s="150"/>
      <c r="CR467" s="150"/>
      <c r="CS467" s="150"/>
      <c r="CT467" s="150"/>
      <c r="CU467" s="150"/>
      <c r="CV467" s="150"/>
      <c r="CW467" s="150"/>
      <c r="CX467" s="150"/>
      <c r="CY467" s="150"/>
      <c r="CZ467" s="150"/>
      <c r="DA467" s="150"/>
      <c r="DB467" s="150"/>
      <c r="DC467" s="150"/>
    </row>
    <row r="468" spans="1:107" ht="1.9" customHeight="1">
      <c r="D468" s="417"/>
      <c r="E468" s="417"/>
      <c r="F468" s="417"/>
      <c r="G468" s="417"/>
      <c r="H468" s="417"/>
      <c r="I468" s="417"/>
      <c r="J468" s="417"/>
      <c r="K468" s="417"/>
      <c r="L468" s="417"/>
      <c r="M468" s="417"/>
      <c r="N468" s="417"/>
      <c r="O468" s="417"/>
      <c r="P468" s="417"/>
      <c r="Q468" s="417"/>
      <c r="R468" s="417"/>
      <c r="S468" s="417"/>
      <c r="T468" s="245"/>
      <c r="U468" s="417"/>
      <c r="V468" s="246"/>
      <c r="W468" s="246"/>
      <c r="X468" s="246"/>
      <c r="Y468" s="246"/>
      <c r="Z468" s="246"/>
      <c r="AA468" s="246"/>
      <c r="AB468" s="246"/>
      <c r="AC468" s="246"/>
      <c r="AD468" s="417"/>
      <c r="AE468" s="417"/>
      <c r="AF468" s="418"/>
      <c r="AG468" s="12"/>
      <c r="AH468" s="12"/>
      <c r="AI468" s="417"/>
      <c r="AK468" s="7"/>
      <c r="AU468" s="150"/>
      <c r="AV468" s="150"/>
      <c r="AW468" s="150"/>
      <c r="AX468" s="150"/>
      <c r="AY468" s="150"/>
      <c r="AZ468" s="150"/>
      <c r="BA468" s="150"/>
      <c r="BB468" s="150"/>
      <c r="BC468" s="150"/>
      <c r="BD468" s="150"/>
      <c r="BE468" s="150"/>
      <c r="BF468" s="150"/>
      <c r="BG468" s="150"/>
      <c r="BH468" s="150"/>
      <c r="BI468" s="150"/>
      <c r="BJ468" s="150"/>
      <c r="BK468" s="150"/>
      <c r="BL468" s="150"/>
      <c r="BM468" s="150"/>
      <c r="BN468" s="150"/>
      <c r="BO468" s="150"/>
      <c r="BP468" s="150"/>
      <c r="BQ468" s="150"/>
      <c r="BR468" s="150"/>
      <c r="BS468" s="150"/>
      <c r="BT468" s="150"/>
      <c r="BU468" s="150"/>
      <c r="BV468" s="150"/>
      <c r="BW468" s="150"/>
      <c r="BX468" s="150"/>
      <c r="BY468" s="150"/>
      <c r="BZ468" s="150"/>
      <c r="CA468" s="150"/>
      <c r="CB468" s="150"/>
      <c r="CC468" s="150"/>
      <c r="CD468" s="150"/>
      <c r="CE468" s="150"/>
      <c r="CF468" s="150"/>
      <c r="CG468" s="150"/>
      <c r="CH468" s="150"/>
      <c r="CI468" s="150"/>
      <c r="CJ468" s="150"/>
      <c r="CK468" s="150"/>
      <c r="CL468" s="150"/>
      <c r="CM468" s="150"/>
      <c r="CN468" s="150"/>
      <c r="CO468" s="150"/>
      <c r="CP468" s="150"/>
      <c r="CQ468" s="150"/>
      <c r="CR468" s="150"/>
      <c r="CS468" s="150"/>
      <c r="CT468" s="150"/>
      <c r="CU468" s="150"/>
      <c r="CV468" s="150"/>
      <c r="CW468" s="150"/>
      <c r="CX468" s="150"/>
      <c r="CY468" s="150"/>
      <c r="CZ468" s="150"/>
      <c r="DA468" s="150"/>
      <c r="DB468" s="150"/>
      <c r="DC468" s="150"/>
    </row>
    <row r="469" spans="1:107" ht="3.75" customHeight="1">
      <c r="D469" s="417"/>
      <c r="E469" s="417"/>
      <c r="F469" s="417"/>
      <c r="G469" s="417"/>
      <c r="H469" s="417"/>
      <c r="I469" s="417"/>
      <c r="J469" s="417"/>
      <c r="K469" s="417"/>
      <c r="L469" s="417"/>
      <c r="M469" s="417"/>
      <c r="N469" s="417"/>
      <c r="O469" s="417"/>
      <c r="P469" s="417"/>
      <c r="Q469" s="417"/>
      <c r="R469" s="417"/>
      <c r="S469" s="417"/>
      <c r="T469" s="245"/>
      <c r="U469" s="417"/>
      <c r="V469" s="246"/>
      <c r="W469" s="246"/>
      <c r="X469" s="246"/>
      <c r="Y469" s="246"/>
      <c r="Z469" s="246"/>
      <c r="AA469" s="246"/>
      <c r="AB469" s="246"/>
      <c r="AC469" s="246"/>
      <c r="AD469" s="417"/>
      <c r="AE469" s="417"/>
      <c r="AF469" s="418"/>
      <c r="AG469" s="12"/>
      <c r="AH469" s="12"/>
      <c r="AI469" s="417"/>
      <c r="AK469" s="7"/>
      <c r="AU469" s="150"/>
      <c r="AV469" s="150"/>
      <c r="AW469" s="150"/>
      <c r="AX469" s="150"/>
      <c r="AY469" s="150"/>
      <c r="AZ469" s="150"/>
      <c r="BA469" s="150"/>
      <c r="BB469" s="150"/>
      <c r="BC469" s="150"/>
      <c r="BD469" s="150"/>
      <c r="BE469" s="150"/>
      <c r="BF469" s="150"/>
      <c r="BG469" s="150"/>
      <c r="BH469" s="150"/>
      <c r="BI469" s="150"/>
      <c r="BJ469" s="150"/>
      <c r="BK469" s="150"/>
      <c r="BL469" s="150"/>
      <c r="BM469" s="150"/>
      <c r="BN469" s="150"/>
      <c r="BO469" s="150"/>
      <c r="BP469" s="150"/>
      <c r="BQ469" s="150"/>
      <c r="BR469" s="150"/>
      <c r="BS469" s="150"/>
      <c r="BT469" s="150"/>
      <c r="BU469" s="150"/>
      <c r="BV469" s="150"/>
      <c r="BW469" s="150"/>
      <c r="BX469" s="150"/>
      <c r="BY469" s="150"/>
      <c r="BZ469" s="150"/>
      <c r="CA469" s="150"/>
      <c r="CB469" s="150"/>
      <c r="CC469" s="150"/>
      <c r="CD469" s="150"/>
      <c r="CE469" s="150"/>
      <c r="CF469" s="150"/>
      <c r="CG469" s="150"/>
      <c r="CH469" s="150"/>
      <c r="CI469" s="150"/>
      <c r="CJ469" s="150"/>
      <c r="CK469" s="150"/>
      <c r="CL469" s="150"/>
      <c r="CM469" s="150"/>
      <c r="CN469" s="150"/>
      <c r="CO469" s="150"/>
      <c r="CP469" s="150"/>
      <c r="CQ469" s="150"/>
      <c r="CR469" s="150"/>
      <c r="CS469" s="150"/>
      <c r="CT469" s="150"/>
      <c r="CU469" s="150"/>
      <c r="CV469" s="150"/>
      <c r="CW469" s="150"/>
      <c r="CX469" s="150"/>
      <c r="CY469" s="150"/>
      <c r="CZ469" s="150"/>
      <c r="DA469" s="150"/>
      <c r="DB469" s="150"/>
      <c r="DC469" s="150"/>
    </row>
    <row r="470" spans="1:107" ht="18" customHeight="1">
      <c r="D470" s="417"/>
      <c r="E470" s="417"/>
      <c r="F470" s="417"/>
      <c r="G470" s="417"/>
      <c r="H470" s="417"/>
      <c r="I470" s="417"/>
      <c r="J470" s="417"/>
      <c r="K470" s="417"/>
      <c r="L470" s="417"/>
      <c r="M470" s="417"/>
      <c r="N470" s="417"/>
      <c r="O470" s="417"/>
      <c r="P470" s="417"/>
      <c r="Q470" s="417"/>
      <c r="R470" s="417"/>
      <c r="S470" s="417"/>
      <c r="T470" s="245"/>
      <c r="U470" s="467"/>
      <c r="V470" s="246"/>
      <c r="W470" s="246"/>
      <c r="X470" s="246"/>
      <c r="Y470" s="246"/>
      <c r="Z470" s="246"/>
      <c r="AA470" s="246"/>
      <c r="AB470" s="246"/>
      <c r="AC470" s="246"/>
      <c r="AD470" s="467" t="s">
        <v>262</v>
      </c>
      <c r="AE470" s="400" t="s">
        <v>252</v>
      </c>
      <c r="AF470" s="999" t="str">
        <f t="shared" ref="AF470" si="49">IF(AF148="","",AF148)</f>
        <v/>
      </c>
      <c r="AG470" s="999"/>
      <c r="AH470" s="999"/>
      <c r="AI470" s="417"/>
      <c r="AK470" s="7"/>
      <c r="AU470" s="150"/>
      <c r="AV470" s="150"/>
      <c r="AW470" s="150"/>
      <c r="AX470" s="150"/>
      <c r="AY470" s="150"/>
      <c r="AZ470" s="150"/>
      <c r="BA470" s="150"/>
      <c r="BB470" s="150"/>
      <c r="BC470" s="150"/>
      <c r="BD470" s="150"/>
      <c r="BE470" s="150"/>
      <c r="BF470" s="150"/>
      <c r="BG470" s="150"/>
      <c r="BH470" s="150"/>
      <c r="BI470" s="150"/>
      <c r="BJ470" s="150"/>
      <c r="BK470" s="150"/>
      <c r="BL470" s="150"/>
      <c r="BM470" s="150"/>
      <c r="BN470" s="150"/>
      <c r="BO470" s="150"/>
      <c r="BP470" s="150"/>
      <c r="BQ470" s="150"/>
      <c r="BR470" s="150"/>
      <c r="BS470" s="150"/>
      <c r="BT470" s="150"/>
      <c r="BU470" s="150"/>
      <c r="BV470" s="150"/>
      <c r="BW470" s="150"/>
      <c r="BX470" s="150"/>
      <c r="BY470" s="150"/>
      <c r="BZ470" s="150"/>
      <c r="CA470" s="150"/>
      <c r="CB470" s="150"/>
      <c r="CC470" s="150"/>
      <c r="CD470" s="150"/>
      <c r="CE470" s="150"/>
      <c r="CF470" s="150"/>
      <c r="CG470" s="150"/>
      <c r="CH470" s="150"/>
      <c r="CI470" s="150"/>
      <c r="CJ470" s="150"/>
      <c r="CK470" s="150"/>
      <c r="CL470" s="150"/>
      <c r="CM470" s="150"/>
      <c r="CN470" s="150"/>
      <c r="CO470" s="150"/>
      <c r="CP470" s="150"/>
      <c r="CQ470" s="150"/>
      <c r="CR470" s="150"/>
      <c r="CS470" s="150"/>
      <c r="CT470" s="150"/>
      <c r="CU470" s="150"/>
      <c r="CV470" s="150"/>
      <c r="CW470" s="150"/>
      <c r="CX470" s="150"/>
      <c r="CY470" s="150"/>
      <c r="CZ470" s="150"/>
      <c r="DA470" s="150"/>
      <c r="DB470" s="150"/>
      <c r="DC470" s="150"/>
    </row>
    <row r="471" spans="1:107" ht="12" customHeight="1">
      <c r="D471" s="417"/>
      <c r="E471" s="417"/>
      <c r="F471" s="417"/>
      <c r="G471" s="417"/>
      <c r="H471" s="417"/>
      <c r="I471" s="417"/>
      <c r="J471" s="417"/>
      <c r="K471" s="417"/>
      <c r="L471" s="417"/>
      <c r="M471" s="417"/>
      <c r="N471" s="417"/>
      <c r="O471" s="417"/>
      <c r="P471" s="417"/>
      <c r="Q471" s="417"/>
      <c r="R471" s="417"/>
      <c r="S471" s="417"/>
      <c r="T471" s="245"/>
      <c r="U471" s="998" t="str">
        <f>IF($AK$44=FALSE,"",AD149)</f>
        <v/>
      </c>
      <c r="V471" s="998"/>
      <c r="W471" s="998"/>
      <c r="X471" s="998"/>
      <c r="Y471" s="998"/>
      <c r="Z471" s="998"/>
      <c r="AA471" s="998"/>
      <c r="AB471" s="998"/>
      <c r="AC471" s="998"/>
      <c r="AD471" s="998"/>
      <c r="AE471" s="400" t="str">
        <f>IF($AK$44=FALSE,"",AE149)</f>
        <v/>
      </c>
      <c r="AF471" s="996" t="str">
        <f>IF(AF149="","",AF149)</f>
        <v/>
      </c>
      <c r="AG471" s="996"/>
      <c r="AH471" s="996"/>
      <c r="AI471" s="417"/>
      <c r="AK471" s="7"/>
      <c r="AU471" s="150"/>
      <c r="AV471" s="150"/>
      <c r="AW471" s="150"/>
      <c r="AX471" s="150"/>
      <c r="AY471" s="150"/>
      <c r="AZ471" s="150"/>
      <c r="BA471" s="150"/>
      <c r="BB471" s="150"/>
      <c r="BC471" s="150"/>
      <c r="BD471" s="150"/>
      <c r="BE471" s="150"/>
      <c r="BF471" s="150"/>
      <c r="BG471" s="150"/>
      <c r="BH471" s="150"/>
      <c r="BI471" s="150"/>
      <c r="BJ471" s="150"/>
      <c r="BK471" s="150"/>
      <c r="BL471" s="150"/>
      <c r="BM471" s="150"/>
      <c r="BN471" s="150"/>
      <c r="BO471" s="150"/>
      <c r="BP471" s="150"/>
      <c r="BQ471" s="150"/>
      <c r="BR471" s="150"/>
      <c r="BS471" s="150"/>
      <c r="BT471" s="150"/>
      <c r="BU471" s="150"/>
      <c r="BV471" s="150"/>
      <c r="BW471" s="150"/>
      <c r="BX471" s="150"/>
      <c r="BY471" s="150"/>
      <c r="BZ471" s="150"/>
      <c r="CA471" s="150"/>
      <c r="CB471" s="150"/>
      <c r="CC471" s="150"/>
      <c r="CD471" s="150"/>
      <c r="CE471" s="150"/>
      <c r="CF471" s="150"/>
      <c r="CG471" s="150"/>
      <c r="CH471" s="150"/>
      <c r="CI471" s="150"/>
      <c r="CJ471" s="150"/>
      <c r="CK471" s="150"/>
      <c r="CL471" s="150"/>
      <c r="CM471" s="150"/>
      <c r="CN471" s="150"/>
      <c r="CO471" s="150"/>
      <c r="CP471" s="150"/>
      <c r="CQ471" s="150"/>
      <c r="CR471" s="150"/>
      <c r="CS471" s="150"/>
      <c r="CT471" s="150"/>
      <c r="CU471" s="150"/>
      <c r="CV471" s="150"/>
      <c r="CW471" s="150"/>
      <c r="CX471" s="150"/>
      <c r="CY471" s="150"/>
      <c r="CZ471" s="150"/>
      <c r="DA471" s="150"/>
      <c r="DB471" s="150"/>
      <c r="DC471" s="150"/>
    </row>
    <row r="472" spans="1:107">
      <c r="B472" s="986">
        <f>B150</f>
        <v>0</v>
      </c>
      <c r="C472" s="986"/>
      <c r="D472" s="986"/>
      <c r="E472" s="986"/>
      <c r="F472" s="986"/>
      <c r="G472" s="986"/>
      <c r="H472" s="986"/>
      <c r="I472" s="986"/>
      <c r="J472" s="986"/>
      <c r="K472" s="986"/>
      <c r="L472" s="986"/>
      <c r="M472" s="986"/>
      <c r="N472" s="986"/>
      <c r="O472" s="986"/>
      <c r="P472" s="986"/>
      <c r="Q472" s="986"/>
      <c r="R472" s="986"/>
      <c r="S472" s="986"/>
      <c r="T472" s="986"/>
      <c r="U472" s="986"/>
      <c r="V472" s="986"/>
      <c r="W472" s="986"/>
      <c r="X472" s="986"/>
      <c r="Y472" s="986"/>
      <c r="Z472" s="986"/>
      <c r="AA472" s="986"/>
      <c r="AB472" s="986"/>
      <c r="AC472" s="986"/>
      <c r="AD472" s="986"/>
      <c r="AE472" s="986"/>
      <c r="AF472" s="986"/>
      <c r="AG472" s="986"/>
      <c r="AH472" s="986"/>
      <c r="AI472" s="986"/>
      <c r="AK472" s="7"/>
      <c r="AU472" s="150"/>
      <c r="AV472" s="150"/>
      <c r="AW472" s="150"/>
      <c r="AX472" s="150"/>
      <c r="AY472" s="150"/>
      <c r="AZ472" s="150"/>
      <c r="BA472" s="150"/>
      <c r="BB472" s="150"/>
      <c r="BC472" s="150"/>
      <c r="BD472" s="150"/>
      <c r="BE472" s="150"/>
      <c r="BF472" s="150"/>
      <c r="BG472" s="150"/>
      <c r="BH472" s="150"/>
      <c r="BI472" s="150"/>
      <c r="BJ472" s="150"/>
      <c r="BK472" s="150"/>
      <c r="BL472" s="150"/>
      <c r="BM472" s="150"/>
      <c r="BN472" s="150"/>
      <c r="BO472" s="150"/>
      <c r="BP472" s="150"/>
      <c r="BQ472" s="150"/>
      <c r="BR472" s="150"/>
      <c r="BS472" s="150"/>
      <c r="BT472" s="150"/>
      <c r="BU472" s="150"/>
      <c r="BV472" s="150"/>
      <c r="BW472" s="150"/>
      <c r="BX472" s="150"/>
      <c r="BY472" s="150"/>
      <c r="BZ472" s="150"/>
      <c r="CA472" s="150"/>
      <c r="CB472" s="150"/>
      <c r="CC472" s="150"/>
      <c r="CD472" s="150"/>
      <c r="CE472" s="150"/>
      <c r="CF472" s="150"/>
      <c r="CG472" s="150"/>
      <c r="CH472" s="150"/>
      <c r="CI472" s="150"/>
      <c r="CJ472" s="150"/>
      <c r="CK472" s="150"/>
      <c r="CL472" s="150"/>
      <c r="CM472" s="150"/>
      <c r="CN472" s="150"/>
      <c r="CO472" s="150"/>
      <c r="CP472" s="150"/>
      <c r="CQ472" s="150"/>
      <c r="CR472" s="150"/>
      <c r="CS472" s="150"/>
      <c r="CT472" s="150"/>
      <c r="CU472" s="150"/>
      <c r="CV472" s="150"/>
      <c r="CW472" s="150"/>
      <c r="CX472" s="150"/>
      <c r="CY472" s="150"/>
      <c r="CZ472" s="150"/>
      <c r="DA472" s="150"/>
      <c r="DB472" s="150"/>
      <c r="DC472" s="150"/>
    </row>
    <row r="473" spans="1:107" ht="22.15" customHeight="1">
      <c r="B473" s="975" t="str">
        <f>B151</f>
        <v>When completed, e-mail your Final Application in Excel format to newconstruction@idahopower.com.  Provide all other supporting materials 
by e-mail also, or fax to: (208) 388-5750 or mail to: Idaho Power, Attn: New Construction CHQ-8, PO Box 70, Boise, ID 83707-0070.</v>
      </c>
      <c r="C473" s="975"/>
      <c r="D473" s="975"/>
      <c r="E473" s="975"/>
      <c r="F473" s="975"/>
      <c r="G473" s="975"/>
      <c r="H473" s="975"/>
      <c r="I473" s="975"/>
      <c r="J473" s="975"/>
      <c r="K473" s="975"/>
      <c r="L473" s="975"/>
      <c r="M473" s="975"/>
      <c r="N473" s="975"/>
      <c r="O473" s="975"/>
      <c r="P473" s="975"/>
      <c r="Q473" s="975"/>
      <c r="R473" s="975"/>
      <c r="S473" s="975"/>
      <c r="T473" s="975"/>
      <c r="U473" s="975"/>
      <c r="V473" s="975"/>
      <c r="W473" s="975"/>
      <c r="X473" s="975"/>
      <c r="Y473" s="975"/>
      <c r="Z473" s="975"/>
      <c r="AA473" s="975"/>
      <c r="AB473" s="975"/>
      <c r="AC473" s="975"/>
      <c r="AD473" s="975"/>
      <c r="AE473" s="975"/>
      <c r="AF473" s="975"/>
      <c r="AG473" s="975"/>
      <c r="AH473" s="975"/>
      <c r="AI473" s="975"/>
      <c r="AK473" s="7"/>
      <c r="AU473" s="150"/>
      <c r="AV473" s="150"/>
      <c r="AW473" s="150"/>
      <c r="AX473" s="150"/>
      <c r="AY473" s="150"/>
      <c r="AZ473" s="150"/>
      <c r="BA473" s="150"/>
      <c r="BB473" s="150"/>
      <c r="BC473" s="150"/>
      <c r="BD473" s="150"/>
      <c r="BE473" s="150"/>
      <c r="BF473" s="150"/>
      <c r="BG473" s="150"/>
      <c r="BH473" s="150"/>
      <c r="BI473" s="150"/>
      <c r="BJ473" s="150"/>
      <c r="BK473" s="150"/>
      <c r="BL473" s="150"/>
      <c r="BM473" s="150"/>
      <c r="BN473" s="150"/>
      <c r="BO473" s="150"/>
      <c r="BP473" s="150"/>
      <c r="BQ473" s="150"/>
      <c r="BR473" s="150"/>
      <c r="BS473" s="150"/>
      <c r="BT473" s="150"/>
      <c r="BU473" s="150"/>
      <c r="BV473" s="150"/>
      <c r="BW473" s="150"/>
      <c r="BX473" s="150"/>
      <c r="BY473" s="150"/>
      <c r="BZ473" s="150"/>
      <c r="CA473" s="150"/>
      <c r="CB473" s="150"/>
      <c r="CC473" s="150"/>
      <c r="CD473" s="150"/>
      <c r="CE473" s="150"/>
      <c r="CF473" s="150"/>
      <c r="CG473" s="150"/>
      <c r="CH473" s="150"/>
      <c r="CI473" s="150"/>
      <c r="CJ473" s="150"/>
      <c r="CK473" s="150"/>
      <c r="CL473" s="150"/>
      <c r="CM473" s="150"/>
      <c r="CN473" s="150"/>
      <c r="CO473" s="150"/>
      <c r="CP473" s="150"/>
      <c r="CQ473" s="150"/>
      <c r="CR473" s="150"/>
      <c r="CS473" s="150"/>
      <c r="CT473" s="150"/>
      <c r="CU473" s="150"/>
      <c r="CV473" s="150"/>
      <c r="CW473" s="150"/>
      <c r="CX473" s="150"/>
      <c r="CY473" s="150"/>
      <c r="CZ473" s="150"/>
      <c r="DA473" s="150"/>
      <c r="DB473" s="150"/>
      <c r="DC473" s="150"/>
    </row>
    <row r="474" spans="1:107" ht="13.5" customHeight="1">
      <c r="B474" s="844" t="str">
        <f>B152</f>
        <v>NC (09/26)</v>
      </c>
      <c r="C474" s="458"/>
      <c r="D474" s="458"/>
      <c r="E474" s="458"/>
      <c r="F474" s="458"/>
      <c r="G474" s="458"/>
      <c r="H474" s="458"/>
      <c r="I474" s="458"/>
      <c r="J474" s="458"/>
      <c r="K474" s="458"/>
      <c r="L474" s="458"/>
      <c r="M474" s="458"/>
      <c r="N474" s="458"/>
      <c r="O474" s="458"/>
      <c r="P474" s="458"/>
      <c r="Q474" s="458"/>
      <c r="R474" s="458"/>
      <c r="S474" s="458"/>
      <c r="T474" s="458"/>
      <c r="U474" s="458"/>
      <c r="V474" s="458"/>
      <c r="W474" s="458"/>
      <c r="X474" s="458"/>
      <c r="Y474" s="458"/>
      <c r="Z474" s="458"/>
      <c r="AA474" s="458"/>
      <c r="AB474" s="458"/>
      <c r="AC474" s="458"/>
      <c r="AD474" s="458"/>
      <c r="AE474" s="458"/>
      <c r="AF474" s="458"/>
      <c r="AG474" s="458"/>
      <c r="AH474" s="458"/>
      <c r="AI474" s="458"/>
      <c r="AK474" s="7"/>
      <c r="AU474" s="150"/>
      <c r="AV474" s="150"/>
      <c r="AW474" s="150"/>
      <c r="AX474" s="150"/>
      <c r="AY474" s="150"/>
      <c r="AZ474" s="150"/>
      <c r="BA474" s="150"/>
      <c r="BB474" s="150"/>
      <c r="BC474" s="150"/>
      <c r="BD474" s="150"/>
      <c r="BE474" s="150"/>
      <c r="BF474" s="150"/>
      <c r="BG474" s="150"/>
      <c r="BH474" s="150"/>
      <c r="BI474" s="150"/>
      <c r="BJ474" s="150"/>
      <c r="BK474" s="150"/>
      <c r="BL474" s="150"/>
      <c r="BM474" s="150"/>
      <c r="BN474" s="150"/>
      <c r="BO474" s="150"/>
      <c r="BP474" s="150"/>
      <c r="BQ474" s="150"/>
      <c r="BR474" s="150"/>
      <c r="BS474" s="150"/>
      <c r="BT474" s="150"/>
      <c r="BU474" s="150"/>
      <c r="BV474" s="150"/>
      <c r="BW474" s="150"/>
      <c r="BX474" s="150"/>
      <c r="BY474" s="150"/>
      <c r="BZ474" s="150"/>
      <c r="CA474" s="150"/>
      <c r="CB474" s="150"/>
      <c r="CC474" s="150"/>
      <c r="CD474" s="150"/>
      <c r="CE474" s="150"/>
      <c r="CF474" s="150"/>
      <c r="CG474" s="150"/>
      <c r="CH474" s="150"/>
      <c r="CI474" s="150"/>
      <c r="CJ474" s="150"/>
      <c r="CK474" s="150"/>
      <c r="CL474" s="150"/>
      <c r="CM474" s="150"/>
      <c r="CN474" s="150"/>
      <c r="CO474" s="150"/>
      <c r="CP474" s="150"/>
      <c r="CQ474" s="150"/>
      <c r="CR474" s="150"/>
      <c r="CS474" s="150"/>
      <c r="CT474" s="150"/>
      <c r="CU474" s="150"/>
      <c r="CV474" s="150"/>
      <c r="CW474" s="150"/>
      <c r="CX474" s="150"/>
      <c r="CY474" s="150"/>
      <c r="CZ474" s="150"/>
      <c r="DA474" s="150"/>
      <c r="DB474" s="150"/>
      <c r="DC474" s="150"/>
    </row>
    <row r="475" spans="1:107" ht="45.6" customHeight="1"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F475" s="7"/>
      <c r="AG475" s="7"/>
      <c r="AH475" s="7"/>
      <c r="AI475" s="7"/>
      <c r="AK475" s="7"/>
      <c r="AU475" s="150"/>
      <c r="AV475" s="150"/>
      <c r="AW475" s="150"/>
      <c r="AX475" s="150"/>
      <c r="AY475" s="150"/>
      <c r="AZ475" s="150"/>
      <c r="BA475" s="150"/>
      <c r="BB475" s="150"/>
      <c r="BC475" s="150"/>
      <c r="BD475" s="150"/>
      <c r="BE475" s="150"/>
      <c r="BF475" s="150"/>
      <c r="BG475" s="150"/>
      <c r="BH475" s="150"/>
      <c r="BI475" s="150"/>
      <c r="BJ475" s="150"/>
      <c r="BK475" s="150"/>
      <c r="BL475" s="150"/>
      <c r="BM475" s="150"/>
      <c r="BN475" s="150"/>
      <c r="BO475" s="150"/>
      <c r="BP475" s="150"/>
      <c r="BQ475" s="150"/>
      <c r="BR475" s="150"/>
      <c r="BS475" s="150"/>
      <c r="BT475" s="150"/>
      <c r="BU475" s="150"/>
      <c r="BV475" s="150"/>
      <c r="BW475" s="150"/>
      <c r="BX475" s="150"/>
      <c r="BY475" s="150"/>
      <c r="BZ475" s="150"/>
      <c r="CA475" s="150"/>
      <c r="CB475" s="150"/>
      <c r="CC475" s="150"/>
      <c r="CD475" s="150"/>
      <c r="CE475" s="150"/>
      <c r="CF475" s="150"/>
      <c r="CG475" s="150"/>
      <c r="CH475" s="150"/>
      <c r="CI475" s="150"/>
      <c r="CJ475" s="150"/>
      <c r="CK475" s="150"/>
      <c r="CL475" s="150"/>
      <c r="CM475" s="150"/>
      <c r="CN475" s="150"/>
      <c r="CO475" s="150"/>
      <c r="CP475" s="150"/>
      <c r="CQ475" s="150"/>
      <c r="CR475" s="150"/>
      <c r="CS475" s="150"/>
      <c r="CT475" s="150"/>
      <c r="CU475" s="150"/>
      <c r="CV475" s="150"/>
      <c r="CW475" s="150"/>
      <c r="CX475" s="150"/>
      <c r="CY475" s="150"/>
      <c r="CZ475" s="150"/>
      <c r="DA475" s="150"/>
      <c r="DB475" s="150"/>
      <c r="DC475" s="150"/>
    </row>
    <row r="476" spans="1:107">
      <c r="A476" s="150"/>
      <c r="B476" s="150"/>
      <c r="C476" s="150"/>
      <c r="D476" s="150"/>
      <c r="E476" s="150"/>
      <c r="F476" s="150"/>
      <c r="G476" s="150"/>
      <c r="H476" s="150"/>
      <c r="I476" s="150"/>
      <c r="J476" s="150"/>
      <c r="K476" s="150"/>
      <c r="L476" s="150"/>
      <c r="M476" s="150"/>
      <c r="N476" s="150"/>
      <c r="O476" s="150"/>
      <c r="P476" s="150"/>
      <c r="Q476" s="150"/>
      <c r="R476" s="150"/>
      <c r="S476" s="150"/>
      <c r="T476" s="150"/>
      <c r="U476" s="150"/>
      <c r="V476" s="150"/>
      <c r="W476" s="150"/>
      <c r="X476" s="150"/>
      <c r="Y476" s="150"/>
      <c r="Z476" s="150"/>
      <c r="AA476" s="150"/>
      <c r="AB476" s="150"/>
      <c r="AC476" s="150"/>
      <c r="AD476" s="150"/>
      <c r="AE476" s="150"/>
      <c r="AF476" s="150"/>
      <c r="AG476" s="150"/>
      <c r="AH476" s="150"/>
      <c r="AI476" s="150"/>
      <c r="AJ476" s="150"/>
      <c r="AK476" s="150"/>
      <c r="AL476" s="150"/>
      <c r="AM476" s="150"/>
      <c r="AN476" s="150"/>
      <c r="AO476" s="717"/>
      <c r="AP476" s="717"/>
      <c r="AQ476" s="150"/>
      <c r="AR476" s="150"/>
      <c r="AS476" s="150"/>
      <c r="AT476" s="150"/>
      <c r="AU476" s="150"/>
      <c r="AV476" s="150"/>
      <c r="AW476" s="150"/>
      <c r="AX476" s="150"/>
      <c r="AY476" s="150"/>
      <c r="AZ476" s="150"/>
      <c r="BA476" s="150"/>
      <c r="BB476" s="150"/>
      <c r="BC476" s="150"/>
      <c r="BD476" s="150"/>
      <c r="BE476" s="150"/>
      <c r="BF476" s="150"/>
      <c r="BG476" s="150"/>
      <c r="BH476" s="150"/>
      <c r="BI476" s="150"/>
      <c r="BJ476" s="150"/>
      <c r="BK476" s="150"/>
      <c r="BL476" s="150"/>
      <c r="BM476" s="150"/>
      <c r="BN476" s="150"/>
      <c r="BO476" s="150"/>
      <c r="BP476" s="150"/>
      <c r="BQ476" s="150"/>
      <c r="BR476" s="150"/>
      <c r="BS476" s="150"/>
      <c r="BT476" s="150"/>
      <c r="BU476" s="150"/>
      <c r="BV476" s="150"/>
      <c r="BW476" s="150"/>
      <c r="BX476" s="150"/>
      <c r="BY476" s="150"/>
      <c r="BZ476" s="150"/>
      <c r="CA476" s="150"/>
      <c r="CB476" s="150"/>
      <c r="CC476" s="150"/>
      <c r="CD476" s="150"/>
      <c r="CE476" s="150"/>
      <c r="CF476" s="150"/>
      <c r="CG476" s="150"/>
      <c r="CH476" s="150"/>
      <c r="CI476" s="150"/>
      <c r="CJ476" s="150"/>
      <c r="CK476" s="150"/>
      <c r="CL476" s="150"/>
      <c r="CM476" s="150"/>
      <c r="CN476" s="150"/>
      <c r="CO476" s="150"/>
      <c r="CP476" s="150"/>
      <c r="CQ476" s="150"/>
      <c r="CR476" s="150"/>
      <c r="CS476" s="150"/>
      <c r="CT476" s="150"/>
      <c r="CU476" s="150"/>
      <c r="CV476" s="150"/>
      <c r="CW476" s="150"/>
      <c r="CX476" s="150"/>
      <c r="CY476" s="150"/>
      <c r="CZ476" s="150"/>
      <c r="DA476" s="150"/>
      <c r="DB476" s="150"/>
      <c r="DC476" s="150"/>
    </row>
    <row r="477" spans="1:107">
      <c r="A477" s="150"/>
      <c r="B477" s="150"/>
      <c r="C477" s="150"/>
      <c r="D477" s="150"/>
      <c r="E477" s="150"/>
      <c r="F477" s="150"/>
      <c r="G477" s="150"/>
      <c r="H477" s="150"/>
      <c r="I477" s="150"/>
      <c r="J477" s="150"/>
      <c r="K477" s="150"/>
      <c r="L477" s="150"/>
      <c r="M477" s="150"/>
      <c r="N477" s="150"/>
      <c r="O477" s="150"/>
      <c r="P477" s="150"/>
      <c r="Q477" s="150"/>
      <c r="R477" s="150"/>
      <c r="S477" s="150"/>
      <c r="T477" s="150"/>
      <c r="U477" s="150"/>
      <c r="V477" s="150"/>
      <c r="W477" s="150"/>
      <c r="X477" s="150"/>
      <c r="Y477" s="150"/>
      <c r="Z477" s="150"/>
      <c r="AA477" s="150"/>
      <c r="AB477" s="150"/>
      <c r="AC477" s="150"/>
      <c r="AD477" s="150"/>
      <c r="AE477" s="150"/>
      <c r="AF477" s="150"/>
      <c r="AG477" s="150"/>
      <c r="AH477" s="150"/>
      <c r="AI477" s="150"/>
      <c r="AJ477" s="150"/>
      <c r="AK477" s="150"/>
      <c r="AL477" s="150"/>
      <c r="AM477" s="150"/>
      <c r="AN477" s="150"/>
      <c r="AO477" s="717"/>
      <c r="AP477" s="717"/>
      <c r="AQ477" s="150"/>
      <c r="AR477" s="150"/>
      <c r="AS477" s="150"/>
      <c r="AT477" s="150"/>
      <c r="AU477" s="150"/>
      <c r="AV477" s="150"/>
      <c r="AW477" s="150"/>
      <c r="AX477" s="150"/>
      <c r="AY477" s="150"/>
      <c r="AZ477" s="150"/>
      <c r="BA477" s="150"/>
      <c r="BB477" s="150"/>
      <c r="BC477" s="150"/>
      <c r="BD477" s="150"/>
      <c r="BE477" s="150"/>
      <c r="BF477" s="150"/>
      <c r="BG477" s="150"/>
      <c r="BH477" s="150"/>
      <c r="BI477" s="150"/>
      <c r="BJ477" s="150"/>
      <c r="BK477" s="150"/>
      <c r="BL477" s="150"/>
      <c r="BM477" s="150"/>
      <c r="BN477" s="150"/>
      <c r="BO477" s="150"/>
      <c r="BP477" s="150"/>
      <c r="BQ477" s="150"/>
      <c r="BR477" s="150"/>
      <c r="BS477" s="150"/>
      <c r="BT477" s="150"/>
      <c r="BU477" s="150"/>
      <c r="BV477" s="150"/>
      <c r="BW477" s="150"/>
      <c r="BX477" s="150"/>
      <c r="BY477" s="150"/>
      <c r="BZ477" s="150"/>
      <c r="CA477" s="150"/>
      <c r="CB477" s="150"/>
      <c r="CC477" s="150"/>
      <c r="CD477" s="150"/>
      <c r="CE477" s="150"/>
      <c r="CF477" s="150"/>
      <c r="CG477" s="150"/>
      <c r="CH477" s="150"/>
      <c r="CI477" s="150"/>
      <c r="CJ477" s="150"/>
      <c r="CK477" s="150"/>
      <c r="CL477" s="150"/>
      <c r="CM477" s="150"/>
      <c r="CN477" s="150"/>
      <c r="CO477" s="150"/>
      <c r="CP477" s="150"/>
      <c r="CQ477" s="150"/>
      <c r="CR477" s="150"/>
      <c r="CS477" s="150"/>
      <c r="CT477" s="150"/>
      <c r="CU477" s="150"/>
      <c r="CV477" s="150"/>
      <c r="CW477" s="150"/>
      <c r="CX477" s="150"/>
      <c r="CY477" s="150"/>
      <c r="CZ477" s="150"/>
      <c r="DA477" s="150"/>
      <c r="DB477" s="150"/>
      <c r="DC477" s="150"/>
    </row>
    <row r="478" spans="1:107">
      <c r="A478" s="150"/>
      <c r="B478" s="150"/>
      <c r="C478" s="150"/>
      <c r="D478" s="150"/>
      <c r="E478" s="150"/>
      <c r="F478" s="150"/>
      <c r="G478" s="150"/>
      <c r="H478" s="150"/>
      <c r="I478" s="150"/>
      <c r="J478" s="150"/>
      <c r="K478" s="150"/>
      <c r="L478" s="150"/>
      <c r="M478" s="150"/>
      <c r="N478" s="150"/>
      <c r="O478" s="150"/>
      <c r="P478" s="150"/>
      <c r="Q478" s="150"/>
      <c r="R478" s="150"/>
      <c r="S478" s="150"/>
      <c r="T478" s="150"/>
      <c r="U478" s="150"/>
      <c r="V478" s="150"/>
      <c r="W478" s="150"/>
      <c r="X478" s="150"/>
      <c r="Y478" s="150"/>
      <c r="Z478" s="150"/>
      <c r="AA478" s="150"/>
      <c r="AB478" s="150"/>
      <c r="AC478" s="150"/>
      <c r="AD478" s="150"/>
      <c r="AE478" s="150"/>
      <c r="AF478" s="150"/>
      <c r="AG478" s="150"/>
      <c r="AH478" s="150"/>
      <c r="AI478" s="150"/>
      <c r="AJ478" s="150"/>
      <c r="AK478" s="150"/>
      <c r="AL478" s="150"/>
      <c r="AM478" s="150"/>
      <c r="AN478" s="150"/>
      <c r="AO478" s="717"/>
      <c r="AP478" s="717"/>
      <c r="AQ478" s="150"/>
      <c r="AR478" s="150"/>
      <c r="AS478" s="150"/>
      <c r="AT478" s="150"/>
      <c r="AU478" s="150"/>
      <c r="AV478" s="150"/>
      <c r="AW478" s="150"/>
      <c r="AX478" s="150"/>
      <c r="AY478" s="150"/>
      <c r="AZ478" s="150"/>
      <c r="BA478" s="150"/>
      <c r="BB478" s="150"/>
      <c r="BC478" s="150"/>
      <c r="BD478" s="150"/>
      <c r="BE478" s="150"/>
      <c r="BF478" s="150"/>
      <c r="BG478" s="150"/>
      <c r="BH478" s="150"/>
      <c r="BI478" s="150"/>
      <c r="BJ478" s="150"/>
      <c r="BK478" s="150"/>
      <c r="BL478" s="150"/>
      <c r="BM478" s="150"/>
      <c r="BN478" s="150"/>
      <c r="BO478" s="150"/>
      <c r="BP478" s="150"/>
      <c r="BQ478" s="150"/>
      <c r="BR478" s="150"/>
      <c r="BS478" s="150"/>
      <c r="BT478" s="150"/>
      <c r="BU478" s="150"/>
      <c r="BV478" s="150"/>
      <c r="BW478" s="150"/>
      <c r="BX478" s="150"/>
      <c r="BY478" s="150"/>
      <c r="BZ478" s="150"/>
      <c r="CA478" s="150"/>
      <c r="CB478" s="150"/>
      <c r="CC478" s="150"/>
      <c r="CD478" s="150"/>
      <c r="CE478" s="150"/>
      <c r="CF478" s="150"/>
      <c r="CG478" s="150"/>
      <c r="CH478" s="150"/>
      <c r="CI478" s="150"/>
      <c r="CJ478" s="150"/>
      <c r="CK478" s="150"/>
      <c r="CL478" s="150"/>
      <c r="CM478" s="150"/>
      <c r="CN478" s="150"/>
      <c r="CO478" s="150"/>
      <c r="CP478" s="150"/>
      <c r="CQ478" s="150"/>
      <c r="CR478" s="150"/>
      <c r="CS478" s="150"/>
      <c r="CT478" s="150"/>
      <c r="CU478" s="150"/>
      <c r="CV478" s="150"/>
      <c r="CW478" s="150"/>
      <c r="CX478" s="150"/>
      <c r="CY478" s="150"/>
      <c r="CZ478" s="150"/>
      <c r="DA478" s="150"/>
      <c r="DB478" s="150"/>
      <c r="DC478" s="150"/>
    </row>
    <row r="479" spans="1:107">
      <c r="A479" s="150"/>
      <c r="B479" s="150"/>
      <c r="C479" s="150"/>
      <c r="D479" s="150"/>
      <c r="E479" s="150"/>
      <c r="F479" s="150"/>
      <c r="G479" s="150"/>
      <c r="H479" s="150"/>
      <c r="I479" s="150"/>
      <c r="J479" s="150"/>
      <c r="K479" s="150"/>
      <c r="L479" s="150"/>
      <c r="M479" s="150"/>
      <c r="N479" s="150"/>
      <c r="O479" s="150"/>
      <c r="P479" s="150"/>
      <c r="Q479" s="150"/>
      <c r="R479" s="150"/>
      <c r="S479" s="150"/>
      <c r="T479" s="150"/>
      <c r="U479" s="150"/>
      <c r="V479" s="150"/>
      <c r="W479" s="150"/>
      <c r="X479" s="150"/>
      <c r="Y479" s="150"/>
      <c r="Z479" s="150"/>
      <c r="AA479" s="150"/>
      <c r="AB479" s="150"/>
      <c r="AC479" s="150"/>
      <c r="AD479" s="150"/>
      <c r="AE479" s="150"/>
      <c r="AF479" s="150"/>
      <c r="AG479" s="150"/>
      <c r="AH479" s="150"/>
      <c r="AI479" s="150"/>
      <c r="AJ479" s="150"/>
      <c r="AK479" s="150"/>
      <c r="AL479" s="150"/>
      <c r="AM479" s="150"/>
      <c r="AN479" s="150"/>
      <c r="AO479" s="717"/>
      <c r="AP479" s="717"/>
      <c r="AQ479" s="150"/>
      <c r="AR479" s="150"/>
      <c r="AS479" s="150"/>
      <c r="AT479" s="150"/>
      <c r="AU479" s="150"/>
      <c r="AV479" s="150"/>
      <c r="AW479" s="150"/>
      <c r="AX479" s="150"/>
      <c r="AY479" s="150"/>
      <c r="AZ479" s="150"/>
      <c r="BA479" s="150"/>
      <c r="BB479" s="150"/>
      <c r="BC479" s="150"/>
      <c r="BD479" s="150"/>
      <c r="BE479" s="150"/>
      <c r="BF479" s="150"/>
      <c r="BG479" s="150"/>
      <c r="BH479" s="150"/>
      <c r="BI479" s="150"/>
      <c r="BJ479" s="150"/>
      <c r="BK479" s="150"/>
      <c r="BL479" s="150"/>
      <c r="BM479" s="150"/>
      <c r="BN479" s="150"/>
      <c r="BO479" s="150"/>
      <c r="BP479" s="150"/>
      <c r="BQ479" s="150"/>
      <c r="BR479" s="150"/>
      <c r="BS479" s="150"/>
      <c r="BT479" s="150"/>
      <c r="BU479" s="150"/>
      <c r="BV479" s="150"/>
      <c r="BW479" s="150"/>
      <c r="BX479" s="150"/>
      <c r="BY479" s="150"/>
      <c r="BZ479" s="150"/>
      <c r="CA479" s="150"/>
      <c r="CB479" s="150"/>
      <c r="CC479" s="150"/>
      <c r="CD479" s="150"/>
      <c r="CE479" s="150"/>
      <c r="CF479" s="150"/>
      <c r="CG479" s="150"/>
      <c r="CH479" s="150"/>
      <c r="CI479" s="150"/>
      <c r="CJ479" s="150"/>
      <c r="CK479" s="150"/>
      <c r="CL479" s="150"/>
      <c r="CM479" s="150"/>
      <c r="CN479" s="150"/>
      <c r="CO479" s="150"/>
      <c r="CP479" s="150"/>
      <c r="CQ479" s="150"/>
      <c r="CR479" s="150"/>
      <c r="CS479" s="150"/>
      <c r="CT479" s="150"/>
      <c r="CU479" s="150"/>
      <c r="CV479" s="150"/>
      <c r="CW479" s="150"/>
      <c r="CX479" s="150"/>
      <c r="CY479" s="150"/>
      <c r="CZ479" s="150"/>
      <c r="DA479" s="150"/>
      <c r="DB479" s="150"/>
      <c r="DC479" s="150"/>
    </row>
    <row r="480" spans="1:107">
      <c r="A480" s="150"/>
      <c r="B480" s="150"/>
      <c r="C480" s="150"/>
      <c r="D480" s="150"/>
      <c r="E480" s="150"/>
      <c r="F480" s="150"/>
      <c r="G480" s="150"/>
      <c r="H480" s="150"/>
      <c r="I480" s="150"/>
      <c r="J480" s="150"/>
      <c r="K480" s="150"/>
      <c r="L480" s="150"/>
      <c r="M480" s="150"/>
      <c r="N480" s="150"/>
      <c r="O480" s="150"/>
      <c r="P480" s="150"/>
      <c r="Q480" s="150"/>
      <c r="R480" s="150"/>
      <c r="S480" s="150"/>
      <c r="T480" s="150"/>
      <c r="U480" s="150"/>
      <c r="V480" s="150"/>
      <c r="W480" s="150"/>
      <c r="X480" s="150"/>
      <c r="Y480" s="150"/>
      <c r="Z480" s="150"/>
      <c r="AA480" s="150"/>
      <c r="AB480" s="150"/>
      <c r="AC480" s="150"/>
      <c r="AD480" s="150"/>
      <c r="AE480" s="150"/>
      <c r="AF480" s="150"/>
      <c r="AG480" s="150"/>
      <c r="AH480" s="150"/>
      <c r="AI480" s="150"/>
      <c r="AJ480" s="150"/>
      <c r="AK480" s="150"/>
      <c r="AL480" s="150"/>
      <c r="AM480" s="150"/>
      <c r="AN480" s="150"/>
      <c r="AO480" s="717"/>
      <c r="AP480" s="717"/>
      <c r="AQ480" s="150"/>
      <c r="AR480" s="150"/>
      <c r="AS480" s="150"/>
      <c r="AT480" s="150"/>
      <c r="AU480" s="150"/>
      <c r="AV480" s="150"/>
      <c r="AW480" s="150"/>
      <c r="AX480" s="150"/>
      <c r="AY480" s="150"/>
      <c r="AZ480" s="150"/>
      <c r="BA480" s="150"/>
      <c r="BB480" s="150"/>
      <c r="BC480" s="150"/>
      <c r="BD480" s="150"/>
      <c r="BE480" s="150"/>
      <c r="BF480" s="150"/>
      <c r="BG480" s="150"/>
      <c r="BH480" s="150"/>
      <c r="BI480" s="150"/>
      <c r="BJ480" s="150"/>
      <c r="BK480" s="150"/>
      <c r="BL480" s="150"/>
      <c r="BM480" s="150"/>
      <c r="BN480" s="150"/>
      <c r="BO480" s="150"/>
      <c r="BP480" s="150"/>
      <c r="BQ480" s="150"/>
      <c r="BR480" s="150"/>
      <c r="BS480" s="150"/>
      <c r="BT480" s="150"/>
      <c r="BU480" s="150"/>
      <c r="BV480" s="150"/>
      <c r="BW480" s="150"/>
      <c r="BX480" s="150"/>
      <c r="BY480" s="150"/>
      <c r="BZ480" s="150"/>
      <c r="CA480" s="150"/>
      <c r="CB480" s="150"/>
      <c r="CC480" s="150"/>
      <c r="CD480" s="150"/>
      <c r="CE480" s="150"/>
      <c r="CF480" s="150"/>
      <c r="CG480" s="150"/>
      <c r="CH480" s="150"/>
      <c r="CI480" s="150"/>
      <c r="CJ480" s="150"/>
      <c r="CK480" s="150"/>
      <c r="CL480" s="150"/>
      <c r="CM480" s="150"/>
      <c r="CN480" s="150"/>
      <c r="CO480" s="150"/>
      <c r="CP480" s="150"/>
      <c r="CQ480" s="150"/>
      <c r="CR480" s="150"/>
      <c r="CS480" s="150"/>
      <c r="CT480" s="150"/>
      <c r="CU480" s="150"/>
      <c r="CV480" s="150"/>
      <c r="CW480" s="150"/>
      <c r="CX480" s="150"/>
      <c r="CY480" s="150"/>
      <c r="CZ480" s="150"/>
      <c r="DA480" s="150"/>
      <c r="DB480" s="150"/>
      <c r="DC480" s="150"/>
    </row>
    <row r="481" spans="1:107">
      <c r="A481" s="150"/>
      <c r="B481" s="150"/>
      <c r="C481" s="150"/>
      <c r="D481" s="150"/>
      <c r="E481" s="150"/>
      <c r="F481" s="150"/>
      <c r="G481" s="150"/>
      <c r="H481" s="150"/>
      <c r="I481" s="150"/>
      <c r="J481" s="150"/>
      <c r="K481" s="150"/>
      <c r="L481" s="150"/>
      <c r="M481" s="150"/>
      <c r="N481" s="150"/>
      <c r="O481" s="150"/>
      <c r="P481" s="150"/>
      <c r="Q481" s="150"/>
      <c r="R481" s="150"/>
      <c r="S481" s="150"/>
      <c r="T481" s="150"/>
      <c r="U481" s="150"/>
      <c r="V481" s="150"/>
      <c r="W481" s="150"/>
      <c r="X481" s="150"/>
      <c r="Y481" s="150"/>
      <c r="Z481" s="150"/>
      <c r="AA481" s="150"/>
      <c r="AB481" s="150"/>
      <c r="AC481" s="150"/>
      <c r="AD481" s="150"/>
      <c r="AE481" s="150"/>
      <c r="AF481" s="150"/>
      <c r="AG481" s="150"/>
      <c r="AH481" s="150"/>
      <c r="AI481" s="150"/>
      <c r="AJ481" s="150"/>
      <c r="AK481" s="150"/>
      <c r="AL481" s="150"/>
      <c r="AM481" s="150"/>
      <c r="AN481" s="150"/>
      <c r="AO481" s="717"/>
      <c r="AP481" s="717"/>
      <c r="AQ481" s="150"/>
      <c r="AR481" s="150"/>
      <c r="AS481" s="150"/>
      <c r="AT481" s="150"/>
      <c r="AU481" s="150"/>
      <c r="AV481" s="150"/>
      <c r="AW481" s="150"/>
      <c r="AX481" s="150"/>
      <c r="AY481" s="150"/>
      <c r="AZ481" s="150"/>
      <c r="BA481" s="150"/>
      <c r="BB481" s="150"/>
      <c r="BC481" s="150"/>
      <c r="BD481" s="150"/>
      <c r="BE481" s="150"/>
      <c r="BF481" s="150"/>
      <c r="BG481" s="150"/>
      <c r="BH481" s="150"/>
      <c r="BI481" s="150"/>
      <c r="BJ481" s="150"/>
      <c r="BK481" s="150"/>
      <c r="BL481" s="150"/>
      <c r="BM481" s="150"/>
      <c r="BN481" s="150"/>
      <c r="BO481" s="150"/>
      <c r="BP481" s="150"/>
      <c r="BQ481" s="150"/>
      <c r="BR481" s="150"/>
      <c r="BS481" s="150"/>
      <c r="BT481" s="150"/>
      <c r="BU481" s="150"/>
      <c r="BV481" s="150"/>
      <c r="BW481" s="150"/>
      <c r="BX481" s="150"/>
      <c r="BY481" s="150"/>
      <c r="BZ481" s="150"/>
      <c r="CA481" s="150"/>
      <c r="CB481" s="150"/>
      <c r="CC481" s="150"/>
      <c r="CD481" s="150"/>
      <c r="CE481" s="150"/>
      <c r="CF481" s="150"/>
      <c r="CG481" s="150"/>
      <c r="CH481" s="150"/>
      <c r="CI481" s="150"/>
      <c r="CJ481" s="150"/>
      <c r="CK481" s="150"/>
      <c r="CL481" s="150"/>
      <c r="CM481" s="150"/>
      <c r="CN481" s="150"/>
      <c r="CO481" s="150"/>
      <c r="CP481" s="150"/>
      <c r="CQ481" s="150"/>
      <c r="CR481" s="150"/>
      <c r="CS481" s="150"/>
      <c r="CT481" s="150"/>
      <c r="CU481" s="150"/>
      <c r="CV481" s="150"/>
      <c r="CW481" s="150"/>
      <c r="CX481" s="150"/>
      <c r="CY481" s="150"/>
      <c r="CZ481" s="150"/>
      <c r="DA481" s="150"/>
      <c r="DB481" s="150"/>
      <c r="DC481" s="150"/>
    </row>
    <row r="482" spans="1:107">
      <c r="A482" s="150"/>
      <c r="B482" s="150"/>
      <c r="C482" s="150"/>
      <c r="D482" s="150"/>
      <c r="E482" s="150"/>
      <c r="F482" s="150"/>
      <c r="G482" s="150"/>
      <c r="H482" s="150"/>
      <c r="I482" s="150"/>
      <c r="J482" s="150"/>
      <c r="K482" s="150"/>
      <c r="L482" s="150"/>
      <c r="M482" s="150"/>
      <c r="N482" s="150"/>
      <c r="O482" s="150"/>
      <c r="P482" s="150"/>
      <c r="Q482" s="150"/>
      <c r="R482" s="150"/>
      <c r="S482" s="150"/>
      <c r="T482" s="150"/>
      <c r="U482" s="150"/>
      <c r="V482" s="150"/>
      <c r="W482" s="150"/>
      <c r="X482" s="150"/>
      <c r="Y482" s="150"/>
      <c r="Z482" s="150"/>
      <c r="AA482" s="150"/>
      <c r="AB482" s="150"/>
      <c r="AC482" s="150"/>
      <c r="AD482" s="150"/>
      <c r="AE482" s="150"/>
      <c r="AF482" s="150"/>
      <c r="AG482" s="150"/>
      <c r="AH482" s="150"/>
      <c r="AI482" s="150"/>
      <c r="AJ482" s="150"/>
      <c r="AK482" s="150"/>
      <c r="AL482" s="150"/>
      <c r="AM482" s="150"/>
      <c r="AN482" s="150"/>
      <c r="AO482" s="717"/>
      <c r="AP482" s="717"/>
      <c r="AQ482" s="150"/>
      <c r="AR482" s="150"/>
      <c r="AS482" s="150"/>
      <c r="AT482" s="150"/>
      <c r="AU482" s="150"/>
      <c r="AV482" s="150"/>
      <c r="AW482" s="150"/>
      <c r="AX482" s="150"/>
      <c r="AY482" s="150"/>
      <c r="AZ482" s="150"/>
      <c r="BA482" s="150"/>
      <c r="BB482" s="150"/>
      <c r="BC482" s="150"/>
      <c r="BD482" s="150"/>
      <c r="BE482" s="150"/>
      <c r="BF482" s="150"/>
      <c r="BG482" s="150"/>
      <c r="BH482" s="150"/>
      <c r="BI482" s="150"/>
      <c r="BJ482" s="150"/>
      <c r="BK482" s="150"/>
      <c r="BL482" s="150"/>
      <c r="BM482" s="150"/>
      <c r="BN482" s="150"/>
      <c r="BO482" s="150"/>
      <c r="BP482" s="150"/>
      <c r="BQ482" s="150"/>
      <c r="BR482" s="150"/>
      <c r="BS482" s="150"/>
      <c r="BT482" s="150"/>
      <c r="BU482" s="150"/>
      <c r="BV482" s="150"/>
      <c r="BW482" s="150"/>
      <c r="BX482" s="150"/>
      <c r="BY482" s="150"/>
      <c r="BZ482" s="150"/>
      <c r="CA482" s="150"/>
      <c r="CB482" s="150"/>
      <c r="CC482" s="150"/>
      <c r="CD482" s="150"/>
      <c r="CE482" s="150"/>
      <c r="CF482" s="150"/>
      <c r="CG482" s="150"/>
      <c r="CH482" s="150"/>
      <c r="CI482" s="150"/>
      <c r="CJ482" s="150"/>
      <c r="CK482" s="150"/>
      <c r="CL482" s="150"/>
      <c r="CM482" s="150"/>
      <c r="CN482" s="150"/>
      <c r="CO482" s="150"/>
      <c r="CP482" s="150"/>
      <c r="CQ482" s="150"/>
      <c r="CR482" s="150"/>
      <c r="CS482" s="150"/>
      <c r="CT482" s="150"/>
      <c r="CU482" s="150"/>
      <c r="CV482" s="150"/>
      <c r="CW482" s="150"/>
      <c r="CX482" s="150"/>
      <c r="CY482" s="150"/>
      <c r="CZ482" s="150"/>
      <c r="DA482" s="150"/>
      <c r="DB482" s="150"/>
      <c r="DC482" s="150"/>
    </row>
    <row r="483" spans="1:107">
      <c r="A483" s="150"/>
      <c r="B483" s="150"/>
      <c r="C483" s="150"/>
      <c r="D483" s="150"/>
      <c r="E483" s="150"/>
      <c r="F483" s="150"/>
      <c r="G483" s="150"/>
      <c r="H483" s="150"/>
      <c r="I483" s="150"/>
      <c r="J483" s="150"/>
      <c r="K483" s="150"/>
      <c r="L483" s="150"/>
      <c r="M483" s="150"/>
      <c r="N483" s="150"/>
      <c r="O483" s="150"/>
      <c r="P483" s="150"/>
      <c r="Q483" s="150"/>
      <c r="R483" s="150"/>
      <c r="S483" s="150"/>
      <c r="T483" s="150"/>
      <c r="U483" s="150"/>
      <c r="V483" s="150"/>
      <c r="W483" s="150"/>
      <c r="X483" s="150"/>
      <c r="Y483" s="150"/>
      <c r="Z483" s="150"/>
      <c r="AA483" s="150"/>
      <c r="AB483" s="150"/>
      <c r="AC483" s="150"/>
      <c r="AD483" s="150"/>
      <c r="AE483" s="150"/>
      <c r="AF483" s="150"/>
      <c r="AG483" s="150"/>
      <c r="AH483" s="150"/>
      <c r="AI483" s="150"/>
      <c r="AJ483" s="150"/>
      <c r="AK483" s="150"/>
      <c r="AL483" s="150"/>
      <c r="AM483" s="150"/>
      <c r="AN483" s="150"/>
      <c r="AO483" s="717"/>
      <c r="AP483" s="717"/>
      <c r="AQ483" s="150"/>
      <c r="AR483" s="150"/>
      <c r="AS483" s="150"/>
      <c r="AT483" s="150"/>
      <c r="AU483" s="150"/>
      <c r="AV483" s="150"/>
      <c r="AW483" s="150"/>
      <c r="AX483" s="150"/>
      <c r="AY483" s="150"/>
      <c r="AZ483" s="150"/>
      <c r="BA483" s="150"/>
      <c r="BB483" s="150"/>
      <c r="BC483" s="150"/>
      <c r="BD483" s="150"/>
      <c r="BE483" s="150"/>
      <c r="BF483" s="150"/>
      <c r="BG483" s="150"/>
      <c r="BH483" s="150"/>
      <c r="BI483" s="150"/>
      <c r="BJ483" s="150"/>
      <c r="BK483" s="150"/>
      <c r="BL483" s="150"/>
      <c r="BM483" s="150"/>
      <c r="BN483" s="150"/>
      <c r="BO483" s="150"/>
      <c r="BP483" s="150"/>
      <c r="BQ483" s="150"/>
      <c r="BR483" s="150"/>
      <c r="BS483" s="150"/>
      <c r="BT483" s="150"/>
      <c r="BU483" s="150"/>
      <c r="BV483" s="150"/>
      <c r="BW483" s="150"/>
      <c r="BX483" s="150"/>
      <c r="BY483" s="150"/>
      <c r="BZ483" s="150"/>
      <c r="CA483" s="150"/>
      <c r="CB483" s="150"/>
      <c r="CC483" s="150"/>
      <c r="CD483" s="150"/>
      <c r="CE483" s="150"/>
      <c r="CF483" s="150"/>
      <c r="CG483" s="150"/>
      <c r="CH483" s="150"/>
      <c r="CI483" s="150"/>
      <c r="CJ483" s="150"/>
      <c r="CK483" s="150"/>
      <c r="CL483" s="150"/>
      <c r="CM483" s="150"/>
      <c r="CN483" s="150"/>
      <c r="CO483" s="150"/>
      <c r="CP483" s="150"/>
      <c r="CQ483" s="150"/>
      <c r="CR483" s="150"/>
      <c r="CS483" s="150"/>
      <c r="CT483" s="150"/>
      <c r="CU483" s="150"/>
      <c r="CV483" s="150"/>
      <c r="CW483" s="150"/>
      <c r="CX483" s="150"/>
      <c r="CY483" s="150"/>
      <c r="CZ483" s="150"/>
      <c r="DA483" s="150"/>
      <c r="DB483" s="150"/>
      <c r="DC483" s="150"/>
    </row>
    <row r="484" spans="1:107">
      <c r="A484" s="150"/>
      <c r="B484" s="150"/>
      <c r="C484" s="150"/>
      <c r="D484" s="150"/>
      <c r="E484" s="150"/>
      <c r="F484" s="150"/>
      <c r="G484" s="150"/>
      <c r="H484" s="150"/>
      <c r="I484" s="150"/>
      <c r="J484" s="150"/>
      <c r="K484" s="150"/>
      <c r="L484" s="150"/>
      <c r="M484" s="150"/>
      <c r="N484" s="150"/>
      <c r="O484" s="150"/>
      <c r="P484" s="150"/>
      <c r="Q484" s="150"/>
      <c r="R484" s="150"/>
      <c r="S484" s="150"/>
      <c r="T484" s="150"/>
      <c r="U484" s="150"/>
      <c r="V484" s="150"/>
      <c r="W484" s="150"/>
      <c r="X484" s="150"/>
      <c r="Y484" s="150"/>
      <c r="Z484" s="150"/>
      <c r="AA484" s="150"/>
      <c r="AB484" s="150"/>
      <c r="AC484" s="150"/>
      <c r="AD484" s="150"/>
      <c r="AE484" s="150"/>
      <c r="AF484" s="150"/>
      <c r="AG484" s="150"/>
      <c r="AH484" s="150"/>
      <c r="AI484" s="150"/>
      <c r="AJ484" s="150"/>
      <c r="AK484" s="150"/>
      <c r="AL484" s="150"/>
      <c r="AM484" s="150"/>
      <c r="AN484" s="150"/>
      <c r="AO484" s="717"/>
      <c r="AP484" s="717"/>
      <c r="AQ484" s="150"/>
      <c r="AR484" s="150"/>
      <c r="AS484" s="150"/>
      <c r="AT484" s="150"/>
      <c r="AU484" s="150"/>
      <c r="AV484" s="150"/>
      <c r="AW484" s="150"/>
      <c r="AX484" s="150"/>
      <c r="AY484" s="150"/>
      <c r="AZ484" s="150"/>
      <c r="BA484" s="150"/>
      <c r="BB484" s="150"/>
      <c r="BC484" s="150"/>
      <c r="BD484" s="150"/>
      <c r="BE484" s="150"/>
      <c r="BF484" s="150"/>
      <c r="BG484" s="150"/>
      <c r="BH484" s="150"/>
      <c r="BI484" s="150"/>
      <c r="BJ484" s="150"/>
      <c r="BK484" s="150"/>
      <c r="BL484" s="150"/>
      <c r="BM484" s="150"/>
      <c r="BN484" s="150"/>
      <c r="BO484" s="150"/>
      <c r="BP484" s="150"/>
      <c r="BQ484" s="150"/>
      <c r="BR484" s="150"/>
      <c r="BS484" s="150"/>
      <c r="BT484" s="150"/>
      <c r="BU484" s="150"/>
      <c r="BV484" s="150"/>
      <c r="BW484" s="150"/>
      <c r="BX484" s="150"/>
      <c r="BY484" s="150"/>
      <c r="BZ484" s="150"/>
      <c r="CA484" s="150"/>
      <c r="CB484" s="150"/>
      <c r="CC484" s="150"/>
      <c r="CD484" s="150"/>
      <c r="CE484" s="150"/>
      <c r="CF484" s="150"/>
      <c r="CG484" s="150"/>
      <c r="CH484" s="150"/>
      <c r="CI484" s="150"/>
      <c r="CJ484" s="150"/>
      <c r="CK484" s="150"/>
      <c r="CL484" s="150"/>
      <c r="CM484" s="150"/>
      <c r="CN484" s="150"/>
      <c r="CO484" s="150"/>
      <c r="CP484" s="150"/>
      <c r="CQ484" s="150"/>
      <c r="CR484" s="150"/>
      <c r="CS484" s="150"/>
      <c r="CT484" s="150"/>
      <c r="CU484" s="150"/>
      <c r="CV484" s="150"/>
      <c r="CW484" s="150"/>
      <c r="CX484" s="150"/>
      <c r="CY484" s="150"/>
      <c r="CZ484" s="150"/>
      <c r="DA484" s="150"/>
      <c r="DB484" s="150"/>
      <c r="DC484" s="150"/>
    </row>
    <row r="485" spans="1:107">
      <c r="A485" s="150"/>
      <c r="B485" s="150"/>
      <c r="C485" s="150"/>
      <c r="D485" s="150"/>
      <c r="E485" s="150"/>
      <c r="F485" s="150"/>
      <c r="G485" s="150"/>
      <c r="H485" s="150"/>
      <c r="I485" s="150"/>
      <c r="J485" s="150"/>
      <c r="K485" s="150"/>
      <c r="L485" s="150"/>
      <c r="M485" s="150"/>
      <c r="N485" s="150"/>
      <c r="O485" s="150"/>
      <c r="P485" s="150"/>
      <c r="Q485" s="150"/>
      <c r="R485" s="150"/>
      <c r="S485" s="150"/>
      <c r="T485" s="150"/>
      <c r="U485" s="150"/>
      <c r="V485" s="150"/>
      <c r="W485" s="150"/>
      <c r="X485" s="150"/>
      <c r="Y485" s="150"/>
      <c r="Z485" s="150"/>
      <c r="AA485" s="150"/>
      <c r="AB485" s="150"/>
      <c r="AC485" s="150"/>
      <c r="AD485" s="150"/>
      <c r="AE485" s="150"/>
      <c r="AF485" s="150"/>
      <c r="AG485" s="150"/>
      <c r="AH485" s="150"/>
      <c r="AI485" s="150"/>
      <c r="AJ485" s="150"/>
      <c r="AK485" s="150"/>
      <c r="AL485" s="150"/>
      <c r="AM485" s="150"/>
      <c r="AN485" s="150"/>
      <c r="AO485" s="717"/>
      <c r="AP485" s="717"/>
      <c r="AQ485" s="150"/>
      <c r="AR485" s="150"/>
      <c r="AS485" s="150"/>
      <c r="AT485" s="150"/>
      <c r="AU485" s="150"/>
      <c r="AV485" s="150"/>
      <c r="AW485" s="150"/>
      <c r="AX485" s="150"/>
      <c r="AY485" s="150"/>
      <c r="AZ485" s="150"/>
      <c r="BA485" s="150"/>
      <c r="BB485" s="150"/>
      <c r="BC485" s="150"/>
      <c r="BD485" s="150"/>
      <c r="BE485" s="150"/>
      <c r="BF485" s="150"/>
      <c r="BG485" s="150"/>
      <c r="BH485" s="150"/>
      <c r="BI485" s="150"/>
      <c r="BJ485" s="150"/>
      <c r="BK485" s="150"/>
      <c r="BL485" s="150"/>
      <c r="BM485" s="150"/>
      <c r="BN485" s="150"/>
      <c r="BO485" s="150"/>
      <c r="BP485" s="150"/>
      <c r="BQ485" s="150"/>
      <c r="BR485" s="150"/>
      <c r="BS485" s="150"/>
      <c r="BT485" s="150"/>
      <c r="BU485" s="150"/>
      <c r="BV485" s="150"/>
      <c r="BW485" s="150"/>
      <c r="BX485" s="150"/>
      <c r="BY485" s="150"/>
      <c r="BZ485" s="150"/>
      <c r="CA485" s="150"/>
      <c r="CB485" s="150"/>
      <c r="CC485" s="150"/>
      <c r="CD485" s="150"/>
      <c r="CE485" s="150"/>
      <c r="CF485" s="150"/>
      <c r="CG485" s="150"/>
      <c r="CH485" s="150"/>
      <c r="CI485" s="150"/>
      <c r="CJ485" s="150"/>
      <c r="CK485" s="150"/>
      <c r="CL485" s="150"/>
      <c r="CM485" s="150"/>
      <c r="CN485" s="150"/>
      <c r="CO485" s="150"/>
      <c r="CP485" s="150"/>
      <c r="CQ485" s="150"/>
      <c r="CR485" s="150"/>
      <c r="CS485" s="150"/>
      <c r="CT485" s="150"/>
      <c r="CU485" s="150"/>
      <c r="CV485" s="150"/>
      <c r="CW485" s="150"/>
      <c r="CX485" s="150"/>
      <c r="CY485" s="150"/>
      <c r="CZ485" s="150"/>
      <c r="DA485" s="150"/>
      <c r="DB485" s="150"/>
      <c r="DC485" s="150"/>
    </row>
    <row r="486" spans="1:107">
      <c r="A486" s="150"/>
      <c r="B486" s="150"/>
      <c r="C486" s="150"/>
      <c r="D486" s="150"/>
      <c r="E486" s="150"/>
      <c r="F486" s="150"/>
      <c r="G486" s="150"/>
      <c r="H486" s="150"/>
      <c r="I486" s="150"/>
      <c r="J486" s="150"/>
      <c r="K486" s="150"/>
      <c r="L486" s="150"/>
      <c r="M486" s="150"/>
      <c r="N486" s="150"/>
      <c r="O486" s="150"/>
      <c r="P486" s="150"/>
      <c r="Q486" s="150"/>
      <c r="R486" s="150"/>
      <c r="S486" s="150"/>
      <c r="T486" s="150"/>
      <c r="U486" s="150"/>
      <c r="V486" s="150"/>
      <c r="W486" s="150"/>
      <c r="X486" s="150"/>
      <c r="Y486" s="150"/>
      <c r="Z486" s="150"/>
      <c r="AA486" s="150"/>
      <c r="AB486" s="150"/>
      <c r="AC486" s="150"/>
      <c r="AD486" s="150"/>
      <c r="AE486" s="150"/>
      <c r="AF486" s="150"/>
      <c r="AG486" s="150"/>
      <c r="AH486" s="150"/>
      <c r="AI486" s="150"/>
      <c r="AJ486" s="150"/>
      <c r="AK486" s="150"/>
      <c r="AL486" s="150"/>
      <c r="AM486" s="150"/>
      <c r="AN486" s="150"/>
      <c r="AO486" s="717"/>
      <c r="AP486" s="717"/>
      <c r="AQ486" s="150"/>
      <c r="AR486" s="150"/>
      <c r="AS486" s="150"/>
      <c r="AT486" s="150"/>
      <c r="AU486" s="150"/>
      <c r="AV486" s="150"/>
      <c r="AW486" s="150"/>
      <c r="AX486" s="150"/>
      <c r="AY486" s="150"/>
      <c r="AZ486" s="150"/>
      <c r="BA486" s="150"/>
      <c r="BB486" s="150"/>
      <c r="BC486" s="150"/>
      <c r="BD486" s="150"/>
      <c r="BE486" s="150"/>
      <c r="BF486" s="150"/>
      <c r="BG486" s="150"/>
      <c r="BH486" s="150"/>
      <c r="BI486" s="150"/>
      <c r="BJ486" s="150"/>
      <c r="BK486" s="150"/>
      <c r="BL486" s="150"/>
      <c r="BM486" s="150"/>
      <c r="BN486" s="150"/>
      <c r="BO486" s="150"/>
      <c r="BP486" s="150"/>
      <c r="BQ486" s="150"/>
      <c r="BR486" s="150"/>
      <c r="BS486" s="150"/>
      <c r="BT486" s="150"/>
      <c r="BU486" s="150"/>
      <c r="BV486" s="150"/>
      <c r="BW486" s="150"/>
      <c r="BX486" s="150"/>
      <c r="BY486" s="150"/>
      <c r="BZ486" s="150"/>
      <c r="CA486" s="150"/>
      <c r="CB486" s="150"/>
      <c r="CC486" s="150"/>
      <c r="CD486" s="150"/>
      <c r="CE486" s="150"/>
      <c r="CF486" s="150"/>
      <c r="CG486" s="150"/>
      <c r="CH486" s="150"/>
      <c r="CI486" s="150"/>
      <c r="CJ486" s="150"/>
      <c r="CK486" s="150"/>
      <c r="CL486" s="150"/>
      <c r="CM486" s="150"/>
      <c r="CN486" s="150"/>
      <c r="CO486" s="150"/>
      <c r="CP486" s="150"/>
      <c r="CQ486" s="150"/>
      <c r="CR486" s="150"/>
      <c r="CS486" s="150"/>
      <c r="CT486" s="150"/>
      <c r="CU486" s="150"/>
      <c r="CV486" s="150"/>
      <c r="CW486" s="150"/>
      <c r="CX486" s="150"/>
      <c r="CY486" s="150"/>
      <c r="CZ486" s="150"/>
      <c r="DA486" s="150"/>
      <c r="DB486" s="150"/>
      <c r="DC486" s="150"/>
    </row>
    <row r="487" spans="1:107">
      <c r="A487" s="150"/>
      <c r="B487" s="150"/>
      <c r="C487" s="150"/>
      <c r="D487" s="150"/>
      <c r="E487" s="150"/>
      <c r="F487" s="150"/>
      <c r="G487" s="150"/>
      <c r="H487" s="150"/>
      <c r="I487" s="150"/>
      <c r="J487" s="150"/>
      <c r="K487" s="150"/>
      <c r="L487" s="150"/>
      <c r="M487" s="150"/>
      <c r="N487" s="150"/>
      <c r="O487" s="150"/>
      <c r="P487" s="150"/>
      <c r="Q487" s="150"/>
      <c r="R487" s="150"/>
      <c r="S487" s="150"/>
      <c r="T487" s="150"/>
      <c r="U487" s="150"/>
      <c r="V487" s="150"/>
      <c r="W487" s="150"/>
      <c r="X487" s="150"/>
      <c r="Y487" s="150"/>
      <c r="Z487" s="150"/>
      <c r="AA487" s="150"/>
      <c r="AB487" s="150"/>
      <c r="AC487" s="150"/>
      <c r="AD487" s="150"/>
      <c r="AE487" s="150"/>
      <c r="AF487" s="150"/>
      <c r="AG487" s="150"/>
      <c r="AH487" s="150"/>
      <c r="AI487" s="150"/>
      <c r="AJ487" s="150"/>
      <c r="AK487" s="150"/>
      <c r="AL487" s="150"/>
      <c r="AM487" s="150"/>
      <c r="AN487" s="150"/>
      <c r="AO487" s="717"/>
      <c r="AP487" s="717"/>
      <c r="AQ487" s="150"/>
      <c r="AR487" s="150"/>
      <c r="AS487" s="150"/>
      <c r="AT487" s="150"/>
      <c r="AU487" s="150"/>
      <c r="AV487" s="150"/>
      <c r="AW487" s="150"/>
      <c r="AX487" s="150"/>
      <c r="AY487" s="150"/>
      <c r="AZ487" s="150"/>
      <c r="BA487" s="150"/>
      <c r="BB487" s="150"/>
      <c r="BC487" s="150"/>
      <c r="BD487" s="150"/>
      <c r="BE487" s="150"/>
      <c r="BF487" s="150"/>
      <c r="BG487" s="150"/>
      <c r="BH487" s="150"/>
      <c r="BI487" s="150"/>
      <c r="BJ487" s="150"/>
      <c r="BK487" s="150"/>
      <c r="BL487" s="150"/>
      <c r="BM487" s="150"/>
      <c r="BN487" s="150"/>
      <c r="BO487" s="150"/>
      <c r="BP487" s="150"/>
      <c r="BQ487" s="150"/>
      <c r="BR487" s="150"/>
      <c r="BS487" s="150"/>
      <c r="BT487" s="150"/>
      <c r="BU487" s="150"/>
      <c r="BV487" s="150"/>
      <c r="BW487" s="150"/>
      <c r="BX487" s="150"/>
      <c r="BY487" s="150"/>
      <c r="BZ487" s="150"/>
      <c r="CA487" s="150"/>
      <c r="CB487" s="150"/>
      <c r="CC487" s="150"/>
      <c r="CD487" s="150"/>
      <c r="CE487" s="150"/>
      <c r="CF487" s="150"/>
      <c r="CG487" s="150"/>
      <c r="CH487" s="150"/>
      <c r="CI487" s="150"/>
      <c r="CJ487" s="150"/>
      <c r="CK487" s="150"/>
      <c r="CL487" s="150"/>
      <c r="CM487" s="150"/>
      <c r="CN487" s="150"/>
      <c r="CO487" s="150"/>
      <c r="CP487" s="150"/>
      <c r="CQ487" s="150"/>
      <c r="CR487" s="150"/>
      <c r="CS487" s="150"/>
      <c r="CT487" s="150"/>
      <c r="CU487" s="150"/>
      <c r="CV487" s="150"/>
      <c r="CW487" s="150"/>
      <c r="CX487" s="150"/>
      <c r="CY487" s="150"/>
      <c r="CZ487" s="150"/>
      <c r="DA487" s="150"/>
      <c r="DB487" s="150"/>
      <c r="DC487" s="150"/>
    </row>
    <row r="488" spans="1:107">
      <c r="A488" s="150"/>
      <c r="B488" s="150"/>
      <c r="C488" s="150"/>
      <c r="D488" s="150"/>
      <c r="E488" s="150"/>
      <c r="F488" s="150"/>
      <c r="G488" s="150"/>
      <c r="H488" s="150"/>
      <c r="I488" s="150"/>
      <c r="J488" s="150"/>
      <c r="K488" s="150"/>
      <c r="L488" s="150"/>
      <c r="M488" s="150"/>
      <c r="N488" s="150"/>
      <c r="O488" s="150"/>
      <c r="P488" s="150"/>
      <c r="Q488" s="150"/>
      <c r="R488" s="150"/>
      <c r="S488" s="150"/>
      <c r="T488" s="150"/>
      <c r="U488" s="150"/>
      <c r="V488" s="150"/>
      <c r="W488" s="150"/>
      <c r="X488" s="150"/>
      <c r="Y488" s="150"/>
      <c r="Z488" s="150"/>
      <c r="AA488" s="150"/>
      <c r="AB488" s="150"/>
      <c r="AC488" s="150"/>
      <c r="AD488" s="150"/>
      <c r="AE488" s="150"/>
      <c r="AF488" s="150"/>
      <c r="AG488" s="150"/>
      <c r="AH488" s="150"/>
      <c r="AI488" s="150"/>
      <c r="AJ488" s="150"/>
      <c r="AK488" s="150"/>
      <c r="AL488" s="150"/>
      <c r="AM488" s="150"/>
      <c r="AN488" s="150"/>
      <c r="AO488" s="717"/>
      <c r="AP488" s="717"/>
      <c r="AQ488" s="150"/>
      <c r="AR488" s="150"/>
      <c r="AS488" s="150"/>
      <c r="AT488" s="150"/>
      <c r="AU488" s="150"/>
      <c r="AV488" s="150"/>
      <c r="AW488" s="150"/>
      <c r="AX488" s="150"/>
      <c r="AY488" s="150"/>
      <c r="AZ488" s="150"/>
      <c r="BA488" s="150"/>
      <c r="BB488" s="150"/>
      <c r="BC488" s="150"/>
      <c r="BD488" s="150"/>
      <c r="BE488" s="150"/>
      <c r="BF488" s="150"/>
      <c r="BG488" s="150"/>
      <c r="BH488" s="150"/>
      <c r="BI488" s="150"/>
      <c r="BJ488" s="150"/>
      <c r="BK488" s="150"/>
      <c r="BL488" s="150"/>
      <c r="BM488" s="150"/>
      <c r="BN488" s="150"/>
      <c r="BO488" s="150"/>
      <c r="BP488" s="150"/>
      <c r="BQ488" s="150"/>
      <c r="BR488" s="150"/>
      <c r="BS488" s="150"/>
      <c r="BT488" s="150"/>
      <c r="BU488" s="150"/>
      <c r="BV488" s="150"/>
      <c r="BW488" s="150"/>
      <c r="BX488" s="150"/>
      <c r="BY488" s="150"/>
      <c r="BZ488" s="150"/>
      <c r="CA488" s="150"/>
      <c r="CB488" s="150"/>
      <c r="CC488" s="150"/>
      <c r="CD488" s="150"/>
      <c r="CE488" s="150"/>
      <c r="CF488" s="150"/>
      <c r="CG488" s="150"/>
      <c r="CH488" s="150"/>
      <c r="CI488" s="150"/>
      <c r="CJ488" s="150"/>
      <c r="CK488" s="150"/>
      <c r="CL488" s="150"/>
      <c r="CM488" s="150"/>
      <c r="CN488" s="150"/>
      <c r="CO488" s="150"/>
      <c r="CP488" s="150"/>
      <c r="CQ488" s="150"/>
      <c r="CR488" s="150"/>
      <c r="CS488" s="150"/>
      <c r="CT488" s="150"/>
      <c r="CU488" s="150"/>
      <c r="CV488" s="150"/>
      <c r="CW488" s="150"/>
      <c r="CX488" s="150"/>
      <c r="CY488" s="150"/>
      <c r="CZ488" s="150"/>
      <c r="DA488" s="150"/>
      <c r="DB488" s="150"/>
      <c r="DC488" s="150"/>
    </row>
    <row r="489" spans="1:107">
      <c r="A489" s="150"/>
      <c r="B489" s="150"/>
      <c r="C489" s="150"/>
      <c r="D489" s="150"/>
      <c r="E489" s="150"/>
      <c r="F489" s="150"/>
      <c r="G489" s="150"/>
      <c r="H489" s="150"/>
      <c r="I489" s="150"/>
      <c r="J489" s="150"/>
      <c r="K489" s="150"/>
      <c r="L489" s="150"/>
      <c r="M489" s="150"/>
      <c r="N489" s="150"/>
      <c r="O489" s="150"/>
      <c r="P489" s="150"/>
      <c r="Q489" s="150"/>
      <c r="R489" s="150"/>
      <c r="S489" s="150"/>
      <c r="T489" s="150"/>
      <c r="U489" s="150"/>
      <c r="V489" s="150"/>
      <c r="W489" s="150"/>
      <c r="X489" s="150"/>
      <c r="Y489" s="150"/>
      <c r="Z489" s="150"/>
      <c r="AA489" s="150"/>
      <c r="AB489" s="150"/>
      <c r="AC489" s="150"/>
      <c r="AD489" s="150"/>
      <c r="AE489" s="150"/>
      <c r="AF489" s="150"/>
      <c r="AG489" s="150"/>
      <c r="AH489" s="150"/>
      <c r="AI489" s="150"/>
      <c r="AJ489" s="150"/>
      <c r="AK489" s="150"/>
      <c r="AL489" s="150"/>
      <c r="AM489" s="150"/>
      <c r="AN489" s="150"/>
      <c r="AO489" s="717"/>
      <c r="AP489" s="717"/>
      <c r="AQ489" s="150"/>
      <c r="AR489" s="150"/>
      <c r="AS489" s="150"/>
      <c r="AT489" s="150"/>
      <c r="AU489" s="150"/>
      <c r="AV489" s="150"/>
      <c r="AW489" s="150"/>
      <c r="AX489" s="150"/>
      <c r="AY489" s="150"/>
      <c r="AZ489" s="150"/>
      <c r="BA489" s="150"/>
      <c r="BB489" s="150"/>
      <c r="BC489" s="150"/>
      <c r="BD489" s="150"/>
      <c r="BE489" s="150"/>
      <c r="BF489" s="150"/>
      <c r="BG489" s="150"/>
      <c r="BH489" s="150"/>
      <c r="BI489" s="150"/>
      <c r="BJ489" s="150"/>
      <c r="BK489" s="150"/>
      <c r="BL489" s="150"/>
      <c r="BM489" s="150"/>
      <c r="BN489" s="150"/>
      <c r="BO489" s="150"/>
      <c r="BP489" s="150"/>
      <c r="BQ489" s="150"/>
      <c r="BR489" s="150"/>
      <c r="BS489" s="150"/>
      <c r="BT489" s="150"/>
      <c r="BU489" s="150"/>
      <c r="BV489" s="150"/>
      <c r="BW489" s="150"/>
      <c r="BX489" s="150"/>
      <c r="BY489" s="150"/>
      <c r="BZ489" s="150"/>
      <c r="CA489" s="150"/>
      <c r="CB489" s="150"/>
      <c r="CC489" s="150"/>
      <c r="CD489" s="150"/>
      <c r="CE489" s="150"/>
      <c r="CF489" s="150"/>
      <c r="CG489" s="150"/>
      <c r="CH489" s="150"/>
      <c r="CI489" s="150"/>
      <c r="CJ489" s="150"/>
      <c r="CK489" s="150"/>
      <c r="CL489" s="150"/>
      <c r="CM489" s="150"/>
      <c r="CN489" s="150"/>
      <c r="CO489" s="150"/>
      <c r="CP489" s="150"/>
      <c r="CQ489" s="150"/>
      <c r="CR489" s="150"/>
      <c r="CS489" s="150"/>
      <c r="CT489" s="150"/>
      <c r="CU489" s="150"/>
      <c r="CV489" s="150"/>
      <c r="CW489" s="150"/>
      <c r="CX489" s="150"/>
      <c r="CY489" s="150"/>
      <c r="CZ489" s="150"/>
      <c r="DA489" s="150"/>
      <c r="DB489" s="150"/>
      <c r="DC489" s="150"/>
    </row>
    <row r="490" spans="1:107">
      <c r="A490" s="150"/>
      <c r="B490" s="150"/>
      <c r="C490" s="150"/>
      <c r="D490" s="150"/>
      <c r="E490" s="150"/>
      <c r="F490" s="150"/>
      <c r="G490" s="150"/>
      <c r="H490" s="150"/>
      <c r="I490" s="150"/>
      <c r="J490" s="150"/>
      <c r="K490" s="150"/>
      <c r="L490" s="150"/>
      <c r="M490" s="150"/>
      <c r="N490" s="150"/>
      <c r="O490" s="150"/>
      <c r="P490" s="150"/>
      <c r="Q490" s="150"/>
      <c r="R490" s="150"/>
      <c r="S490" s="150"/>
      <c r="T490" s="150"/>
      <c r="U490" s="150"/>
      <c r="V490" s="150"/>
      <c r="W490" s="150"/>
      <c r="X490" s="150"/>
      <c r="Y490" s="150"/>
      <c r="Z490" s="150"/>
      <c r="AA490" s="150"/>
      <c r="AB490" s="150"/>
      <c r="AC490" s="150"/>
      <c r="AD490" s="150"/>
      <c r="AE490" s="150"/>
      <c r="AF490" s="150"/>
      <c r="AG490" s="150"/>
      <c r="AH490" s="150"/>
      <c r="AI490" s="150"/>
      <c r="AJ490" s="150"/>
      <c r="AK490" s="150"/>
      <c r="AL490" s="150"/>
      <c r="AM490" s="150"/>
      <c r="AN490" s="150"/>
      <c r="AO490" s="717"/>
      <c r="AP490" s="717"/>
      <c r="AQ490" s="150"/>
      <c r="AR490" s="150"/>
      <c r="AS490" s="150"/>
      <c r="AT490" s="150"/>
      <c r="AU490" s="150"/>
      <c r="AV490" s="150"/>
      <c r="AW490" s="150"/>
      <c r="AX490" s="150"/>
      <c r="AY490" s="150"/>
      <c r="AZ490" s="150"/>
      <c r="BA490" s="150"/>
      <c r="BB490" s="150"/>
      <c r="BC490" s="150"/>
      <c r="BD490" s="150"/>
      <c r="BE490" s="150"/>
      <c r="BF490" s="150"/>
      <c r="BG490" s="150"/>
      <c r="BH490" s="150"/>
      <c r="BI490" s="150"/>
      <c r="BJ490" s="150"/>
      <c r="BK490" s="150"/>
      <c r="BL490" s="150"/>
      <c r="BM490" s="150"/>
      <c r="BN490" s="150"/>
      <c r="BO490" s="150"/>
      <c r="BP490" s="150"/>
      <c r="BQ490" s="150"/>
      <c r="BR490" s="150"/>
      <c r="BS490" s="150"/>
      <c r="BT490" s="150"/>
      <c r="BU490" s="150"/>
      <c r="BV490" s="150"/>
      <c r="BW490" s="150"/>
      <c r="BX490" s="150"/>
      <c r="BY490" s="150"/>
      <c r="BZ490" s="150"/>
      <c r="CA490" s="150"/>
      <c r="CB490" s="150"/>
      <c r="CC490" s="150"/>
      <c r="CD490" s="150"/>
      <c r="CE490" s="150"/>
      <c r="CF490" s="150"/>
      <c r="CG490" s="150"/>
      <c r="CH490" s="150"/>
      <c r="CI490" s="150"/>
      <c r="CJ490" s="150"/>
      <c r="CK490" s="150"/>
      <c r="CL490" s="150"/>
      <c r="CM490" s="150"/>
      <c r="CN490" s="150"/>
      <c r="CO490" s="150"/>
      <c r="CP490" s="150"/>
      <c r="CQ490" s="150"/>
      <c r="CR490" s="150"/>
      <c r="CS490" s="150"/>
      <c r="CT490" s="150"/>
      <c r="CU490" s="150"/>
      <c r="CV490" s="150"/>
      <c r="CW490" s="150"/>
      <c r="CX490" s="150"/>
      <c r="CY490" s="150"/>
      <c r="CZ490" s="150"/>
      <c r="DA490" s="150"/>
      <c r="DB490" s="150"/>
      <c r="DC490" s="150"/>
    </row>
    <row r="491" spans="1:107">
      <c r="A491" s="150"/>
      <c r="B491" s="150"/>
      <c r="C491" s="150"/>
      <c r="D491" s="150"/>
      <c r="E491" s="150"/>
      <c r="F491" s="150"/>
      <c r="G491" s="150"/>
      <c r="H491" s="150"/>
      <c r="I491" s="150"/>
      <c r="J491" s="150"/>
      <c r="K491" s="150"/>
      <c r="L491" s="150"/>
      <c r="M491" s="150"/>
      <c r="N491" s="150"/>
      <c r="O491" s="150"/>
      <c r="P491" s="150"/>
      <c r="Q491" s="150"/>
      <c r="R491" s="150"/>
      <c r="S491" s="150"/>
      <c r="T491" s="150"/>
      <c r="U491" s="150"/>
      <c r="V491" s="150"/>
      <c r="W491" s="150"/>
      <c r="X491" s="150"/>
      <c r="Y491" s="150"/>
      <c r="Z491" s="150"/>
      <c r="AA491" s="150"/>
      <c r="AB491" s="150"/>
      <c r="AC491" s="150"/>
      <c r="AD491" s="150"/>
      <c r="AE491" s="150"/>
      <c r="AF491" s="150"/>
      <c r="AG491" s="150"/>
      <c r="AH491" s="150"/>
      <c r="AI491" s="150"/>
      <c r="AJ491" s="150"/>
      <c r="AK491" s="150"/>
      <c r="AL491" s="150"/>
      <c r="AM491" s="150"/>
      <c r="AN491" s="150"/>
      <c r="AO491" s="717"/>
      <c r="AP491" s="717"/>
      <c r="AQ491" s="150"/>
      <c r="AR491" s="150"/>
      <c r="AS491" s="150"/>
      <c r="AT491" s="150"/>
      <c r="AU491" s="150"/>
      <c r="AV491" s="150"/>
      <c r="AW491" s="150"/>
      <c r="AX491" s="150"/>
      <c r="AY491" s="150"/>
      <c r="AZ491" s="150"/>
      <c r="BA491" s="150"/>
      <c r="BB491" s="150"/>
      <c r="BC491" s="150"/>
      <c r="BD491" s="150"/>
      <c r="BE491" s="150"/>
      <c r="BF491" s="150"/>
      <c r="BG491" s="150"/>
      <c r="BH491" s="150"/>
      <c r="BI491" s="150"/>
      <c r="BJ491" s="150"/>
      <c r="BK491" s="150"/>
      <c r="BL491" s="150"/>
      <c r="BM491" s="150"/>
      <c r="BN491" s="150"/>
      <c r="BO491" s="150"/>
      <c r="BP491" s="150"/>
      <c r="BQ491" s="150"/>
      <c r="BR491" s="150"/>
      <c r="BS491" s="150"/>
      <c r="BT491" s="150"/>
      <c r="BU491" s="150"/>
      <c r="BV491" s="150"/>
      <c r="BW491" s="150"/>
      <c r="BX491" s="150"/>
      <c r="BY491" s="150"/>
      <c r="BZ491" s="150"/>
      <c r="CA491" s="150"/>
      <c r="CB491" s="150"/>
      <c r="CC491" s="150"/>
      <c r="CD491" s="150"/>
      <c r="CE491" s="150"/>
      <c r="CF491" s="150"/>
      <c r="CG491" s="150"/>
      <c r="CH491" s="150"/>
      <c r="CI491" s="150"/>
      <c r="CJ491" s="150"/>
      <c r="CK491" s="150"/>
      <c r="CL491" s="150"/>
      <c r="CM491" s="150"/>
      <c r="CN491" s="150"/>
      <c r="CO491" s="150"/>
      <c r="CP491" s="150"/>
      <c r="CQ491" s="150"/>
      <c r="CR491" s="150"/>
      <c r="CS491" s="150"/>
      <c r="CT491" s="150"/>
      <c r="CU491" s="150"/>
      <c r="CV491" s="150"/>
      <c r="CW491" s="150"/>
      <c r="CX491" s="150"/>
      <c r="CY491" s="150"/>
      <c r="CZ491" s="150"/>
      <c r="DA491" s="150"/>
      <c r="DB491" s="150"/>
      <c r="DC491" s="150"/>
    </row>
    <row r="492" spans="1:107">
      <c r="A492" s="150"/>
      <c r="B492" s="150"/>
      <c r="C492" s="150"/>
      <c r="D492" s="150"/>
      <c r="E492" s="150"/>
      <c r="F492" s="150"/>
      <c r="G492" s="150"/>
      <c r="H492" s="150"/>
      <c r="I492" s="150"/>
      <c r="J492" s="150"/>
      <c r="K492" s="150"/>
      <c r="L492" s="150"/>
      <c r="M492" s="150"/>
      <c r="N492" s="150"/>
      <c r="O492" s="150"/>
      <c r="P492" s="150"/>
      <c r="Q492" s="150"/>
      <c r="R492" s="150"/>
      <c r="S492" s="150"/>
      <c r="T492" s="150"/>
      <c r="U492" s="150"/>
      <c r="V492" s="150"/>
      <c r="W492" s="150"/>
      <c r="X492" s="150"/>
      <c r="Y492" s="150"/>
      <c r="Z492" s="150"/>
      <c r="AA492" s="150"/>
      <c r="AB492" s="150"/>
      <c r="AC492" s="150"/>
      <c r="AD492" s="150"/>
      <c r="AE492" s="150"/>
      <c r="AF492" s="150"/>
      <c r="AG492" s="150"/>
      <c r="AH492" s="150"/>
      <c r="AI492" s="150"/>
      <c r="AJ492" s="150"/>
      <c r="AK492" s="150"/>
      <c r="AL492" s="150"/>
      <c r="AM492" s="150"/>
      <c r="AN492" s="150"/>
      <c r="AO492" s="717"/>
      <c r="AP492" s="717"/>
      <c r="AQ492" s="150"/>
      <c r="AR492" s="150"/>
      <c r="AS492" s="150"/>
      <c r="AT492" s="150"/>
      <c r="AU492" s="150"/>
      <c r="AV492" s="150"/>
      <c r="AW492" s="150"/>
      <c r="AX492" s="150"/>
      <c r="AY492" s="150"/>
      <c r="AZ492" s="150"/>
      <c r="BA492" s="150"/>
      <c r="BB492" s="150"/>
      <c r="BC492" s="150"/>
      <c r="BD492" s="150"/>
      <c r="BE492" s="150"/>
      <c r="BF492" s="150"/>
      <c r="BG492" s="150"/>
      <c r="BH492" s="150"/>
      <c r="BI492" s="150"/>
      <c r="BJ492" s="150"/>
      <c r="BK492" s="150"/>
      <c r="BL492" s="150"/>
      <c r="BM492" s="150"/>
      <c r="BN492" s="150"/>
      <c r="BO492" s="150"/>
      <c r="BP492" s="150"/>
      <c r="BQ492" s="150"/>
      <c r="BR492" s="150"/>
      <c r="BS492" s="150"/>
      <c r="BT492" s="150"/>
      <c r="BU492" s="150"/>
      <c r="BV492" s="150"/>
      <c r="BW492" s="150"/>
      <c r="BX492" s="150"/>
      <c r="BY492" s="150"/>
      <c r="BZ492" s="150"/>
      <c r="CA492" s="150"/>
      <c r="CB492" s="150"/>
      <c r="CC492" s="150"/>
      <c r="CD492" s="150"/>
      <c r="CE492" s="150"/>
      <c r="CF492" s="150"/>
      <c r="CG492" s="150"/>
      <c r="CH492" s="150"/>
      <c r="CI492" s="150"/>
      <c r="CJ492" s="150"/>
      <c r="CK492" s="150"/>
      <c r="CL492" s="150"/>
      <c r="CM492" s="150"/>
      <c r="CN492" s="150"/>
      <c r="CO492" s="150"/>
      <c r="CP492" s="150"/>
      <c r="CQ492" s="150"/>
      <c r="CR492" s="150"/>
      <c r="CS492" s="150"/>
      <c r="CT492" s="150"/>
      <c r="CU492" s="150"/>
      <c r="CV492" s="150"/>
      <c r="CW492" s="150"/>
      <c r="CX492" s="150"/>
      <c r="CY492" s="150"/>
      <c r="CZ492" s="150"/>
      <c r="DA492" s="150"/>
      <c r="DB492" s="150"/>
      <c r="DC492" s="150"/>
    </row>
    <row r="493" spans="1:107">
      <c r="A493" s="150"/>
      <c r="B493" s="150"/>
      <c r="C493" s="150"/>
      <c r="D493" s="150"/>
      <c r="E493" s="150"/>
      <c r="F493" s="150"/>
      <c r="G493" s="150"/>
      <c r="H493" s="150"/>
      <c r="I493" s="150"/>
      <c r="J493" s="150"/>
      <c r="K493" s="150"/>
      <c r="L493" s="150"/>
      <c r="M493" s="150"/>
      <c r="N493" s="150"/>
      <c r="O493" s="150"/>
      <c r="P493" s="150"/>
      <c r="Q493" s="150"/>
      <c r="R493" s="150"/>
      <c r="S493" s="150"/>
      <c r="T493" s="150"/>
      <c r="U493" s="150"/>
      <c r="V493" s="150"/>
      <c r="W493" s="150"/>
      <c r="X493" s="150"/>
      <c r="Y493" s="150"/>
      <c r="Z493" s="150"/>
      <c r="AA493" s="150"/>
      <c r="AB493" s="150"/>
      <c r="AC493" s="150"/>
      <c r="AD493" s="150"/>
      <c r="AE493" s="150"/>
      <c r="AF493" s="150"/>
      <c r="AG493" s="150"/>
      <c r="AH493" s="150"/>
      <c r="AI493" s="150"/>
      <c r="AJ493" s="150"/>
      <c r="AK493" s="150"/>
      <c r="AL493" s="150"/>
      <c r="AM493" s="150"/>
      <c r="AN493" s="150"/>
      <c r="AO493" s="717"/>
      <c r="AP493" s="717"/>
      <c r="AQ493" s="150"/>
      <c r="AR493" s="150"/>
      <c r="AS493" s="150"/>
      <c r="AT493" s="150"/>
      <c r="AU493" s="150"/>
      <c r="AV493" s="150"/>
      <c r="AW493" s="150"/>
      <c r="AX493" s="150"/>
      <c r="AY493" s="150"/>
      <c r="AZ493" s="150"/>
      <c r="BA493" s="150"/>
      <c r="BB493" s="150"/>
      <c r="BC493" s="150"/>
      <c r="BD493" s="150"/>
      <c r="BE493" s="150"/>
      <c r="BF493" s="150"/>
      <c r="BG493" s="150"/>
      <c r="BH493" s="150"/>
      <c r="BI493" s="150"/>
      <c r="BJ493" s="150"/>
      <c r="BK493" s="150"/>
      <c r="BL493" s="150"/>
      <c r="BM493" s="150"/>
      <c r="BN493" s="150"/>
      <c r="BO493" s="150"/>
      <c r="BP493" s="150"/>
      <c r="BQ493" s="150"/>
      <c r="BR493" s="150"/>
      <c r="BS493" s="150"/>
      <c r="BT493" s="150"/>
      <c r="BU493" s="150"/>
      <c r="BV493" s="150"/>
      <c r="BW493" s="150"/>
      <c r="BX493" s="150"/>
      <c r="BY493" s="150"/>
      <c r="BZ493" s="150"/>
      <c r="CA493" s="150"/>
      <c r="CB493" s="150"/>
      <c r="CC493" s="150"/>
      <c r="CD493" s="150"/>
      <c r="CE493" s="150"/>
      <c r="CF493" s="150"/>
      <c r="CG493" s="150"/>
      <c r="CH493" s="150"/>
      <c r="CI493" s="150"/>
      <c r="CJ493" s="150"/>
      <c r="CK493" s="150"/>
      <c r="CL493" s="150"/>
      <c r="CM493" s="150"/>
      <c r="CN493" s="150"/>
      <c r="CO493" s="150"/>
      <c r="CP493" s="150"/>
      <c r="CQ493" s="150"/>
      <c r="CR493" s="150"/>
      <c r="CS493" s="150"/>
      <c r="CT493" s="150"/>
      <c r="CU493" s="150"/>
      <c r="CV493" s="150"/>
      <c r="CW493" s="150"/>
      <c r="CX493" s="150"/>
      <c r="CY493" s="150"/>
      <c r="CZ493" s="150"/>
      <c r="DA493" s="150"/>
      <c r="DB493" s="150"/>
      <c r="DC493" s="150"/>
    </row>
    <row r="494" spans="1:107">
      <c r="A494" s="150"/>
      <c r="B494" s="150"/>
      <c r="C494" s="150"/>
      <c r="D494" s="150"/>
      <c r="E494" s="150"/>
      <c r="F494" s="150"/>
      <c r="G494" s="150"/>
      <c r="H494" s="150"/>
      <c r="I494" s="150"/>
      <c r="J494" s="150"/>
      <c r="K494" s="150"/>
      <c r="L494" s="150"/>
      <c r="M494" s="150"/>
      <c r="N494" s="150"/>
      <c r="O494" s="150"/>
      <c r="P494" s="150"/>
      <c r="Q494" s="150"/>
      <c r="R494" s="150"/>
      <c r="S494" s="150"/>
      <c r="T494" s="150"/>
      <c r="U494" s="150"/>
      <c r="V494" s="150"/>
      <c r="W494" s="150"/>
      <c r="X494" s="150"/>
      <c r="Y494" s="150"/>
      <c r="Z494" s="150"/>
      <c r="AA494" s="150"/>
      <c r="AB494" s="150"/>
      <c r="AC494" s="150"/>
      <c r="AD494" s="150"/>
      <c r="AE494" s="150"/>
      <c r="AF494" s="150"/>
      <c r="AG494" s="150"/>
      <c r="AH494" s="150"/>
      <c r="AI494" s="150"/>
      <c r="AJ494" s="150"/>
      <c r="AK494" s="150"/>
      <c r="AL494" s="150"/>
      <c r="AM494" s="150"/>
      <c r="AN494" s="150"/>
      <c r="AO494" s="717"/>
      <c r="AP494" s="717"/>
      <c r="AQ494" s="150"/>
      <c r="AR494" s="150"/>
      <c r="AS494" s="150"/>
      <c r="AT494" s="150"/>
      <c r="AU494" s="150"/>
      <c r="AV494" s="150"/>
      <c r="AW494" s="150"/>
      <c r="AX494" s="150"/>
      <c r="AY494" s="150"/>
      <c r="AZ494" s="150"/>
      <c r="BA494" s="150"/>
      <c r="BB494" s="150"/>
      <c r="BC494" s="150"/>
      <c r="BD494" s="150"/>
      <c r="BE494" s="150"/>
      <c r="BF494" s="150"/>
      <c r="BG494" s="150"/>
      <c r="BH494" s="150"/>
      <c r="BI494" s="150"/>
      <c r="BJ494" s="150"/>
      <c r="BK494" s="150"/>
      <c r="BL494" s="150"/>
      <c r="BM494" s="150"/>
      <c r="BN494" s="150"/>
      <c r="BO494" s="150"/>
      <c r="BP494" s="150"/>
      <c r="BQ494" s="150"/>
      <c r="BR494" s="150"/>
      <c r="BS494" s="150"/>
      <c r="BT494" s="150"/>
      <c r="BU494" s="150"/>
      <c r="BV494" s="150"/>
      <c r="BW494" s="150"/>
      <c r="BX494" s="150"/>
      <c r="BY494" s="150"/>
      <c r="BZ494" s="150"/>
      <c r="CA494" s="150"/>
      <c r="CB494" s="150"/>
      <c r="CC494" s="150"/>
      <c r="CD494" s="150"/>
      <c r="CE494" s="150"/>
      <c r="CF494" s="150"/>
      <c r="CG494" s="150"/>
      <c r="CH494" s="150"/>
      <c r="CI494" s="150"/>
      <c r="CJ494" s="150"/>
      <c r="CK494" s="150"/>
      <c r="CL494" s="150"/>
      <c r="CM494" s="150"/>
      <c r="CN494" s="150"/>
      <c r="CO494" s="150"/>
      <c r="CP494" s="150"/>
      <c r="CQ494" s="150"/>
      <c r="CR494" s="150"/>
      <c r="CS494" s="150"/>
      <c r="CT494" s="150"/>
      <c r="CU494" s="150"/>
      <c r="CV494" s="150"/>
      <c r="CW494" s="150"/>
      <c r="CX494" s="150"/>
      <c r="CY494" s="150"/>
      <c r="CZ494" s="150"/>
      <c r="DA494" s="150"/>
      <c r="DB494" s="150"/>
      <c r="DC494" s="150"/>
    </row>
    <row r="495" spans="1:107">
      <c r="A495" s="150"/>
      <c r="B495" s="150"/>
      <c r="C495" s="150"/>
      <c r="D495" s="150"/>
      <c r="E495" s="150"/>
      <c r="F495" s="150"/>
      <c r="G495" s="150"/>
      <c r="H495" s="150"/>
      <c r="I495" s="150"/>
      <c r="J495" s="150"/>
      <c r="K495" s="150"/>
      <c r="L495" s="150"/>
      <c r="M495" s="150"/>
      <c r="N495" s="150"/>
      <c r="O495" s="150"/>
      <c r="P495" s="150"/>
      <c r="Q495" s="150"/>
      <c r="R495" s="150"/>
      <c r="S495" s="150"/>
      <c r="T495" s="150"/>
      <c r="U495" s="150"/>
      <c r="V495" s="150"/>
      <c r="W495" s="150"/>
      <c r="X495" s="150"/>
      <c r="Y495" s="150"/>
      <c r="Z495" s="150"/>
      <c r="AA495" s="150"/>
      <c r="AB495" s="150"/>
      <c r="AC495" s="150"/>
      <c r="AD495" s="150"/>
      <c r="AE495" s="150"/>
      <c r="AF495" s="150"/>
      <c r="AG495" s="150"/>
      <c r="AH495" s="150"/>
      <c r="AI495" s="150"/>
      <c r="AJ495" s="150"/>
      <c r="AK495" s="150"/>
      <c r="AL495" s="150"/>
      <c r="AM495" s="150"/>
      <c r="AN495" s="150"/>
      <c r="AO495" s="717"/>
      <c r="AP495" s="717"/>
      <c r="AQ495" s="150"/>
      <c r="AR495" s="150"/>
      <c r="AS495" s="150"/>
      <c r="AT495" s="150"/>
      <c r="AU495" s="150"/>
      <c r="AV495" s="150"/>
      <c r="AW495" s="150"/>
      <c r="AX495" s="150"/>
      <c r="AY495" s="150"/>
      <c r="AZ495" s="150"/>
      <c r="BA495" s="150"/>
      <c r="BB495" s="150"/>
      <c r="BC495" s="150"/>
      <c r="BD495" s="150"/>
      <c r="BE495" s="150"/>
      <c r="BF495" s="150"/>
      <c r="BG495" s="150"/>
      <c r="BH495" s="150"/>
      <c r="BI495" s="150"/>
      <c r="BJ495" s="150"/>
      <c r="BK495" s="150"/>
      <c r="BL495" s="150"/>
      <c r="BM495" s="150"/>
      <c r="BN495" s="150"/>
      <c r="BO495" s="150"/>
      <c r="BP495" s="150"/>
      <c r="BQ495" s="150"/>
      <c r="BR495" s="150"/>
      <c r="BS495" s="150"/>
      <c r="BT495" s="150"/>
      <c r="BU495" s="150"/>
      <c r="BV495" s="150"/>
      <c r="BW495" s="150"/>
      <c r="BX495" s="150"/>
      <c r="BY495" s="150"/>
      <c r="BZ495" s="150"/>
      <c r="CA495" s="150"/>
      <c r="CB495" s="150"/>
      <c r="CC495" s="150"/>
      <c r="CD495" s="150"/>
      <c r="CE495" s="150"/>
      <c r="CF495" s="150"/>
      <c r="CG495" s="150"/>
      <c r="CH495" s="150"/>
      <c r="CI495" s="150"/>
      <c r="CJ495" s="150"/>
      <c r="CK495" s="150"/>
      <c r="CL495" s="150"/>
      <c r="CM495" s="150"/>
      <c r="CN495" s="150"/>
      <c r="CO495" s="150"/>
      <c r="CP495" s="150"/>
      <c r="CQ495" s="150"/>
      <c r="CR495" s="150"/>
      <c r="CS495" s="150"/>
      <c r="CT495" s="150"/>
      <c r="CU495" s="150"/>
      <c r="CV495" s="150"/>
      <c r="CW495" s="150"/>
      <c r="CX495" s="150"/>
      <c r="CY495" s="150"/>
      <c r="CZ495" s="150"/>
      <c r="DA495" s="150"/>
      <c r="DB495" s="150"/>
      <c r="DC495" s="150"/>
    </row>
    <row r="496" spans="1:107">
      <c r="A496" s="150"/>
      <c r="B496" s="150"/>
      <c r="C496" s="150"/>
      <c r="D496" s="150"/>
      <c r="E496" s="150"/>
      <c r="F496" s="150"/>
      <c r="G496" s="150"/>
      <c r="H496" s="150"/>
      <c r="I496" s="150"/>
      <c r="J496" s="150"/>
      <c r="K496" s="150"/>
      <c r="L496" s="150"/>
      <c r="M496" s="150"/>
      <c r="N496" s="150"/>
      <c r="O496" s="150"/>
      <c r="P496" s="150"/>
      <c r="Q496" s="150"/>
      <c r="R496" s="150"/>
      <c r="S496" s="150"/>
      <c r="T496" s="150"/>
      <c r="U496" s="150"/>
      <c r="V496" s="150"/>
      <c r="W496" s="150"/>
      <c r="X496" s="150"/>
      <c r="Y496" s="150"/>
      <c r="Z496" s="150"/>
      <c r="AA496" s="150"/>
      <c r="AB496" s="150"/>
      <c r="AC496" s="150"/>
      <c r="AD496" s="150"/>
      <c r="AE496" s="150"/>
      <c r="AF496" s="150"/>
      <c r="AG496" s="150"/>
      <c r="AH496" s="150"/>
      <c r="AI496" s="150"/>
      <c r="AJ496" s="150"/>
      <c r="AK496" s="150"/>
      <c r="AL496" s="150"/>
      <c r="AM496" s="150"/>
      <c r="AN496" s="150"/>
      <c r="AO496" s="717"/>
      <c r="AP496" s="717"/>
      <c r="AQ496" s="150"/>
      <c r="AR496" s="150"/>
      <c r="AS496" s="150"/>
      <c r="AT496" s="150"/>
      <c r="AU496" s="150"/>
      <c r="AV496" s="150"/>
      <c r="AW496" s="150"/>
      <c r="AX496" s="150"/>
      <c r="AY496" s="150"/>
      <c r="AZ496" s="150"/>
      <c r="BA496" s="150"/>
      <c r="BB496" s="150"/>
      <c r="BC496" s="150"/>
      <c r="BD496" s="150"/>
      <c r="BE496" s="150"/>
      <c r="BF496" s="150"/>
      <c r="BG496" s="150"/>
      <c r="BH496" s="150"/>
      <c r="BI496" s="150"/>
      <c r="BJ496" s="150"/>
      <c r="BK496" s="150"/>
      <c r="BL496" s="150"/>
      <c r="BM496" s="150"/>
      <c r="BN496" s="150"/>
      <c r="BO496" s="150"/>
      <c r="BP496" s="150"/>
      <c r="BQ496" s="150"/>
      <c r="BR496" s="150"/>
      <c r="BS496" s="150"/>
      <c r="BT496" s="150"/>
      <c r="BU496" s="150"/>
      <c r="BV496" s="150"/>
      <c r="BW496" s="150"/>
      <c r="BX496" s="150"/>
      <c r="BY496" s="150"/>
      <c r="BZ496" s="150"/>
      <c r="CA496" s="150"/>
      <c r="CB496" s="150"/>
      <c r="CC496" s="150"/>
      <c r="CD496" s="150"/>
      <c r="CE496" s="150"/>
      <c r="CF496" s="150"/>
      <c r="CG496" s="150"/>
      <c r="CH496" s="150"/>
      <c r="CI496" s="150"/>
      <c r="CJ496" s="150"/>
      <c r="CK496" s="150"/>
      <c r="CL496" s="150"/>
      <c r="CM496" s="150"/>
      <c r="CN496" s="150"/>
      <c r="CO496" s="150"/>
      <c r="CP496" s="150"/>
      <c r="CQ496" s="150"/>
      <c r="CR496" s="150"/>
      <c r="CS496" s="150"/>
      <c r="CT496" s="150"/>
      <c r="CU496" s="150"/>
      <c r="CV496" s="150"/>
      <c r="CW496" s="150"/>
      <c r="CX496" s="150"/>
      <c r="CY496" s="150"/>
      <c r="CZ496" s="150"/>
      <c r="DA496" s="150"/>
      <c r="DB496" s="150"/>
      <c r="DC496" s="150"/>
    </row>
    <row r="497" spans="1:107">
      <c r="A497" s="150"/>
      <c r="B497" s="150"/>
      <c r="C497" s="150"/>
      <c r="D497" s="150"/>
      <c r="E497" s="150"/>
      <c r="F497" s="150"/>
      <c r="G497" s="150"/>
      <c r="H497" s="150"/>
      <c r="I497" s="150"/>
      <c r="J497" s="150"/>
      <c r="K497" s="150"/>
      <c r="L497" s="150"/>
      <c r="M497" s="150"/>
      <c r="N497" s="150"/>
      <c r="O497" s="150"/>
      <c r="P497" s="150"/>
      <c r="Q497" s="150"/>
      <c r="R497" s="150"/>
      <c r="S497" s="150"/>
      <c r="T497" s="150"/>
      <c r="U497" s="150"/>
      <c r="V497" s="150"/>
      <c r="W497" s="150"/>
      <c r="X497" s="150"/>
      <c r="Y497" s="150"/>
      <c r="Z497" s="150"/>
      <c r="AA497" s="150"/>
      <c r="AB497" s="150"/>
      <c r="AC497" s="150"/>
      <c r="AD497" s="150"/>
      <c r="AE497" s="150"/>
      <c r="AF497" s="150"/>
      <c r="AG497" s="150"/>
      <c r="AH497" s="150"/>
      <c r="AI497" s="150"/>
      <c r="AJ497" s="150"/>
      <c r="AK497" s="150"/>
      <c r="AL497" s="150"/>
      <c r="AM497" s="150"/>
      <c r="AN497" s="150"/>
      <c r="AO497" s="717"/>
      <c r="AP497" s="717"/>
      <c r="AQ497" s="150"/>
      <c r="AR497" s="150"/>
      <c r="AS497" s="150"/>
      <c r="AT497" s="150"/>
      <c r="AU497" s="150"/>
      <c r="AV497" s="150"/>
      <c r="AW497" s="150"/>
      <c r="AX497" s="150"/>
      <c r="AY497" s="150"/>
      <c r="AZ497" s="150"/>
      <c r="BA497" s="150"/>
      <c r="BB497" s="150"/>
      <c r="BC497" s="150"/>
      <c r="BD497" s="150"/>
      <c r="BE497" s="150"/>
      <c r="BF497" s="150"/>
      <c r="BG497" s="150"/>
      <c r="BH497" s="150"/>
      <c r="BI497" s="150"/>
      <c r="BJ497" s="150"/>
      <c r="BK497" s="150"/>
      <c r="BL497" s="150"/>
      <c r="BM497" s="150"/>
      <c r="BN497" s="150"/>
      <c r="BO497" s="150"/>
      <c r="BP497" s="150"/>
      <c r="BQ497" s="150"/>
      <c r="BR497" s="150"/>
      <c r="BS497" s="150"/>
      <c r="BT497" s="150"/>
      <c r="BU497" s="150"/>
      <c r="BV497" s="150"/>
      <c r="BW497" s="150"/>
      <c r="BX497" s="150"/>
      <c r="BY497" s="150"/>
      <c r="BZ497" s="150"/>
      <c r="CA497" s="150"/>
      <c r="CB497" s="150"/>
      <c r="CC497" s="150"/>
      <c r="CD497" s="150"/>
      <c r="CE497" s="150"/>
      <c r="CF497" s="150"/>
      <c r="CG497" s="150"/>
      <c r="CH497" s="150"/>
      <c r="CI497" s="150"/>
      <c r="CJ497" s="150"/>
      <c r="CK497" s="150"/>
      <c r="CL497" s="150"/>
      <c r="CM497" s="150"/>
      <c r="CN497" s="150"/>
      <c r="CO497" s="150"/>
      <c r="CP497" s="150"/>
      <c r="CQ497" s="150"/>
      <c r="CR497" s="150"/>
      <c r="CS497" s="150"/>
      <c r="CT497" s="150"/>
      <c r="CU497" s="150"/>
      <c r="CV497" s="150"/>
      <c r="CW497" s="150"/>
      <c r="CX497" s="150"/>
      <c r="CY497" s="150"/>
      <c r="CZ497" s="150"/>
      <c r="DA497" s="150"/>
      <c r="DB497" s="150"/>
      <c r="DC497" s="150"/>
    </row>
    <row r="498" spans="1:107">
      <c r="A498" s="150"/>
      <c r="B498" s="150"/>
      <c r="C498" s="150"/>
      <c r="D498" s="150"/>
      <c r="E498" s="150"/>
      <c r="F498" s="150"/>
      <c r="G498" s="150"/>
      <c r="H498" s="150"/>
      <c r="I498" s="150"/>
      <c r="J498" s="150"/>
      <c r="K498" s="150"/>
      <c r="L498" s="150"/>
      <c r="M498" s="150"/>
      <c r="N498" s="150"/>
      <c r="O498" s="150"/>
      <c r="P498" s="150"/>
      <c r="Q498" s="150"/>
      <c r="R498" s="150"/>
      <c r="S498" s="150"/>
      <c r="T498" s="150"/>
      <c r="U498" s="150"/>
      <c r="V498" s="150"/>
      <c r="W498" s="150"/>
      <c r="X498" s="150"/>
      <c r="Y498" s="150"/>
      <c r="Z498" s="150"/>
      <c r="AA498" s="150"/>
      <c r="AB498" s="150"/>
      <c r="AC498" s="150"/>
      <c r="AD498" s="150"/>
      <c r="AE498" s="150"/>
      <c r="AF498" s="150"/>
      <c r="AG498" s="150"/>
      <c r="AH498" s="150"/>
      <c r="AI498" s="150"/>
      <c r="AJ498" s="150"/>
      <c r="AK498" s="150"/>
      <c r="AL498" s="150"/>
      <c r="AM498" s="150"/>
      <c r="AN498" s="150"/>
      <c r="AO498" s="717"/>
      <c r="AP498" s="717"/>
      <c r="AQ498" s="150"/>
      <c r="AR498" s="150"/>
      <c r="AS498" s="150"/>
      <c r="AT498" s="150"/>
      <c r="AU498" s="150"/>
      <c r="AV498" s="150"/>
      <c r="AW498" s="150"/>
      <c r="AX498" s="150"/>
      <c r="AY498" s="150"/>
      <c r="AZ498" s="150"/>
      <c r="BA498" s="150"/>
      <c r="BB498" s="150"/>
      <c r="BC498" s="150"/>
      <c r="BD498" s="150"/>
      <c r="BE498" s="150"/>
      <c r="BF498" s="150"/>
      <c r="BG498" s="150"/>
      <c r="BH498" s="150"/>
      <c r="BI498" s="150"/>
      <c r="BJ498" s="150"/>
      <c r="BK498" s="150"/>
      <c r="BL498" s="150"/>
      <c r="BM498" s="150"/>
      <c r="BN498" s="150"/>
      <c r="BO498" s="150"/>
      <c r="BP498" s="150"/>
      <c r="BQ498" s="150"/>
      <c r="BR498" s="150"/>
      <c r="BS498" s="150"/>
      <c r="BT498" s="150"/>
      <c r="BU498" s="150"/>
      <c r="BV498" s="150"/>
      <c r="BW498" s="150"/>
      <c r="BX498" s="150"/>
      <c r="BY498" s="150"/>
      <c r="BZ498" s="150"/>
      <c r="CA498" s="150"/>
      <c r="CB498" s="150"/>
      <c r="CC498" s="150"/>
      <c r="CD498" s="150"/>
      <c r="CE498" s="150"/>
      <c r="CF498" s="150"/>
      <c r="CG498" s="150"/>
      <c r="CH498" s="150"/>
      <c r="CI498" s="150"/>
      <c r="CJ498" s="150"/>
      <c r="CK498" s="150"/>
      <c r="CL498" s="150"/>
      <c r="CM498" s="150"/>
      <c r="CN498" s="150"/>
      <c r="CO498" s="150"/>
      <c r="CP498" s="150"/>
      <c r="CQ498" s="150"/>
      <c r="CR498" s="150"/>
      <c r="CS498" s="150"/>
      <c r="CT498" s="150"/>
      <c r="CU498" s="150"/>
      <c r="CV498" s="150"/>
      <c r="CW498" s="150"/>
      <c r="CX498" s="150"/>
      <c r="CY498" s="150"/>
      <c r="CZ498" s="150"/>
      <c r="DA498" s="150"/>
      <c r="DB498" s="150"/>
      <c r="DC498" s="150"/>
    </row>
    <row r="499" spans="1:107">
      <c r="A499" s="150"/>
      <c r="B499" s="150"/>
      <c r="C499" s="150"/>
      <c r="D499" s="150"/>
      <c r="E499" s="150"/>
      <c r="F499" s="150"/>
      <c r="G499" s="150"/>
      <c r="H499" s="150"/>
      <c r="I499" s="150"/>
      <c r="J499" s="150"/>
      <c r="K499" s="150"/>
      <c r="L499" s="150"/>
      <c r="M499" s="150"/>
      <c r="N499" s="150"/>
      <c r="O499" s="150"/>
      <c r="P499" s="150"/>
      <c r="Q499" s="150"/>
      <c r="R499" s="150"/>
      <c r="S499" s="150"/>
      <c r="T499" s="150"/>
      <c r="U499" s="150"/>
      <c r="V499" s="150"/>
      <c r="W499" s="150"/>
      <c r="X499" s="150"/>
      <c r="Y499" s="150"/>
      <c r="Z499" s="150"/>
      <c r="AA499" s="150"/>
      <c r="AB499" s="150"/>
      <c r="AC499" s="150"/>
      <c r="AD499" s="150"/>
      <c r="AE499" s="150"/>
      <c r="AF499" s="150"/>
      <c r="AG499" s="150"/>
      <c r="AH499" s="150"/>
      <c r="AI499" s="150"/>
      <c r="AJ499" s="150"/>
      <c r="AK499" s="150"/>
      <c r="AL499" s="150"/>
      <c r="AM499" s="150"/>
      <c r="AN499" s="150"/>
      <c r="AO499" s="717"/>
      <c r="AP499" s="717"/>
      <c r="AQ499" s="150"/>
      <c r="AR499" s="150"/>
      <c r="AS499" s="150"/>
      <c r="AT499" s="150"/>
      <c r="AU499" s="150"/>
      <c r="AV499" s="150"/>
      <c r="AW499" s="150"/>
      <c r="AX499" s="150"/>
      <c r="AY499" s="150"/>
      <c r="AZ499" s="150"/>
      <c r="BA499" s="150"/>
      <c r="BB499" s="150"/>
      <c r="BC499" s="150"/>
      <c r="BD499" s="150"/>
      <c r="BE499" s="150"/>
      <c r="BF499" s="150"/>
      <c r="BG499" s="150"/>
      <c r="BH499" s="150"/>
      <c r="BI499" s="150"/>
      <c r="BJ499" s="150"/>
      <c r="BK499" s="150"/>
      <c r="BL499" s="150"/>
      <c r="BM499" s="150"/>
      <c r="BN499" s="150"/>
      <c r="BO499" s="150"/>
      <c r="BP499" s="150"/>
      <c r="BQ499" s="150"/>
      <c r="BR499" s="150"/>
      <c r="BS499" s="150"/>
      <c r="BT499" s="150"/>
      <c r="BU499" s="150"/>
      <c r="BV499" s="150"/>
      <c r="BW499" s="150"/>
      <c r="BX499" s="150"/>
      <c r="BY499" s="150"/>
      <c r="BZ499" s="150"/>
      <c r="CA499" s="150"/>
      <c r="CB499" s="150"/>
      <c r="CC499" s="150"/>
      <c r="CD499" s="150"/>
      <c r="CE499" s="150"/>
      <c r="CF499" s="150"/>
      <c r="CG499" s="150"/>
      <c r="CH499" s="150"/>
      <c r="CI499" s="150"/>
      <c r="CJ499" s="150"/>
      <c r="CK499" s="150"/>
      <c r="CL499" s="150"/>
      <c r="CM499" s="150"/>
      <c r="CN499" s="150"/>
      <c r="CO499" s="150"/>
      <c r="CP499" s="150"/>
      <c r="CQ499" s="150"/>
      <c r="CR499" s="150"/>
      <c r="CS499" s="150"/>
      <c r="CT499" s="150"/>
      <c r="CU499" s="150"/>
      <c r="CV499" s="150"/>
      <c r="CW499" s="150"/>
      <c r="CX499" s="150"/>
      <c r="CY499" s="150"/>
      <c r="CZ499" s="150"/>
      <c r="DA499" s="150"/>
      <c r="DB499" s="150"/>
      <c r="DC499" s="150"/>
    </row>
    <row r="500" spans="1:107">
      <c r="A500" s="150"/>
      <c r="B500" s="150"/>
      <c r="C500" s="150"/>
      <c r="D500" s="150"/>
      <c r="E500" s="150"/>
      <c r="F500" s="150"/>
      <c r="G500" s="150"/>
      <c r="H500" s="150"/>
      <c r="I500" s="150"/>
      <c r="J500" s="150"/>
      <c r="K500" s="150"/>
      <c r="L500" s="150"/>
      <c r="M500" s="150"/>
      <c r="N500" s="150"/>
      <c r="O500" s="150"/>
      <c r="P500" s="150"/>
      <c r="Q500" s="150"/>
      <c r="R500" s="150"/>
      <c r="S500" s="150"/>
      <c r="T500" s="150"/>
      <c r="U500" s="150"/>
      <c r="V500" s="150"/>
      <c r="W500" s="150"/>
      <c r="X500" s="150"/>
      <c r="Y500" s="150"/>
      <c r="Z500" s="150"/>
      <c r="AA500" s="150"/>
      <c r="AB500" s="150"/>
      <c r="AC500" s="150"/>
      <c r="AD500" s="150"/>
      <c r="AE500" s="150"/>
      <c r="AF500" s="150"/>
      <c r="AG500" s="150"/>
      <c r="AH500" s="150"/>
      <c r="AI500" s="150"/>
      <c r="AJ500" s="150"/>
      <c r="AK500" s="150"/>
      <c r="AL500" s="150"/>
      <c r="AM500" s="150"/>
      <c r="AN500" s="150"/>
      <c r="AO500" s="717"/>
      <c r="AP500" s="717"/>
      <c r="AQ500" s="150"/>
      <c r="AR500" s="150"/>
      <c r="AS500" s="150"/>
      <c r="AT500" s="150"/>
      <c r="AU500" s="150"/>
      <c r="AV500" s="150"/>
      <c r="AW500" s="150"/>
      <c r="AX500" s="150"/>
      <c r="AY500" s="150"/>
      <c r="AZ500" s="150"/>
      <c r="BA500" s="150"/>
      <c r="BB500" s="150"/>
      <c r="BC500" s="150"/>
      <c r="BD500" s="150"/>
      <c r="BE500" s="150"/>
      <c r="BF500" s="150"/>
      <c r="BG500" s="150"/>
      <c r="BH500" s="150"/>
      <c r="BI500" s="150"/>
      <c r="BJ500" s="150"/>
      <c r="BK500" s="150"/>
      <c r="BL500" s="150"/>
      <c r="BM500" s="150"/>
      <c r="BN500" s="150"/>
      <c r="BO500" s="150"/>
      <c r="BP500" s="150"/>
      <c r="BQ500" s="150"/>
      <c r="BR500" s="150"/>
      <c r="BS500" s="150"/>
      <c r="BT500" s="150"/>
      <c r="BU500" s="150"/>
      <c r="BV500" s="150"/>
      <c r="BW500" s="150"/>
      <c r="BX500" s="150"/>
      <c r="BY500" s="150"/>
      <c r="BZ500" s="150"/>
      <c r="CA500" s="150"/>
      <c r="CB500" s="150"/>
      <c r="CC500" s="150"/>
      <c r="CD500" s="150"/>
      <c r="CE500" s="150"/>
      <c r="CF500" s="150"/>
      <c r="CG500" s="150"/>
      <c r="CH500" s="150"/>
      <c r="CI500" s="150"/>
      <c r="CJ500" s="150"/>
      <c r="CK500" s="150"/>
      <c r="CL500" s="150"/>
      <c r="CM500" s="150"/>
      <c r="CN500" s="150"/>
      <c r="CO500" s="150"/>
      <c r="CP500" s="150"/>
      <c r="CQ500" s="150"/>
      <c r="CR500" s="150"/>
      <c r="CS500" s="150"/>
      <c r="CT500" s="150"/>
      <c r="CU500" s="150"/>
      <c r="CV500" s="150"/>
      <c r="CW500" s="150"/>
      <c r="CX500" s="150"/>
      <c r="CY500" s="150"/>
      <c r="CZ500" s="150"/>
      <c r="DA500" s="150"/>
      <c r="DB500" s="150"/>
      <c r="DC500" s="150"/>
    </row>
    <row r="501" spans="1:107">
      <c r="A501" s="150"/>
      <c r="B501" s="150"/>
      <c r="C501" s="150"/>
      <c r="D501" s="150"/>
      <c r="E501" s="150"/>
      <c r="F501" s="150"/>
      <c r="G501" s="150"/>
      <c r="H501" s="150"/>
      <c r="I501" s="150"/>
      <c r="J501" s="150"/>
      <c r="K501" s="150"/>
      <c r="L501" s="150"/>
      <c r="M501" s="150"/>
      <c r="N501" s="150"/>
      <c r="O501" s="150"/>
      <c r="P501" s="150"/>
      <c r="Q501" s="150"/>
      <c r="R501" s="150"/>
      <c r="S501" s="150"/>
      <c r="T501" s="150"/>
      <c r="U501" s="150"/>
      <c r="V501" s="150"/>
      <c r="W501" s="150"/>
      <c r="X501" s="150"/>
      <c r="Y501" s="150"/>
      <c r="Z501" s="150"/>
      <c r="AA501" s="150"/>
      <c r="AB501" s="150"/>
      <c r="AC501" s="150"/>
      <c r="AD501" s="150"/>
      <c r="AE501" s="150"/>
      <c r="AF501" s="150"/>
      <c r="AG501" s="150"/>
      <c r="AH501" s="150"/>
      <c r="AI501" s="150"/>
      <c r="AJ501" s="150"/>
      <c r="AK501" s="150"/>
      <c r="AL501" s="150"/>
      <c r="AM501" s="150"/>
      <c r="AN501" s="150"/>
      <c r="AO501" s="717"/>
      <c r="AP501" s="717"/>
      <c r="AQ501" s="150"/>
      <c r="AR501" s="150"/>
      <c r="AS501" s="150"/>
      <c r="AT501" s="150"/>
      <c r="AU501" s="150"/>
      <c r="AV501" s="150"/>
      <c r="AW501" s="150"/>
      <c r="AX501" s="150"/>
      <c r="AY501" s="150"/>
      <c r="AZ501" s="150"/>
      <c r="BA501" s="150"/>
      <c r="BB501" s="150"/>
      <c r="BC501" s="150"/>
      <c r="BD501" s="150"/>
      <c r="BE501" s="150"/>
      <c r="BF501" s="150"/>
      <c r="BG501" s="150"/>
      <c r="BH501" s="150"/>
      <c r="BI501" s="150"/>
      <c r="BJ501" s="150"/>
      <c r="BK501" s="150"/>
      <c r="BL501" s="150"/>
      <c r="BM501" s="150"/>
      <c r="BN501" s="150"/>
      <c r="BO501" s="150"/>
      <c r="BP501" s="150"/>
      <c r="BQ501" s="150"/>
      <c r="BR501" s="150"/>
      <c r="BS501" s="150"/>
      <c r="BT501" s="150"/>
      <c r="BU501" s="150"/>
      <c r="BV501" s="150"/>
      <c r="BW501" s="150"/>
      <c r="BX501" s="150"/>
      <c r="BY501" s="150"/>
      <c r="BZ501" s="150"/>
      <c r="CA501" s="150"/>
      <c r="CB501" s="150"/>
      <c r="CC501" s="150"/>
      <c r="CD501" s="150"/>
      <c r="CE501" s="150"/>
      <c r="CF501" s="150"/>
      <c r="CG501" s="150"/>
      <c r="CH501" s="150"/>
      <c r="CI501" s="150"/>
      <c r="CJ501" s="150"/>
      <c r="CK501" s="150"/>
      <c r="CL501" s="150"/>
      <c r="CM501" s="150"/>
      <c r="CN501" s="150"/>
      <c r="CO501" s="150"/>
      <c r="CP501" s="150"/>
      <c r="CQ501" s="150"/>
      <c r="CR501" s="150"/>
      <c r="CS501" s="150"/>
      <c r="CT501" s="150"/>
      <c r="CU501" s="150"/>
      <c r="CV501" s="150"/>
      <c r="CW501" s="150"/>
      <c r="CX501" s="150"/>
      <c r="CY501" s="150"/>
      <c r="CZ501" s="150"/>
      <c r="DA501" s="150"/>
      <c r="DB501" s="150"/>
      <c r="DC501" s="150"/>
    </row>
    <row r="502" spans="1:107">
      <c r="A502" s="150"/>
      <c r="B502" s="150"/>
      <c r="C502" s="150"/>
      <c r="D502" s="150"/>
      <c r="E502" s="150"/>
      <c r="F502" s="150"/>
      <c r="G502" s="150"/>
      <c r="H502" s="150"/>
      <c r="I502" s="150"/>
      <c r="J502" s="150"/>
      <c r="K502" s="150"/>
      <c r="L502" s="150"/>
      <c r="M502" s="150"/>
      <c r="N502" s="150"/>
      <c r="O502" s="150"/>
      <c r="P502" s="150"/>
      <c r="Q502" s="150"/>
      <c r="R502" s="150"/>
      <c r="S502" s="150"/>
      <c r="T502" s="150"/>
      <c r="U502" s="150"/>
      <c r="V502" s="150"/>
      <c r="W502" s="150"/>
      <c r="X502" s="150"/>
      <c r="Y502" s="150"/>
      <c r="Z502" s="150"/>
      <c r="AA502" s="150"/>
      <c r="AB502" s="150"/>
      <c r="AC502" s="150"/>
      <c r="AD502" s="150"/>
      <c r="AE502" s="150"/>
      <c r="AF502" s="150"/>
      <c r="AG502" s="150"/>
      <c r="AH502" s="150"/>
      <c r="AI502" s="150"/>
      <c r="AJ502" s="150"/>
      <c r="AK502" s="150"/>
      <c r="AL502" s="150"/>
      <c r="AM502" s="150"/>
      <c r="AN502" s="150"/>
      <c r="AO502" s="717"/>
      <c r="AP502" s="717"/>
      <c r="AQ502" s="150"/>
      <c r="AR502" s="150"/>
      <c r="AS502" s="150"/>
      <c r="AT502" s="150"/>
      <c r="AU502" s="150"/>
      <c r="AV502" s="150"/>
      <c r="AW502" s="150"/>
      <c r="AX502" s="150"/>
      <c r="AY502" s="150"/>
      <c r="AZ502" s="150"/>
      <c r="BA502" s="150"/>
      <c r="BB502" s="150"/>
      <c r="BC502" s="150"/>
      <c r="BD502" s="150"/>
      <c r="BE502" s="150"/>
      <c r="BF502" s="150"/>
      <c r="BG502" s="150"/>
      <c r="BH502" s="150"/>
      <c r="BI502" s="150"/>
      <c r="BJ502" s="150"/>
      <c r="BK502" s="150"/>
      <c r="BL502" s="150"/>
      <c r="BM502" s="150"/>
      <c r="BN502" s="150"/>
      <c r="BO502" s="150"/>
      <c r="BP502" s="150"/>
      <c r="BQ502" s="150"/>
      <c r="BR502" s="150"/>
      <c r="BS502" s="150"/>
      <c r="BT502" s="150"/>
      <c r="BU502" s="150"/>
      <c r="BV502" s="150"/>
      <c r="BW502" s="150"/>
      <c r="BX502" s="150"/>
      <c r="BY502" s="150"/>
      <c r="BZ502" s="150"/>
      <c r="CA502" s="150"/>
      <c r="CB502" s="150"/>
      <c r="CC502" s="150"/>
      <c r="CD502" s="150"/>
      <c r="CE502" s="150"/>
      <c r="CF502" s="150"/>
      <c r="CG502" s="150"/>
      <c r="CH502" s="150"/>
      <c r="CI502" s="150"/>
      <c r="CJ502" s="150"/>
      <c r="CK502" s="150"/>
      <c r="CL502" s="150"/>
      <c r="CM502" s="150"/>
      <c r="CN502" s="150"/>
      <c r="CO502" s="150"/>
      <c r="CP502" s="150"/>
      <c r="CQ502" s="150"/>
      <c r="CR502" s="150"/>
      <c r="CS502" s="150"/>
      <c r="CT502" s="150"/>
      <c r="CU502" s="150"/>
      <c r="CV502" s="150"/>
      <c r="CW502" s="150"/>
      <c r="CX502" s="150"/>
      <c r="CY502" s="150"/>
      <c r="CZ502" s="150"/>
      <c r="DA502" s="150"/>
      <c r="DB502" s="150"/>
      <c r="DC502" s="150"/>
    </row>
    <row r="503" spans="1:107">
      <c r="A503" s="150"/>
      <c r="B503" s="150"/>
      <c r="C503" s="150"/>
      <c r="D503" s="150"/>
      <c r="E503" s="150"/>
      <c r="F503" s="150"/>
      <c r="G503" s="150"/>
      <c r="H503" s="150"/>
      <c r="I503" s="150"/>
      <c r="J503" s="150"/>
      <c r="K503" s="150"/>
      <c r="L503" s="150"/>
      <c r="M503" s="150"/>
      <c r="N503" s="150"/>
      <c r="O503" s="150"/>
      <c r="P503" s="150"/>
      <c r="Q503" s="150"/>
      <c r="R503" s="150"/>
      <c r="S503" s="150"/>
      <c r="T503" s="150"/>
      <c r="U503" s="150"/>
      <c r="V503" s="150"/>
      <c r="W503" s="150"/>
      <c r="X503" s="150"/>
      <c r="Y503" s="150"/>
      <c r="Z503" s="150"/>
      <c r="AA503" s="150"/>
      <c r="AB503" s="150"/>
      <c r="AC503" s="150"/>
      <c r="AD503" s="150"/>
      <c r="AE503" s="150"/>
      <c r="AF503" s="150"/>
      <c r="AG503" s="150"/>
      <c r="AH503" s="150"/>
      <c r="AI503" s="150"/>
      <c r="AJ503" s="150"/>
      <c r="AK503" s="150"/>
      <c r="AL503" s="150"/>
      <c r="AM503" s="150"/>
      <c r="AN503" s="150"/>
      <c r="AO503" s="717"/>
      <c r="AP503" s="717"/>
      <c r="AQ503" s="150"/>
      <c r="AR503" s="150"/>
      <c r="AS503" s="150"/>
      <c r="AT503" s="150"/>
      <c r="AU503" s="150"/>
      <c r="AV503" s="150"/>
      <c r="AW503" s="150"/>
      <c r="AX503" s="150"/>
      <c r="AY503" s="150"/>
      <c r="AZ503" s="150"/>
      <c r="BA503" s="150"/>
      <c r="BB503" s="150"/>
      <c r="BC503" s="150"/>
      <c r="BD503" s="150"/>
      <c r="BE503" s="150"/>
      <c r="BF503" s="150"/>
      <c r="BG503" s="150"/>
      <c r="BH503" s="150"/>
      <c r="BI503" s="150"/>
      <c r="BJ503" s="150"/>
      <c r="BK503" s="150"/>
      <c r="BL503" s="150"/>
      <c r="BM503" s="150"/>
      <c r="BN503" s="150"/>
      <c r="BO503" s="150"/>
      <c r="BP503" s="150"/>
      <c r="BQ503" s="150"/>
      <c r="BR503" s="150"/>
      <c r="BS503" s="150"/>
      <c r="BT503" s="150"/>
      <c r="BU503" s="150"/>
      <c r="BV503" s="150"/>
      <c r="BW503" s="150"/>
      <c r="BX503" s="150"/>
      <c r="BY503" s="150"/>
      <c r="BZ503" s="150"/>
      <c r="CA503" s="150"/>
      <c r="CB503" s="150"/>
      <c r="CC503" s="150"/>
      <c r="CD503" s="150"/>
      <c r="CE503" s="150"/>
      <c r="CF503" s="150"/>
      <c r="CG503" s="150"/>
      <c r="CH503" s="150"/>
      <c r="CI503" s="150"/>
      <c r="CJ503" s="150"/>
      <c r="CK503" s="150"/>
      <c r="CL503" s="150"/>
      <c r="CM503" s="150"/>
      <c r="CN503" s="150"/>
      <c r="CO503" s="150"/>
      <c r="CP503" s="150"/>
      <c r="CQ503" s="150"/>
      <c r="CR503" s="150"/>
      <c r="CS503" s="150"/>
      <c r="CT503" s="150"/>
      <c r="CU503" s="150"/>
      <c r="CV503" s="150"/>
      <c r="CW503" s="150"/>
      <c r="CX503" s="150"/>
      <c r="CY503" s="150"/>
      <c r="CZ503" s="150"/>
      <c r="DA503" s="150"/>
      <c r="DB503" s="150"/>
      <c r="DC503" s="150"/>
    </row>
    <row r="504" spans="1:107">
      <c r="A504" s="150"/>
      <c r="B504" s="150"/>
      <c r="C504" s="150"/>
      <c r="D504" s="150"/>
      <c r="E504" s="150"/>
      <c r="F504" s="150"/>
      <c r="G504" s="150"/>
      <c r="H504" s="150"/>
      <c r="I504" s="150"/>
      <c r="J504" s="150"/>
      <c r="K504" s="150"/>
      <c r="L504" s="150"/>
      <c r="M504" s="150"/>
      <c r="N504" s="150"/>
      <c r="O504" s="150"/>
      <c r="P504" s="150"/>
      <c r="Q504" s="150"/>
      <c r="R504" s="150"/>
      <c r="S504" s="150"/>
      <c r="T504" s="150"/>
      <c r="U504" s="150"/>
      <c r="V504" s="150"/>
      <c r="W504" s="150"/>
      <c r="X504" s="150"/>
      <c r="Y504" s="150"/>
      <c r="Z504" s="150"/>
      <c r="AA504" s="150"/>
      <c r="AB504" s="150"/>
      <c r="AC504" s="150"/>
      <c r="AD504" s="150"/>
      <c r="AE504" s="150"/>
      <c r="AF504" s="150"/>
      <c r="AG504" s="150"/>
      <c r="AH504" s="150"/>
      <c r="AI504" s="150"/>
      <c r="AJ504" s="150"/>
      <c r="AK504" s="150"/>
      <c r="AL504" s="150"/>
      <c r="AM504" s="150"/>
      <c r="AN504" s="150"/>
      <c r="AO504" s="717"/>
      <c r="AP504" s="717"/>
      <c r="AQ504" s="150"/>
      <c r="AR504" s="150"/>
      <c r="AS504" s="150"/>
      <c r="AT504" s="150"/>
      <c r="AU504" s="150"/>
      <c r="AV504" s="150"/>
      <c r="AW504" s="150"/>
      <c r="AX504" s="150"/>
      <c r="AY504" s="150"/>
      <c r="AZ504" s="150"/>
      <c r="BA504" s="150"/>
      <c r="BB504" s="150"/>
      <c r="BC504" s="150"/>
      <c r="BD504" s="150"/>
      <c r="BE504" s="150"/>
      <c r="BF504" s="150"/>
      <c r="BG504" s="150"/>
      <c r="BH504" s="150"/>
      <c r="BI504" s="150"/>
      <c r="BJ504" s="150"/>
      <c r="BK504" s="150"/>
      <c r="BL504" s="150"/>
      <c r="BM504" s="150"/>
      <c r="BN504" s="150"/>
      <c r="BO504" s="150"/>
      <c r="BP504" s="150"/>
      <c r="BQ504" s="150"/>
      <c r="BR504" s="150"/>
      <c r="BS504" s="150"/>
      <c r="BT504" s="150"/>
      <c r="BU504" s="150"/>
      <c r="BV504" s="150"/>
      <c r="BW504" s="150"/>
      <c r="BX504" s="150"/>
      <c r="BY504" s="150"/>
      <c r="BZ504" s="150"/>
      <c r="CA504" s="150"/>
      <c r="CB504" s="150"/>
      <c r="CC504" s="150"/>
      <c r="CD504" s="150"/>
      <c r="CE504" s="150"/>
      <c r="CF504" s="150"/>
      <c r="CG504" s="150"/>
      <c r="CH504" s="150"/>
      <c r="CI504" s="150"/>
      <c r="CJ504" s="150"/>
      <c r="CK504" s="150"/>
      <c r="CL504" s="150"/>
      <c r="CM504" s="150"/>
      <c r="CN504" s="150"/>
      <c r="CO504" s="150"/>
      <c r="CP504" s="150"/>
      <c r="CQ504" s="150"/>
      <c r="CR504" s="150"/>
      <c r="CS504" s="150"/>
      <c r="CT504" s="150"/>
      <c r="CU504" s="150"/>
      <c r="CV504" s="150"/>
      <c r="CW504" s="150"/>
      <c r="CX504" s="150"/>
      <c r="CY504" s="150"/>
      <c r="CZ504" s="150"/>
      <c r="DA504" s="150"/>
      <c r="DB504" s="150"/>
      <c r="DC504" s="150"/>
    </row>
    <row r="505" spans="1:107">
      <c r="A505" s="150"/>
      <c r="B505" s="150"/>
      <c r="C505" s="150"/>
      <c r="D505" s="150"/>
      <c r="E505" s="150"/>
      <c r="F505" s="150"/>
      <c r="G505" s="150"/>
      <c r="H505" s="150"/>
      <c r="I505" s="150"/>
      <c r="J505" s="150"/>
      <c r="K505" s="150"/>
      <c r="L505" s="150"/>
      <c r="M505" s="150"/>
      <c r="N505" s="150"/>
      <c r="O505" s="150"/>
      <c r="P505" s="150"/>
      <c r="Q505" s="150"/>
      <c r="R505" s="150"/>
      <c r="S505" s="150"/>
      <c r="T505" s="150"/>
      <c r="U505" s="150"/>
      <c r="V505" s="150"/>
      <c r="W505" s="150"/>
      <c r="X505" s="150"/>
      <c r="Y505" s="150"/>
      <c r="Z505" s="150"/>
      <c r="AA505" s="150"/>
      <c r="AB505" s="150"/>
      <c r="AC505" s="150"/>
      <c r="AD505" s="150"/>
      <c r="AE505" s="150"/>
      <c r="AF505" s="150"/>
      <c r="AG505" s="150"/>
      <c r="AH505" s="150"/>
      <c r="AI505" s="150"/>
      <c r="AJ505" s="150"/>
      <c r="AK505" s="150"/>
      <c r="AL505" s="150"/>
      <c r="AM505" s="150"/>
      <c r="AN505" s="150"/>
      <c r="AO505" s="717"/>
      <c r="AP505" s="717"/>
      <c r="AQ505" s="150"/>
      <c r="AR505" s="150"/>
      <c r="AS505" s="150"/>
      <c r="AT505" s="150"/>
      <c r="AU505" s="150"/>
      <c r="AV505" s="150"/>
      <c r="AW505" s="150"/>
      <c r="AX505" s="150"/>
      <c r="AY505" s="150"/>
      <c r="AZ505" s="150"/>
      <c r="BA505" s="150"/>
      <c r="BB505" s="150"/>
      <c r="BC505" s="150"/>
      <c r="BD505" s="150"/>
      <c r="BE505" s="150"/>
      <c r="BF505" s="150"/>
      <c r="BG505" s="150"/>
      <c r="BH505" s="150"/>
      <c r="BI505" s="150"/>
      <c r="BJ505" s="150"/>
      <c r="BK505" s="150"/>
      <c r="BL505" s="150"/>
      <c r="BM505" s="150"/>
      <c r="BN505" s="150"/>
      <c r="BO505" s="150"/>
      <c r="BP505" s="150"/>
      <c r="BQ505" s="150"/>
      <c r="BR505" s="150"/>
      <c r="BS505" s="150"/>
      <c r="BT505" s="150"/>
      <c r="BU505" s="150"/>
      <c r="BV505" s="150"/>
      <c r="BW505" s="150"/>
      <c r="BX505" s="150"/>
      <c r="BY505" s="150"/>
      <c r="BZ505" s="150"/>
      <c r="CA505" s="150"/>
      <c r="CB505" s="150"/>
      <c r="CC505" s="150"/>
      <c r="CD505" s="150"/>
      <c r="CE505" s="150"/>
      <c r="CF505" s="150"/>
      <c r="CG505" s="150"/>
      <c r="CH505" s="150"/>
      <c r="CI505" s="150"/>
      <c r="CJ505" s="150"/>
      <c r="CK505" s="150"/>
      <c r="CL505" s="150"/>
      <c r="CM505" s="150"/>
      <c r="CN505" s="150"/>
      <c r="CO505" s="150"/>
      <c r="CP505" s="150"/>
      <c r="CQ505" s="150"/>
      <c r="CR505" s="150"/>
      <c r="CS505" s="150"/>
      <c r="CT505" s="150"/>
      <c r="CU505" s="150"/>
      <c r="CV505" s="150"/>
      <c r="CW505" s="150"/>
      <c r="CX505" s="150"/>
      <c r="CY505" s="150"/>
      <c r="CZ505" s="150"/>
      <c r="DA505" s="150"/>
      <c r="DB505" s="150"/>
      <c r="DC505" s="150"/>
    </row>
    <row r="506" spans="1:107">
      <c r="A506" s="150"/>
      <c r="B506" s="150"/>
      <c r="C506" s="150"/>
      <c r="D506" s="150"/>
      <c r="E506" s="150"/>
      <c r="F506" s="150"/>
      <c r="G506" s="150"/>
      <c r="H506" s="150"/>
      <c r="I506" s="150"/>
      <c r="J506" s="150"/>
      <c r="K506" s="150"/>
      <c r="L506" s="150"/>
      <c r="M506" s="150"/>
      <c r="N506" s="150"/>
      <c r="O506" s="150"/>
      <c r="P506" s="150"/>
      <c r="Q506" s="150"/>
      <c r="R506" s="150"/>
      <c r="S506" s="150"/>
      <c r="T506" s="150"/>
      <c r="U506" s="150"/>
      <c r="V506" s="150"/>
      <c r="W506" s="150"/>
      <c r="X506" s="150"/>
      <c r="Y506" s="150"/>
      <c r="Z506" s="150"/>
      <c r="AA506" s="150"/>
      <c r="AB506" s="150"/>
      <c r="AC506" s="150"/>
      <c r="AD506" s="150"/>
      <c r="AE506" s="150"/>
      <c r="AF506" s="150"/>
      <c r="AG506" s="150"/>
      <c r="AH506" s="150"/>
      <c r="AI506" s="150"/>
      <c r="AJ506" s="150"/>
      <c r="AK506" s="150"/>
      <c r="AL506" s="150"/>
      <c r="AM506" s="150"/>
      <c r="AN506" s="150"/>
      <c r="AO506" s="717"/>
      <c r="AP506" s="717"/>
      <c r="AQ506" s="150"/>
      <c r="AR506" s="150"/>
      <c r="AS506" s="150"/>
      <c r="AT506" s="150"/>
      <c r="AU506" s="150"/>
      <c r="AV506" s="150"/>
      <c r="AW506" s="150"/>
      <c r="AX506" s="150"/>
      <c r="AY506" s="150"/>
      <c r="AZ506" s="150"/>
      <c r="BA506" s="150"/>
      <c r="BB506" s="150"/>
      <c r="BC506" s="150"/>
      <c r="BD506" s="150"/>
      <c r="BE506" s="150"/>
      <c r="BF506" s="150"/>
      <c r="BG506" s="150"/>
      <c r="BH506" s="150"/>
      <c r="BI506" s="150"/>
      <c r="BJ506" s="150"/>
      <c r="BK506" s="150"/>
      <c r="BL506" s="150"/>
      <c r="BM506" s="150"/>
      <c r="BN506" s="150"/>
      <c r="BO506" s="150"/>
      <c r="BP506" s="150"/>
      <c r="BQ506" s="150"/>
      <c r="BR506" s="150"/>
      <c r="BS506" s="150"/>
      <c r="BT506" s="150"/>
      <c r="BU506" s="150"/>
      <c r="BV506" s="150"/>
      <c r="BW506" s="150"/>
      <c r="BX506" s="150"/>
      <c r="BY506" s="150"/>
      <c r="BZ506" s="150"/>
      <c r="CA506" s="150"/>
      <c r="CB506" s="150"/>
      <c r="CC506" s="150"/>
      <c r="CD506" s="150"/>
      <c r="CE506" s="150"/>
      <c r="CF506" s="150"/>
      <c r="CG506" s="150"/>
      <c r="CH506" s="150"/>
      <c r="CI506" s="150"/>
      <c r="CJ506" s="150"/>
      <c r="CK506" s="150"/>
      <c r="CL506" s="150"/>
      <c r="CM506" s="150"/>
      <c r="CN506" s="150"/>
      <c r="CO506" s="150"/>
      <c r="CP506" s="150"/>
      <c r="CQ506" s="150"/>
      <c r="CR506" s="150"/>
      <c r="CS506" s="150"/>
      <c r="CT506" s="150"/>
      <c r="CU506" s="150"/>
      <c r="CV506" s="150"/>
      <c r="CW506" s="150"/>
      <c r="CX506" s="150"/>
      <c r="CY506" s="150"/>
      <c r="CZ506" s="150"/>
      <c r="DA506" s="150"/>
      <c r="DB506" s="150"/>
      <c r="DC506" s="150"/>
    </row>
    <row r="507" spans="1:107">
      <c r="A507" s="150"/>
      <c r="B507" s="150"/>
      <c r="C507" s="150"/>
      <c r="D507" s="150"/>
      <c r="E507" s="150"/>
      <c r="F507" s="150"/>
      <c r="G507" s="150"/>
      <c r="H507" s="150"/>
      <c r="I507" s="150"/>
      <c r="J507" s="150"/>
      <c r="K507" s="150"/>
      <c r="L507" s="150"/>
      <c r="M507" s="150"/>
      <c r="N507" s="150"/>
      <c r="O507" s="150"/>
      <c r="P507" s="150"/>
      <c r="Q507" s="150"/>
      <c r="R507" s="150"/>
      <c r="S507" s="150"/>
      <c r="T507" s="150"/>
      <c r="U507" s="150"/>
      <c r="V507" s="150"/>
      <c r="W507" s="150"/>
      <c r="X507" s="150"/>
      <c r="Y507" s="150"/>
      <c r="Z507" s="150"/>
      <c r="AA507" s="150"/>
      <c r="AB507" s="150"/>
      <c r="AC507" s="150"/>
      <c r="AD507" s="150"/>
      <c r="AE507" s="150"/>
      <c r="AF507" s="150"/>
      <c r="AG507" s="150"/>
      <c r="AH507" s="150"/>
      <c r="AI507" s="150"/>
      <c r="AJ507" s="150"/>
      <c r="AK507" s="150"/>
      <c r="AL507" s="150"/>
      <c r="AM507" s="150"/>
      <c r="AN507" s="150"/>
      <c r="AO507" s="717"/>
      <c r="AP507" s="717"/>
      <c r="AQ507" s="150"/>
      <c r="AR507" s="150"/>
      <c r="AS507" s="150"/>
      <c r="AT507" s="150"/>
      <c r="AU507" s="150"/>
      <c r="AV507" s="150"/>
      <c r="AW507" s="150"/>
      <c r="AX507" s="150"/>
      <c r="AY507" s="150"/>
      <c r="AZ507" s="150"/>
      <c r="BA507" s="150"/>
      <c r="BB507" s="150"/>
      <c r="BC507" s="150"/>
      <c r="BD507" s="150"/>
      <c r="BE507" s="150"/>
      <c r="BF507" s="150"/>
      <c r="BG507" s="150"/>
      <c r="BH507" s="150"/>
      <c r="BI507" s="150"/>
      <c r="BJ507" s="150"/>
      <c r="BK507" s="150"/>
      <c r="BL507" s="150"/>
      <c r="BM507" s="150"/>
      <c r="BN507" s="150"/>
      <c r="BO507" s="150"/>
      <c r="BP507" s="150"/>
      <c r="BQ507" s="150"/>
      <c r="BR507" s="150"/>
      <c r="BS507" s="150"/>
      <c r="BT507" s="150"/>
      <c r="BU507" s="150"/>
      <c r="BV507" s="150"/>
      <c r="BW507" s="150"/>
      <c r="BX507" s="150"/>
      <c r="BY507" s="150"/>
      <c r="BZ507" s="150"/>
      <c r="CA507" s="150"/>
      <c r="CB507" s="150"/>
      <c r="CC507" s="150"/>
      <c r="CD507" s="150"/>
      <c r="CE507" s="150"/>
      <c r="CF507" s="150"/>
      <c r="CG507" s="150"/>
      <c r="CH507" s="150"/>
      <c r="CI507" s="150"/>
      <c r="CJ507" s="150"/>
      <c r="CK507" s="150"/>
      <c r="CL507" s="150"/>
      <c r="CM507" s="150"/>
      <c r="CN507" s="150"/>
      <c r="CO507" s="150"/>
      <c r="CP507" s="150"/>
      <c r="CQ507" s="150"/>
      <c r="CR507" s="150"/>
      <c r="CS507" s="150"/>
      <c r="CT507" s="150"/>
      <c r="CU507" s="150"/>
      <c r="CV507" s="150"/>
      <c r="CW507" s="150"/>
      <c r="CX507" s="150"/>
      <c r="CY507" s="150"/>
      <c r="CZ507" s="150"/>
      <c r="DA507" s="150"/>
      <c r="DB507" s="150"/>
      <c r="DC507" s="150"/>
    </row>
    <row r="508" spans="1:107">
      <c r="A508" s="150"/>
      <c r="B508" s="150"/>
      <c r="C508" s="150"/>
      <c r="D508" s="150"/>
      <c r="E508" s="150"/>
      <c r="F508" s="150"/>
      <c r="G508" s="150"/>
      <c r="H508" s="150"/>
      <c r="I508" s="150"/>
      <c r="J508" s="150"/>
      <c r="K508" s="150"/>
      <c r="L508" s="150"/>
      <c r="M508" s="150"/>
      <c r="N508" s="150"/>
      <c r="O508" s="150"/>
      <c r="P508" s="150"/>
      <c r="Q508" s="150"/>
      <c r="R508" s="150"/>
      <c r="S508" s="150"/>
      <c r="T508" s="150"/>
      <c r="U508" s="150"/>
      <c r="V508" s="150"/>
      <c r="W508" s="150"/>
      <c r="X508" s="150"/>
      <c r="Y508" s="150"/>
      <c r="Z508" s="150"/>
      <c r="AA508" s="150"/>
      <c r="AB508" s="150"/>
      <c r="AC508" s="150"/>
      <c r="AD508" s="150"/>
      <c r="AE508" s="150"/>
      <c r="AF508" s="150"/>
      <c r="AG508" s="150"/>
      <c r="AH508" s="150"/>
      <c r="AI508" s="150"/>
      <c r="AJ508" s="150"/>
      <c r="AK508" s="150"/>
      <c r="AL508" s="150"/>
      <c r="AM508" s="150"/>
      <c r="AN508" s="150"/>
      <c r="AO508" s="717"/>
      <c r="AP508" s="717"/>
      <c r="AQ508" s="150"/>
      <c r="AR508" s="150"/>
      <c r="AS508" s="150"/>
      <c r="AT508" s="150"/>
      <c r="AU508" s="150"/>
      <c r="AV508" s="150"/>
      <c r="AW508" s="150"/>
      <c r="AX508" s="150"/>
      <c r="AY508" s="150"/>
      <c r="AZ508" s="150"/>
      <c r="BA508" s="150"/>
      <c r="BB508" s="150"/>
      <c r="BC508" s="150"/>
      <c r="BD508" s="150"/>
      <c r="BE508" s="150"/>
      <c r="BF508" s="150"/>
      <c r="BG508" s="150"/>
      <c r="BH508" s="150"/>
      <c r="BI508" s="150"/>
      <c r="BJ508" s="150"/>
      <c r="BK508" s="150"/>
      <c r="BL508" s="150"/>
      <c r="BM508" s="150"/>
      <c r="BN508" s="150"/>
      <c r="BO508" s="150"/>
      <c r="BP508" s="150"/>
      <c r="BQ508" s="150"/>
      <c r="BR508" s="150"/>
      <c r="BS508" s="150"/>
      <c r="BT508" s="150"/>
      <c r="BU508" s="150"/>
      <c r="BV508" s="150"/>
      <c r="BW508" s="150"/>
      <c r="BX508" s="150"/>
      <c r="BY508" s="150"/>
      <c r="BZ508" s="150"/>
      <c r="CA508" s="150"/>
      <c r="CB508" s="150"/>
      <c r="CC508" s="150"/>
      <c r="CD508" s="150"/>
      <c r="CE508" s="150"/>
      <c r="CF508" s="150"/>
      <c r="CG508" s="150"/>
      <c r="CH508" s="150"/>
      <c r="CI508" s="150"/>
      <c r="CJ508" s="150"/>
      <c r="CK508" s="150"/>
      <c r="CL508" s="150"/>
      <c r="CM508" s="150"/>
      <c r="CN508" s="150"/>
      <c r="CO508" s="150"/>
      <c r="CP508" s="150"/>
      <c r="CQ508" s="150"/>
      <c r="CR508" s="150"/>
      <c r="CS508" s="150"/>
      <c r="CT508" s="150"/>
      <c r="CU508" s="150"/>
      <c r="CV508" s="150"/>
      <c r="CW508" s="150"/>
      <c r="CX508" s="150"/>
      <c r="CY508" s="150"/>
      <c r="CZ508" s="150"/>
      <c r="DA508" s="150"/>
      <c r="DB508" s="150"/>
      <c r="DC508" s="150"/>
    </row>
    <row r="509" spans="1:107">
      <c r="A509" s="150"/>
      <c r="B509" s="150"/>
      <c r="C509" s="150"/>
      <c r="D509" s="150"/>
      <c r="E509" s="150"/>
      <c r="F509" s="150"/>
      <c r="G509" s="150"/>
      <c r="H509" s="150"/>
      <c r="I509" s="150"/>
      <c r="J509" s="150"/>
      <c r="K509" s="150"/>
      <c r="L509" s="150"/>
      <c r="M509" s="150"/>
      <c r="N509" s="150"/>
      <c r="O509" s="150"/>
      <c r="P509" s="150"/>
      <c r="Q509" s="150"/>
      <c r="R509" s="150"/>
      <c r="S509" s="150"/>
      <c r="T509" s="150"/>
      <c r="U509" s="150"/>
      <c r="V509" s="150"/>
      <c r="W509" s="150"/>
      <c r="X509" s="150"/>
      <c r="Y509" s="150"/>
      <c r="Z509" s="150"/>
      <c r="AA509" s="150"/>
      <c r="AB509" s="150"/>
      <c r="AC509" s="150"/>
      <c r="AD509" s="150"/>
      <c r="AE509" s="150"/>
      <c r="AF509" s="150"/>
      <c r="AG509" s="150"/>
      <c r="AH509" s="150"/>
      <c r="AI509" s="150"/>
      <c r="AJ509" s="150"/>
      <c r="AK509" s="150"/>
      <c r="AL509" s="150"/>
      <c r="AM509" s="150"/>
      <c r="AN509" s="150"/>
      <c r="AO509" s="717"/>
      <c r="AP509" s="717"/>
      <c r="AQ509" s="150"/>
      <c r="AR509" s="150"/>
      <c r="AS509" s="150"/>
      <c r="AT509" s="150"/>
      <c r="AU509" s="150"/>
      <c r="AV509" s="150"/>
      <c r="AW509" s="150"/>
      <c r="AX509" s="150"/>
      <c r="AY509" s="150"/>
      <c r="AZ509" s="150"/>
      <c r="BA509" s="150"/>
      <c r="BB509" s="150"/>
      <c r="BC509" s="150"/>
      <c r="BD509" s="150"/>
      <c r="BE509" s="150"/>
      <c r="BF509" s="150"/>
      <c r="BG509" s="150"/>
      <c r="BH509" s="150"/>
      <c r="BI509" s="150"/>
      <c r="BJ509" s="150"/>
      <c r="BK509" s="150"/>
      <c r="BL509" s="150"/>
      <c r="BM509" s="150"/>
      <c r="BN509" s="150"/>
      <c r="BO509" s="150"/>
      <c r="BP509" s="150"/>
      <c r="BQ509" s="150"/>
      <c r="BR509" s="150"/>
      <c r="BS509" s="150"/>
      <c r="BT509" s="150"/>
      <c r="BU509" s="150"/>
      <c r="BV509" s="150"/>
      <c r="BW509" s="150"/>
      <c r="BX509" s="150"/>
      <c r="BY509" s="150"/>
      <c r="BZ509" s="150"/>
      <c r="CA509" s="150"/>
      <c r="CB509" s="150"/>
      <c r="CC509" s="150"/>
      <c r="CD509" s="150"/>
      <c r="CE509" s="150"/>
      <c r="CF509" s="150"/>
      <c r="CG509" s="150"/>
      <c r="CH509" s="150"/>
      <c r="CI509" s="150"/>
      <c r="CJ509" s="150"/>
      <c r="CK509" s="150"/>
      <c r="CL509" s="150"/>
      <c r="CM509" s="150"/>
      <c r="CN509" s="150"/>
      <c r="CO509" s="150"/>
      <c r="CP509" s="150"/>
      <c r="CQ509" s="150"/>
      <c r="CR509" s="150"/>
      <c r="CS509" s="150"/>
      <c r="CT509" s="150"/>
      <c r="CU509" s="150"/>
      <c r="CV509" s="150"/>
      <c r="CW509" s="150"/>
      <c r="CX509" s="150"/>
      <c r="CY509" s="150"/>
      <c r="CZ509" s="150"/>
      <c r="DA509" s="150"/>
      <c r="DB509" s="150"/>
      <c r="DC509" s="150"/>
    </row>
    <row r="510" spans="1:107">
      <c r="A510" s="150"/>
      <c r="B510" s="150"/>
      <c r="C510" s="150"/>
      <c r="D510" s="150"/>
      <c r="E510" s="150"/>
      <c r="F510" s="150"/>
      <c r="G510" s="150"/>
      <c r="H510" s="150"/>
      <c r="I510" s="150"/>
      <c r="J510" s="150"/>
      <c r="K510" s="150"/>
      <c r="L510" s="150"/>
      <c r="M510" s="150"/>
      <c r="N510" s="150"/>
      <c r="O510" s="150"/>
      <c r="P510" s="150"/>
      <c r="Q510" s="150"/>
      <c r="R510" s="150"/>
      <c r="S510" s="150"/>
      <c r="T510" s="150"/>
      <c r="U510" s="150"/>
      <c r="V510" s="150"/>
      <c r="W510" s="150"/>
      <c r="X510" s="150"/>
      <c r="Y510" s="150"/>
      <c r="Z510" s="150"/>
      <c r="AA510" s="150"/>
      <c r="AB510" s="150"/>
      <c r="AC510" s="150"/>
      <c r="AD510" s="150"/>
      <c r="AE510" s="150"/>
      <c r="AF510" s="150"/>
      <c r="AG510" s="150"/>
      <c r="AH510" s="150"/>
      <c r="AI510" s="150"/>
      <c r="AJ510" s="150"/>
      <c r="AK510" s="150"/>
      <c r="AL510" s="150"/>
      <c r="AM510" s="150"/>
      <c r="AN510" s="150"/>
      <c r="AO510" s="717"/>
      <c r="AP510" s="717"/>
      <c r="AQ510" s="150"/>
      <c r="AR510" s="150"/>
      <c r="AS510" s="150"/>
      <c r="AT510" s="150"/>
      <c r="AU510" s="150"/>
      <c r="AV510" s="150"/>
      <c r="AW510" s="150"/>
      <c r="AX510" s="150"/>
      <c r="AY510" s="150"/>
      <c r="AZ510" s="150"/>
      <c r="BA510" s="150"/>
      <c r="BB510" s="150"/>
      <c r="BC510" s="150"/>
      <c r="BD510" s="150"/>
      <c r="BE510" s="150"/>
      <c r="BF510" s="150"/>
      <c r="BG510" s="150"/>
      <c r="BH510" s="150"/>
      <c r="BI510" s="150"/>
      <c r="BJ510" s="150"/>
      <c r="BK510" s="150"/>
      <c r="BL510" s="150"/>
      <c r="BM510" s="150"/>
      <c r="BN510" s="150"/>
      <c r="BO510" s="150"/>
      <c r="BP510" s="150"/>
      <c r="BQ510" s="150"/>
      <c r="BR510" s="150"/>
      <c r="BS510" s="150"/>
      <c r="BT510" s="150"/>
      <c r="BU510" s="150"/>
      <c r="BV510" s="150"/>
      <c r="BW510" s="150"/>
      <c r="BX510" s="150"/>
      <c r="BY510" s="150"/>
      <c r="BZ510" s="150"/>
      <c r="CA510" s="150"/>
      <c r="CB510" s="150"/>
      <c r="CC510" s="150"/>
      <c r="CD510" s="150"/>
      <c r="CE510" s="150"/>
      <c r="CF510" s="150"/>
      <c r="CG510" s="150"/>
      <c r="CH510" s="150"/>
      <c r="CI510" s="150"/>
      <c r="CJ510" s="150"/>
      <c r="CK510" s="150"/>
      <c r="CL510" s="150"/>
      <c r="CM510" s="150"/>
      <c r="CN510" s="150"/>
      <c r="CO510" s="150"/>
      <c r="CP510" s="150"/>
      <c r="CQ510" s="150"/>
      <c r="CR510" s="150"/>
      <c r="CS510" s="150"/>
      <c r="CT510" s="150"/>
      <c r="CU510" s="150"/>
      <c r="CV510" s="150"/>
      <c r="CW510" s="150"/>
      <c r="CX510" s="150"/>
      <c r="CY510" s="150"/>
      <c r="CZ510" s="150"/>
      <c r="DA510" s="150"/>
      <c r="DB510" s="150"/>
      <c r="DC510" s="150"/>
    </row>
  </sheetData>
  <sheetProtection algorithmName="SHA-512" hashValue="A24EeRydvVPYJcxgZa0OmLwiadvBQ1FCQED8tqhBN0pn3NJ2iKP7qWoRfROywCY2UBmJOY85uX7kgqLX/8g9Tg==" saltValue="8TBYIVZDmDWkKzXlOuIFHw==" spinCount="100000" sheet="1" selectLockedCells="1"/>
  <mergeCells count="392">
    <mergeCell ref="B366:L366"/>
    <mergeCell ref="B340:L340"/>
    <mergeCell ref="T338:Y338"/>
    <mergeCell ref="M338:S338"/>
    <mergeCell ref="B338:L338"/>
    <mergeCell ref="T342:Y342"/>
    <mergeCell ref="M344:S344"/>
    <mergeCell ref="B349:S349"/>
    <mergeCell ref="T353:Y353"/>
    <mergeCell ref="M353:S353"/>
    <mergeCell ref="B353:L353"/>
    <mergeCell ref="B351:S351"/>
    <mergeCell ref="B355:S355"/>
    <mergeCell ref="B364:S364"/>
    <mergeCell ref="T362:AI362"/>
    <mergeCell ref="T364:AC364"/>
    <mergeCell ref="AD364:AE364"/>
    <mergeCell ref="AF364:AI364"/>
    <mergeCell ref="B344:L344"/>
    <mergeCell ref="T351:AC351"/>
    <mergeCell ref="AF351:AI351"/>
    <mergeCell ref="B473:AI473"/>
    <mergeCell ref="B332:S332"/>
    <mergeCell ref="S377:AD377"/>
    <mergeCell ref="AF149:AH149"/>
    <mergeCell ref="W136:X136"/>
    <mergeCell ref="AF136:AH136"/>
    <mergeCell ref="W137:X137"/>
    <mergeCell ref="AF137:AH137"/>
    <mergeCell ref="W138:X138"/>
    <mergeCell ref="AF138:AH138"/>
    <mergeCell ref="W457:X457"/>
    <mergeCell ref="W458:X458"/>
    <mergeCell ref="G394:R394"/>
    <mergeCell ref="W408:X408"/>
    <mergeCell ref="AF409:AH409"/>
    <mergeCell ref="W409:X409"/>
    <mergeCell ref="AF412:AH412"/>
    <mergeCell ref="W435:X435"/>
    <mergeCell ref="AF435:AH435"/>
    <mergeCell ref="L422:R422"/>
    <mergeCell ref="AF422:AH422"/>
    <mergeCell ref="B151:AI151"/>
    <mergeCell ref="S395:T395"/>
    <mergeCell ref="AF148:AH148"/>
    <mergeCell ref="AO133:AU133"/>
    <mergeCell ref="AO110:AU110"/>
    <mergeCell ref="AM81:AN81"/>
    <mergeCell ref="AO81:AU81"/>
    <mergeCell ref="AM94:AN94"/>
    <mergeCell ref="AO94:AU94"/>
    <mergeCell ref="AM99:AN99"/>
    <mergeCell ref="AO99:AU99"/>
    <mergeCell ref="AM110:AN110"/>
    <mergeCell ref="AM124:AN124"/>
    <mergeCell ref="AO124:AU124"/>
    <mergeCell ref="T332:AI332"/>
    <mergeCell ref="Z334:AI334"/>
    <mergeCell ref="Z344:AI344"/>
    <mergeCell ref="Z342:AI342"/>
    <mergeCell ref="T344:Y344"/>
    <mergeCell ref="T334:Y334"/>
    <mergeCell ref="Z338:AI338"/>
    <mergeCell ref="AM133:AN133"/>
    <mergeCell ref="AF320:AI320"/>
    <mergeCell ref="Z39:AI39"/>
    <mergeCell ref="M25:S25"/>
    <mergeCell ref="B25:L25"/>
    <mergeCell ref="B27:L27"/>
    <mergeCell ref="M27:S27"/>
    <mergeCell ref="B29:L29"/>
    <mergeCell ref="M29:S29"/>
    <mergeCell ref="T25:Y25"/>
    <mergeCell ref="T27:Y27"/>
    <mergeCell ref="Z27:AI27"/>
    <mergeCell ref="T29:Y29"/>
    <mergeCell ref="Z29:AI29"/>
    <mergeCell ref="Z25:AI25"/>
    <mergeCell ref="S32:U32"/>
    <mergeCell ref="B35:S35"/>
    <mergeCell ref="B37:S37"/>
    <mergeCell ref="M39:S39"/>
    <mergeCell ref="B39:L39"/>
    <mergeCell ref="T39:Y39"/>
    <mergeCell ref="AD37:AE37"/>
    <mergeCell ref="Z33:AC33"/>
    <mergeCell ref="AD33:AH33"/>
    <mergeCell ref="S72:T72"/>
    <mergeCell ref="L70:R70"/>
    <mergeCell ref="L72:R72"/>
    <mergeCell ref="B52:L52"/>
    <mergeCell ref="P69:Q69"/>
    <mergeCell ref="K83:Q83"/>
    <mergeCell ref="K84:Q84"/>
    <mergeCell ref="J66:Q66"/>
    <mergeCell ref="S69:T69"/>
    <mergeCell ref="M69:N69"/>
    <mergeCell ref="J69:K69"/>
    <mergeCell ref="G73:R73"/>
    <mergeCell ref="O67:R67"/>
    <mergeCell ref="J68:K68"/>
    <mergeCell ref="M68:N68"/>
    <mergeCell ref="P68:Q68"/>
    <mergeCell ref="S74:T74"/>
    <mergeCell ref="G71:R71"/>
    <mergeCell ref="S70:T70"/>
    <mergeCell ref="B77:AI78"/>
    <mergeCell ref="AF74:AH74"/>
    <mergeCell ref="X75:Y75"/>
    <mergeCell ref="AF83:AH83"/>
    <mergeCell ref="X70:Y70"/>
    <mergeCell ref="T21:Y21"/>
    <mergeCell ref="B19:S19"/>
    <mergeCell ref="T13:AC13"/>
    <mergeCell ref="AD13:AE13"/>
    <mergeCell ref="AF13:AI13"/>
    <mergeCell ref="B13:S13"/>
    <mergeCell ref="Z17:AI17"/>
    <mergeCell ref="C62:AC63"/>
    <mergeCell ref="M52:S52"/>
    <mergeCell ref="T52:Y52"/>
    <mergeCell ref="Z52:AI52"/>
    <mergeCell ref="T37:AC37"/>
    <mergeCell ref="T35:AI35"/>
    <mergeCell ref="AF37:AI37"/>
    <mergeCell ref="T54:AI54"/>
    <mergeCell ref="B54:S54"/>
    <mergeCell ref="B62:B63"/>
    <mergeCell ref="B57:AI59"/>
    <mergeCell ref="C61:AC61"/>
    <mergeCell ref="T41:AI41"/>
    <mergeCell ref="B41:S41"/>
    <mergeCell ref="AD44:AE44"/>
    <mergeCell ref="P33:S33"/>
    <mergeCell ref="T33:X33"/>
    <mergeCell ref="B1:T1"/>
    <mergeCell ref="AD62:AI63"/>
    <mergeCell ref="S68:T68"/>
    <mergeCell ref="T19:AI19"/>
    <mergeCell ref="B48:S48"/>
    <mergeCell ref="T48:AI48"/>
    <mergeCell ref="B50:S50"/>
    <mergeCell ref="T50:AC50"/>
    <mergeCell ref="AD50:AE50"/>
    <mergeCell ref="AF50:AI50"/>
    <mergeCell ref="Z31:AI31"/>
    <mergeCell ref="T31:Y31"/>
    <mergeCell ref="M31:S31"/>
    <mergeCell ref="B31:L31"/>
    <mergeCell ref="M21:S21"/>
    <mergeCell ref="B21:L21"/>
    <mergeCell ref="Z21:AI21"/>
    <mergeCell ref="T17:Y17"/>
    <mergeCell ref="M17:S17"/>
    <mergeCell ref="B17:L17"/>
    <mergeCell ref="M15:S15"/>
    <mergeCell ref="T15:Y15"/>
    <mergeCell ref="Z15:AI15"/>
    <mergeCell ref="B15:L15"/>
    <mergeCell ref="B7:S7"/>
    <mergeCell ref="AF7:AI7"/>
    <mergeCell ref="T7:AE7"/>
    <mergeCell ref="T9:AI9"/>
    <mergeCell ref="B9:S9"/>
    <mergeCell ref="T11:AC11"/>
    <mergeCell ref="AD11:AE11"/>
    <mergeCell ref="AF11:AI11"/>
    <mergeCell ref="B11:S11"/>
    <mergeCell ref="K85:Q85"/>
    <mergeCell ref="AF86:AH86"/>
    <mergeCell ref="W90:X90"/>
    <mergeCell ref="AF90:AH90"/>
    <mergeCell ref="W104:X104"/>
    <mergeCell ref="W105:X105"/>
    <mergeCell ref="W107:X107"/>
    <mergeCell ref="AF106:AH106"/>
    <mergeCell ref="AF107:AH107"/>
    <mergeCell ref="AF105:AH105"/>
    <mergeCell ref="W106:X106"/>
    <mergeCell ref="AF96:AH96"/>
    <mergeCell ref="W96:X96"/>
    <mergeCell ref="AF104:AH104"/>
    <mergeCell ref="W87:X87"/>
    <mergeCell ref="W88:X88"/>
    <mergeCell ref="AF88:AH88"/>
    <mergeCell ref="W86:X86"/>
    <mergeCell ref="W101:X101"/>
    <mergeCell ref="AF85:AH85"/>
    <mergeCell ref="AF102:AH102"/>
    <mergeCell ref="AF103:AH103"/>
    <mergeCell ref="W102:X102"/>
    <mergeCell ref="AF101:AH101"/>
    <mergeCell ref="B334:L334"/>
    <mergeCell ref="W114:X114"/>
    <mergeCell ref="AF126:AH126"/>
    <mergeCell ref="W129:X129"/>
    <mergeCell ref="W130:X130"/>
    <mergeCell ref="W135:X135"/>
    <mergeCell ref="AF135:AH135"/>
    <mergeCell ref="AF324:AI324"/>
    <mergeCell ref="AD324:AE324"/>
    <mergeCell ref="T324:AC324"/>
    <mergeCell ref="B322:S322"/>
    <mergeCell ref="B320:S320"/>
    <mergeCell ref="B330:L330"/>
    <mergeCell ref="M330:S330"/>
    <mergeCell ref="M328:S328"/>
    <mergeCell ref="B328:L328"/>
    <mergeCell ref="AD326:AE326"/>
    <mergeCell ref="Z330:AI330"/>
    <mergeCell ref="T330:Y330"/>
    <mergeCell ref="W115:X115"/>
    <mergeCell ref="W116:X116"/>
    <mergeCell ref="T320:AE320"/>
    <mergeCell ref="Z328:AI328"/>
    <mergeCell ref="W117:X117"/>
    <mergeCell ref="J387:Q387"/>
    <mergeCell ref="AF393:AH393"/>
    <mergeCell ref="W426:X426"/>
    <mergeCell ref="AF425:AH425"/>
    <mergeCell ref="AF438:AH438"/>
    <mergeCell ref="W438:X438"/>
    <mergeCell ref="G392:R392"/>
    <mergeCell ref="Z421:AD422"/>
    <mergeCell ref="AF408:AH408"/>
    <mergeCell ref="AF396:AH396"/>
    <mergeCell ref="AF395:AH395"/>
    <mergeCell ref="J390:K390"/>
    <mergeCell ref="S393:T393"/>
    <mergeCell ref="S390:T390"/>
    <mergeCell ref="S389:T389"/>
    <mergeCell ref="P390:Q390"/>
    <mergeCell ref="S391:T391"/>
    <mergeCell ref="M390:N390"/>
    <mergeCell ref="V385:AI385"/>
    <mergeCell ref="W417:X417"/>
    <mergeCell ref="AF407:AH407"/>
    <mergeCell ref="AF406:AH406"/>
    <mergeCell ref="W410:X410"/>
    <mergeCell ref="AF410:AH410"/>
    <mergeCell ref="AF417:AH417"/>
    <mergeCell ref="AF456:AH456"/>
    <mergeCell ref="W448:X448"/>
    <mergeCell ref="W450:X450"/>
    <mergeCell ref="W451:X451"/>
    <mergeCell ref="W392:AH392"/>
    <mergeCell ref="AF448:AH448"/>
    <mergeCell ref="W427:X427"/>
    <mergeCell ref="X391:Y391"/>
    <mergeCell ref="W411:X411"/>
    <mergeCell ref="AF411:AH411"/>
    <mergeCell ref="AA387:AD389"/>
    <mergeCell ref="AF391:AH391"/>
    <mergeCell ref="X393:Y393"/>
    <mergeCell ref="X390:Y390"/>
    <mergeCell ref="AF390:AH390"/>
    <mergeCell ref="AF426:AH426"/>
    <mergeCell ref="AF458:AH458"/>
    <mergeCell ref="W394:AH394"/>
    <mergeCell ref="B398:AI399"/>
    <mergeCell ref="X395:Y395"/>
    <mergeCell ref="W428:X428"/>
    <mergeCell ref="X396:Y396"/>
    <mergeCell ref="AF434:AH434"/>
    <mergeCell ref="AF433:AH433"/>
    <mergeCell ref="W434:X434"/>
    <mergeCell ref="W433:X433"/>
    <mergeCell ref="W424:X424"/>
    <mergeCell ref="W423:X423"/>
    <mergeCell ref="AF424:AH424"/>
    <mergeCell ref="AF423:AH423"/>
    <mergeCell ref="AF405:AH405"/>
    <mergeCell ref="W442:X442"/>
    <mergeCell ref="W441:X441"/>
    <mergeCell ref="L424:R424"/>
    <mergeCell ref="W425:X425"/>
    <mergeCell ref="AF442:AH442"/>
    <mergeCell ref="AF441:AH441"/>
    <mergeCell ref="W447:X447"/>
    <mergeCell ref="AF404:AH404"/>
    <mergeCell ref="W407:X407"/>
    <mergeCell ref="X74:Y74"/>
    <mergeCell ref="AF127:AH127"/>
    <mergeCell ref="AF129:AH129"/>
    <mergeCell ref="AF130:AH130"/>
    <mergeCell ref="AF117:AH117"/>
    <mergeCell ref="AF114:AH114"/>
    <mergeCell ref="AF115:AH115"/>
    <mergeCell ref="AF116:AH116"/>
    <mergeCell ref="AF72:AH72"/>
    <mergeCell ref="W91:X91"/>
    <mergeCell ref="AF91:AH91"/>
    <mergeCell ref="AF87:AH87"/>
    <mergeCell ref="AF113:AH113"/>
    <mergeCell ref="W113:X113"/>
    <mergeCell ref="AF84:AH84"/>
    <mergeCell ref="AM66:AN66"/>
    <mergeCell ref="AO66:AU66"/>
    <mergeCell ref="W89:X89"/>
    <mergeCell ref="AF89:AH89"/>
    <mergeCell ref="AF75:AH75"/>
    <mergeCell ref="W128:X128"/>
    <mergeCell ref="AF128:AH128"/>
    <mergeCell ref="Z100:AD101"/>
    <mergeCell ref="W118:X118"/>
    <mergeCell ref="W120:X120"/>
    <mergeCell ref="W121:X121"/>
    <mergeCell ref="W126:X126"/>
    <mergeCell ref="AF112:AH112"/>
    <mergeCell ref="W112:X112"/>
    <mergeCell ref="W127:X127"/>
    <mergeCell ref="X69:Y69"/>
    <mergeCell ref="AF69:AH69"/>
    <mergeCell ref="W73:AH73"/>
    <mergeCell ref="X72:Y72"/>
    <mergeCell ref="AA66:AD68"/>
    <mergeCell ref="AF68:AH68"/>
    <mergeCell ref="X68:Y68"/>
    <mergeCell ref="AF70:AH70"/>
    <mergeCell ref="W71:AH71"/>
    <mergeCell ref="AF470:AH470"/>
    <mergeCell ref="AF447:AH447"/>
    <mergeCell ref="J389:K389"/>
    <mergeCell ref="B368:S368"/>
    <mergeCell ref="T322:AI322"/>
    <mergeCell ref="B326:S326"/>
    <mergeCell ref="T326:AC326"/>
    <mergeCell ref="B362:S362"/>
    <mergeCell ref="M342:S342"/>
    <mergeCell ref="M340:S340"/>
    <mergeCell ref="X389:Y389"/>
    <mergeCell ref="V384:AI384"/>
    <mergeCell ref="M366:S366"/>
    <mergeCell ref="AD351:AE351"/>
    <mergeCell ref="T349:AI349"/>
    <mergeCell ref="B342:L342"/>
    <mergeCell ref="AF389:AH389"/>
    <mergeCell ref="M389:N389"/>
    <mergeCell ref="P389:Q389"/>
    <mergeCell ref="T355:AI355"/>
    <mergeCell ref="T368:AI368"/>
    <mergeCell ref="T328:Y328"/>
    <mergeCell ref="Z353:AI353"/>
    <mergeCell ref="Z366:AI366"/>
    <mergeCell ref="B472:AI472"/>
    <mergeCell ref="W436:X436"/>
    <mergeCell ref="W437:X437"/>
    <mergeCell ref="AF436:AH436"/>
    <mergeCell ref="AF437:AH437"/>
    <mergeCell ref="AF427:AH427"/>
    <mergeCell ref="AF428:AH428"/>
    <mergeCell ref="W439:X439"/>
    <mergeCell ref="AF439:AH439"/>
    <mergeCell ref="W449:X449"/>
    <mergeCell ref="AF449:AH449"/>
    <mergeCell ref="AF450:AH450"/>
    <mergeCell ref="AF451:AH451"/>
    <mergeCell ref="Q439:R439"/>
    <mergeCell ref="U471:AD471"/>
    <mergeCell ref="AF471:AH471"/>
    <mergeCell ref="W459:X459"/>
    <mergeCell ref="W460:X460"/>
    <mergeCell ref="AF459:AH459"/>
    <mergeCell ref="AF460:AH460"/>
    <mergeCell ref="W456:X456"/>
    <mergeCell ref="AF457:AH457"/>
    <mergeCell ref="W466:X466"/>
    <mergeCell ref="AF466:AH466"/>
    <mergeCell ref="AC383:AG383"/>
    <mergeCell ref="AF376:AI376"/>
    <mergeCell ref="C376:O376"/>
    <mergeCell ref="AM143:AN143"/>
    <mergeCell ref="AO143:AU143"/>
    <mergeCell ref="W145:X145"/>
    <mergeCell ref="AF145:AH145"/>
    <mergeCell ref="B324:S324"/>
    <mergeCell ref="AF118:AH118"/>
    <mergeCell ref="AF120:AH120"/>
    <mergeCell ref="AF121:AH121"/>
    <mergeCell ref="B150:AI150"/>
    <mergeCell ref="Q118:R118"/>
    <mergeCell ref="T366:Y366"/>
    <mergeCell ref="AF326:AI326"/>
    <mergeCell ref="B371:AI373"/>
    <mergeCell ref="Q376:R376"/>
    <mergeCell ref="J145:K145"/>
    <mergeCell ref="L145:Q145"/>
    <mergeCell ref="M334:S334"/>
    <mergeCell ref="T340:Y340"/>
    <mergeCell ref="Z340:AI340"/>
    <mergeCell ref="W139:X139"/>
    <mergeCell ref="AF139:AH139"/>
  </mergeCells>
  <conditionalFormatting sqref="B46:B47 T47 B49 T49 AD49 AF49 B51 M51 T51 Z51 B53 T53">
    <cfRule type="expression" dxfId="318" priority="221">
      <formula>$AL$44=TRUE</formula>
    </cfRule>
  </conditionalFormatting>
  <conditionalFormatting sqref="B48:AI48 B50:AI50 B52:AI52 B54:AI54">
    <cfRule type="expression" dxfId="317" priority="199">
      <formula>$AL$44=TRUE</formula>
    </cfRule>
  </conditionalFormatting>
  <conditionalFormatting sqref="B150:AI150">
    <cfRule type="expression" dxfId="316" priority="51">
      <formula>$AD$11="OR"</formula>
    </cfRule>
  </conditionalFormatting>
  <conditionalFormatting sqref="C74">
    <cfRule type="expression" dxfId="315" priority="124">
      <formula>$AD$11="OR"</formula>
    </cfRule>
  </conditionalFormatting>
  <conditionalFormatting sqref="C85 AD85">
    <cfRule type="expression" dxfId="314" priority="117">
      <formula>$AD$11="OR"</formula>
    </cfRule>
  </conditionalFormatting>
  <conditionalFormatting sqref="C91">
    <cfRule type="expression" dxfId="313" priority="96">
      <formula>$AD$11="OR"</formula>
    </cfRule>
  </conditionalFormatting>
  <conditionalFormatting sqref="C106">
    <cfRule type="expression" dxfId="312" priority="103">
      <formula>$AD$11="OR"</formula>
    </cfRule>
  </conditionalFormatting>
  <conditionalFormatting sqref="C113 V113 AD113:AE113">
    <cfRule type="expression" dxfId="311" priority="89">
      <formula>$AD$11="OR"</formula>
    </cfRule>
  </conditionalFormatting>
  <conditionalFormatting sqref="C126">
    <cfRule type="expression" dxfId="310" priority="74">
      <formula>$AD$11="OR"</formula>
    </cfRule>
  </conditionalFormatting>
  <conditionalFormatting sqref="C130">
    <cfRule type="expression" dxfId="309" priority="82">
      <formula>$AD$11="OR"</formula>
    </cfRule>
  </conditionalFormatting>
  <conditionalFormatting sqref="C395">
    <cfRule type="expression" dxfId="308" priority="120">
      <formula>$AD$11="OR"</formula>
    </cfRule>
  </conditionalFormatting>
  <conditionalFormatting sqref="C406">
    <cfRule type="expression" dxfId="307" priority="115">
      <formula>$AD$11="OR"</formula>
    </cfRule>
  </conditionalFormatting>
  <conditionalFormatting sqref="C408:C410 V408:V410 Y408:Y410 AD408:AE410">
    <cfRule type="expression" dxfId="306" priority="104">
      <formula>$AD$11="OR"</formula>
    </cfRule>
  </conditionalFormatting>
  <conditionalFormatting sqref="C412">
    <cfRule type="expression" dxfId="305" priority="95">
      <formula>$AD$11="OR"</formula>
    </cfRule>
  </conditionalFormatting>
  <conditionalFormatting sqref="C427 V427 Y427">
    <cfRule type="expression" dxfId="304" priority="100">
      <formula>$AD$11="OR"</formula>
    </cfRule>
  </conditionalFormatting>
  <conditionalFormatting sqref="C434 V434 AD434:AE434">
    <cfRule type="expression" dxfId="303" priority="88">
      <formula>$AD$11="OR"</formula>
    </cfRule>
  </conditionalFormatting>
  <conditionalFormatting sqref="C447">
    <cfRule type="expression" dxfId="302" priority="73">
      <formula>$AD$11="OR"</formula>
    </cfRule>
  </conditionalFormatting>
  <conditionalFormatting sqref="C451">
    <cfRule type="expression" dxfId="301" priority="72">
      <formula>$AD$11="OR"</formula>
    </cfRule>
  </conditionalFormatting>
  <conditionalFormatting sqref="C459">
    <cfRule type="expression" dxfId="300" priority="56">
      <formula>$AD$11="OR"</formula>
    </cfRule>
  </conditionalFormatting>
  <conditionalFormatting sqref="C138:D138">
    <cfRule type="expression" dxfId="299" priority="60">
      <formula>$AD$11="OR"</formula>
    </cfRule>
  </conditionalFormatting>
  <conditionalFormatting sqref="C360:S361 U360:AI361 B360:B368 T360:T368 C363:S363 U363:AC363 AE363 AG363:AI363 AD363:AD365 AF363:AF365 C365:L365 N365:S365 U365:Y365 AA365:AC365 AE365 AG365:AI365 M365:M367 Z365:Z367 C367:L367 N367:S367 U367:Y367 AA367:AI367">
    <cfRule type="expression" dxfId="298" priority="229">
      <formula>$AK$44=FALSE</formula>
    </cfRule>
  </conditionalFormatting>
  <conditionalFormatting sqref="F71 V71 F392:G392 V392:W392">
    <cfRule type="expression" dxfId="297" priority="155">
      <formula>$AK$70=TRUE</formula>
    </cfRule>
  </conditionalFormatting>
  <conditionalFormatting sqref="F73 F394:G394 V394:W394">
    <cfRule type="expression" dxfId="296" priority="143">
      <formula>$AK$72=TRUE</formula>
    </cfRule>
  </conditionalFormatting>
  <conditionalFormatting sqref="G71 W71">
    <cfRule type="expression" dxfId="295" priority="154">
      <formula>$AK$70=TRUE</formula>
    </cfRule>
  </conditionalFormatting>
  <conditionalFormatting sqref="G73 W73">
    <cfRule type="expression" dxfId="294" priority="142">
      <formula>$AK$72=TRUE</formula>
    </cfRule>
  </conditionalFormatting>
  <conditionalFormatting sqref="G71:R71 W71:AH71">
    <cfRule type="expression" dxfId="293" priority="139">
      <formula>AND($AK70=TRUE,G71="")</formula>
    </cfRule>
  </conditionalFormatting>
  <conditionalFormatting sqref="G73:R73 W73:AH73">
    <cfRule type="expression" dxfId="292" priority="138">
      <formula>AND($AK72=TRUE,G73="")</formula>
    </cfRule>
  </conditionalFormatting>
  <conditionalFormatting sqref="J83:R85">
    <cfRule type="expression" dxfId="291" priority="223">
      <formula>AND($AK83=TRUE,$AF83="")</formula>
    </cfRule>
  </conditionalFormatting>
  <conditionalFormatting sqref="J85:R85">
    <cfRule type="expression" dxfId="290" priority="116" stopIfTrue="1">
      <formula>$AD$11="OR"</formula>
    </cfRule>
  </conditionalFormatting>
  <conditionalFormatting sqref="K406">
    <cfRule type="expression" dxfId="289" priority="114">
      <formula>$AD$11="OR"</formula>
    </cfRule>
  </conditionalFormatting>
  <conditionalFormatting sqref="L145">
    <cfRule type="expression" dxfId="288" priority="4" stopIfTrue="1">
      <formula>AND($AK145=TRUE,$L$145="")</formula>
    </cfRule>
  </conditionalFormatting>
  <conditionalFormatting sqref="L391 L393">
    <cfRule type="expression" dxfId="287" priority="633">
      <formula>AND($AK70=TRUE,$X70="")</formula>
    </cfRule>
    <cfRule type="expression" dxfId="286" priority="631">
      <formula>AND($AK70=TRUE,$W71="")</formula>
    </cfRule>
    <cfRule type="expression" dxfId="285" priority="632">
      <formula>AND($AK70=TRUE,$G71="")</formula>
    </cfRule>
  </conditionalFormatting>
  <conditionalFormatting sqref="L70:R70 L72:R72">
    <cfRule type="expression" dxfId="284" priority="628">
      <formula>AND($AK70=TRUE,$W71="")</formula>
    </cfRule>
    <cfRule type="expression" dxfId="283" priority="629">
      <formula>AND($AK70=TRUE,$G71="")</formula>
    </cfRule>
    <cfRule type="expression" dxfId="282" priority="630">
      <formula>AND($AK70=TRUE,$X70="")</formula>
    </cfRule>
  </conditionalFormatting>
  <conditionalFormatting sqref="N101:V101 N103:V105 N106:U106 N107:V107 V108">
    <cfRule type="expression" dxfId="281" priority="309" stopIfTrue="1">
      <formula>AND($AK101=TRUE,$AF101="")</formula>
    </cfRule>
  </conditionalFormatting>
  <conditionalFormatting sqref="P103:Q104">
    <cfRule type="expression" dxfId="280" priority="563" stopIfTrue="1">
      <formula>AND(AV17=TRUE,$BR17="")</formula>
    </cfRule>
  </conditionalFormatting>
  <conditionalFormatting sqref="P105:Q106">
    <cfRule type="expression" dxfId="279" priority="565" stopIfTrue="1">
      <formula>AND(AV18=TRUE,$BR18="")</formula>
    </cfRule>
  </conditionalFormatting>
  <conditionalFormatting sqref="P107:Q107">
    <cfRule type="expression" dxfId="278" priority="608" stopIfTrue="1">
      <formula>AND(AV19=TRUE,$BR19="")</formula>
    </cfRule>
  </conditionalFormatting>
  <conditionalFormatting sqref="Q118">
    <cfRule type="expression" dxfId="277" priority="15">
      <formula>AND($AK118=TRUE,$W118="",$Q118="")</formula>
    </cfRule>
  </conditionalFormatting>
  <conditionalFormatting sqref="Q376:AE376">
    <cfRule type="expression" dxfId="276" priority="541">
      <formula>$S$377&lt;&gt;""</formula>
    </cfRule>
  </conditionalFormatting>
  <conditionalFormatting sqref="S377">
    <cfRule type="expression" dxfId="275" priority="561" stopIfTrue="1">
      <formula>#REF!=""</formula>
    </cfRule>
  </conditionalFormatting>
  <conditionalFormatting sqref="V73">
    <cfRule type="expression" dxfId="274" priority="125">
      <formula>$AK$72=TRUE</formula>
    </cfRule>
  </conditionalFormatting>
  <conditionalFormatting sqref="V87:V89">
    <cfRule type="expression" dxfId="273" priority="108">
      <formula>$AD$11="OR"</formula>
    </cfRule>
  </conditionalFormatting>
  <conditionalFormatting sqref="V91">
    <cfRule type="expression" dxfId="272" priority="99">
      <formula>$AD$11="OR"</formula>
    </cfRule>
  </conditionalFormatting>
  <conditionalFormatting sqref="V106 Y106 AD106:AE106">
    <cfRule type="expression" dxfId="271" priority="102">
      <formula>$AD$11="OR"</formula>
    </cfRule>
  </conditionalFormatting>
  <conditionalFormatting sqref="V120:V121">
    <cfRule type="expression" dxfId="270" priority="61" stopIfTrue="1">
      <formula>AND($AK120=TRUE,$AF120="")</formula>
    </cfRule>
  </conditionalFormatting>
  <conditionalFormatting sqref="V126">
    <cfRule type="expression" dxfId="269" priority="79">
      <formula>$AD$11="OR"</formula>
    </cfRule>
  </conditionalFormatting>
  <conditionalFormatting sqref="V130">
    <cfRule type="expression" dxfId="268" priority="85">
      <formula>$AD$11="OR"</formula>
    </cfRule>
  </conditionalFormatting>
  <conditionalFormatting sqref="V138">
    <cfRule type="expression" dxfId="267" priority="59">
      <formula>$AD$11="OR"</formula>
    </cfRule>
  </conditionalFormatting>
  <conditionalFormatting sqref="V412">
    <cfRule type="expression" dxfId="266" priority="93">
      <formula>$AD$11="OR"</formula>
    </cfRule>
  </conditionalFormatting>
  <conditionalFormatting sqref="V447">
    <cfRule type="expression" dxfId="265" priority="71">
      <formula>$AD$11="OR"</formula>
    </cfRule>
  </conditionalFormatting>
  <conditionalFormatting sqref="V451">
    <cfRule type="expression" dxfId="264" priority="70">
      <formula>$AD$11="OR"</formula>
    </cfRule>
  </conditionalFormatting>
  <conditionalFormatting sqref="V459">
    <cfRule type="expression" dxfId="263" priority="55">
      <formula>$AD$11="OR"</formula>
    </cfRule>
  </conditionalFormatting>
  <conditionalFormatting sqref="W74">
    <cfRule type="expression" dxfId="262" priority="123">
      <formula>$AD$11="OR"</formula>
    </cfRule>
  </conditionalFormatting>
  <conditionalFormatting sqref="W118">
    <cfRule type="expression" dxfId="261" priority="201">
      <formula>AND($AK118=TRUE,$W118="",$Q118="")</formula>
    </cfRule>
  </conditionalFormatting>
  <conditionalFormatting sqref="W395">
    <cfRule type="expression" dxfId="260" priority="119">
      <formula>$AD$11="OR"</formula>
    </cfRule>
  </conditionalFormatting>
  <conditionalFormatting sqref="W86:X88">
    <cfRule type="expression" dxfId="259" priority="29" stopIfTrue="1">
      <formula>AND($AK86=TRUE,W86="")</formula>
    </cfRule>
  </conditionalFormatting>
  <conditionalFormatting sqref="W87:X87">
    <cfRule type="expression" dxfId="258" priority="23">
      <formula>AND(W87&gt;0,AD11="OR")</formula>
    </cfRule>
  </conditionalFormatting>
  <conditionalFormatting sqref="W87:X88">
    <cfRule type="expression" dxfId="257" priority="28" stopIfTrue="1">
      <formula>$AD$11="OR"</formula>
    </cfRule>
  </conditionalFormatting>
  <conditionalFormatting sqref="W88:X88">
    <cfRule type="expression" dxfId="256" priority="27">
      <formula>AND(W88&gt;0, AD11="OR")</formula>
    </cfRule>
  </conditionalFormatting>
  <conditionalFormatting sqref="W89:X89">
    <cfRule type="expression" dxfId="255" priority="32" stopIfTrue="1">
      <formula>AND($AK89=TRUE,W89="")</formula>
    </cfRule>
    <cfRule type="expression" dxfId="254" priority="31" stopIfTrue="1">
      <formula>$AD$11="OR"</formula>
    </cfRule>
    <cfRule type="expression" dxfId="253" priority="30">
      <formula>AND(W89&gt;0,AD11="or")</formula>
    </cfRule>
  </conditionalFormatting>
  <conditionalFormatting sqref="W90:X91">
    <cfRule type="expression" dxfId="252" priority="35" stopIfTrue="1">
      <formula>AND($AK90=TRUE,W90="")</formula>
    </cfRule>
  </conditionalFormatting>
  <conditionalFormatting sqref="W91:X91">
    <cfRule type="expression" dxfId="251" priority="33">
      <formula>AND(W91&gt;0, AD11="OR")</formula>
    </cfRule>
    <cfRule type="expression" dxfId="250" priority="34" stopIfTrue="1">
      <formula>$AD$11="OR"</formula>
    </cfRule>
  </conditionalFormatting>
  <conditionalFormatting sqref="W96:X96">
    <cfRule type="expression" dxfId="249" priority="216" stopIfTrue="1">
      <formula>AND($AK96=TRUE,W96="")</formula>
    </cfRule>
    <cfRule type="expression" dxfId="248" priority="217" stopIfTrue="1">
      <formula>AND($AK96=TRUE,$W96="")</formula>
    </cfRule>
  </conditionalFormatting>
  <conditionalFormatting sqref="W102:X102">
    <cfRule type="expression" dxfId="247" priority="213" stopIfTrue="1">
      <formula>AND($AK102=TRUE,$W102="")</formula>
    </cfRule>
    <cfRule type="expression" dxfId="246" priority="212" stopIfTrue="1">
      <formula>AND($AK102=TRUE,W102="")</formula>
    </cfRule>
  </conditionalFormatting>
  <conditionalFormatting sqref="W104:X107">
    <cfRule type="expression" dxfId="245" priority="38" stopIfTrue="1">
      <formula>AND($AK104=TRUE,W104="")</formula>
    </cfRule>
  </conditionalFormatting>
  <conditionalFormatting sqref="W106:X106">
    <cfRule type="expression" dxfId="244" priority="36">
      <formula>AND(W106&gt;0,AD11="OR")</formula>
    </cfRule>
    <cfRule type="expression" dxfId="243" priority="37" stopIfTrue="1">
      <formula>$AD$11="OR"</formula>
    </cfRule>
  </conditionalFormatting>
  <conditionalFormatting sqref="W113:X113">
    <cfRule type="expression" dxfId="242" priority="39">
      <formula>AND(W113&gt;0,AD11="OR")</formula>
    </cfRule>
    <cfRule type="expression" dxfId="241" priority="41" stopIfTrue="1">
      <formula>AND($AK113=TRUE,W113="")</formula>
    </cfRule>
    <cfRule type="expression" dxfId="240" priority="40" stopIfTrue="1">
      <formula>$AD$11="OR"</formula>
    </cfRule>
  </conditionalFormatting>
  <conditionalFormatting sqref="W126:X126">
    <cfRule type="expression" dxfId="239" priority="42">
      <formula>AND(W126&gt;0,AD11="OR")</formula>
    </cfRule>
    <cfRule type="expression" dxfId="238" priority="44" stopIfTrue="1">
      <formula>AND($AK126=TRUE,W126="")</formula>
    </cfRule>
    <cfRule type="expression" dxfId="237" priority="43" stopIfTrue="1">
      <formula>$AD$11="OR"</formula>
    </cfRule>
  </conditionalFormatting>
  <conditionalFormatting sqref="W127:X129 Y75 W112">
    <cfRule type="expression" dxfId="236" priority="295" stopIfTrue="1">
      <formula>AND($AK75=TRUE,$W75="")</formula>
    </cfRule>
  </conditionalFormatting>
  <conditionalFormatting sqref="W127:X130">
    <cfRule type="expression" dxfId="235" priority="47" stopIfTrue="1">
      <formula>AND($AK127=TRUE,W127="")</formula>
    </cfRule>
  </conditionalFormatting>
  <conditionalFormatting sqref="W130:X130">
    <cfRule type="expression" dxfId="234" priority="45">
      <formula>AND(W130&gt;0,AD11="OR")</formula>
    </cfRule>
    <cfRule type="expression" dxfId="233" priority="46" stopIfTrue="1">
      <formula>$AD$11="OR"</formula>
    </cfRule>
  </conditionalFormatting>
  <conditionalFormatting sqref="W135:X137 W139:X139">
    <cfRule type="expression" dxfId="232" priority="181" stopIfTrue="1">
      <formula>AND($AK135=TRUE,$W135="")</formula>
    </cfRule>
  </conditionalFormatting>
  <conditionalFormatting sqref="W135:X139">
    <cfRule type="expression" dxfId="231" priority="50" stopIfTrue="1">
      <formula>AND($AK135=TRUE,W135="")</formula>
    </cfRule>
  </conditionalFormatting>
  <conditionalFormatting sqref="W138:X138">
    <cfRule type="expression" dxfId="230" priority="48">
      <formula>AND(W138&gt;0,AD11="OR")</formula>
    </cfRule>
    <cfRule type="expression" dxfId="229" priority="49" stopIfTrue="1">
      <formula>$AD$11="OR"</formula>
    </cfRule>
  </conditionalFormatting>
  <conditionalFormatting sqref="W145:X145">
    <cfRule type="expression" dxfId="228" priority="6" stopIfTrue="1">
      <formula>AND($AK145=TRUE,$W145="")</formula>
    </cfRule>
    <cfRule type="expression" dxfId="227" priority="5" stopIfTrue="1">
      <formula>AND($AK145=TRUE,W145="")</formula>
    </cfRule>
  </conditionalFormatting>
  <conditionalFormatting sqref="X68 J68:J69 M68:M69 X70">
    <cfRule type="expression" dxfId="226" priority="289" stopIfTrue="1">
      <formula>AND($AK68=TRUE,J68="")</formula>
    </cfRule>
  </conditionalFormatting>
  <conditionalFormatting sqref="X72">
    <cfRule type="expression" dxfId="225" priority="172" stopIfTrue="1">
      <formula>AND($AK72=TRUE,X72="")</formula>
    </cfRule>
  </conditionalFormatting>
  <conditionalFormatting sqref="X74:Y74">
    <cfRule type="expression" dxfId="224" priority="25" stopIfTrue="1">
      <formula>$AD$11="OR"</formula>
    </cfRule>
    <cfRule type="expression" dxfId="223" priority="24">
      <formula>AND(X74&gt;0,AD11="OR")</formula>
    </cfRule>
  </conditionalFormatting>
  <conditionalFormatting sqref="X74:Y75">
    <cfRule type="expression" dxfId="222" priority="26" stopIfTrue="1">
      <formula>AND($AK74=TRUE,X74="")</formula>
    </cfRule>
  </conditionalFormatting>
  <conditionalFormatting sqref="Y87:Y89">
    <cfRule type="expression" dxfId="221" priority="107">
      <formula>$AD$11="OR"</formula>
    </cfRule>
  </conditionalFormatting>
  <conditionalFormatting sqref="Y91">
    <cfRule type="expression" dxfId="220" priority="98">
      <formula>$AD$11="OR"</formula>
    </cfRule>
  </conditionalFormatting>
  <conditionalFormatting sqref="Y126">
    <cfRule type="expression" dxfId="219" priority="78">
      <formula>$AD$11="OR"</formula>
    </cfRule>
  </conditionalFormatting>
  <conditionalFormatting sqref="Y130">
    <cfRule type="expression" dxfId="218" priority="84">
      <formula>$AD$11="OR"</formula>
    </cfRule>
  </conditionalFormatting>
  <conditionalFormatting sqref="Y138">
    <cfRule type="expression" dxfId="217" priority="58">
      <formula>$AD$11="OR"</formula>
    </cfRule>
  </conditionalFormatting>
  <conditionalFormatting sqref="Y412">
    <cfRule type="expression" dxfId="216" priority="92">
      <formula>$AD$11="OR"</formula>
    </cfRule>
  </conditionalFormatting>
  <conditionalFormatting sqref="Y447">
    <cfRule type="expression" dxfId="215" priority="69">
      <formula>$AD$11="OR"</formula>
    </cfRule>
  </conditionalFormatting>
  <conditionalFormatting sqref="Y451">
    <cfRule type="expression" dxfId="214" priority="68">
      <formula>$AD$11="OR"</formula>
    </cfRule>
  </conditionalFormatting>
  <conditionalFormatting sqref="Y459">
    <cfRule type="expression" dxfId="213" priority="54">
      <formula>$AD$11="OR"</formula>
    </cfRule>
  </conditionalFormatting>
  <conditionalFormatting sqref="AD91">
    <cfRule type="expression" dxfId="212" priority="97">
      <formula>$AD$11="OR"</formula>
    </cfRule>
  </conditionalFormatting>
  <conditionalFormatting sqref="AD126">
    <cfRule type="expression" dxfId="211" priority="77">
      <formula>$AD$11="OR"</formula>
    </cfRule>
  </conditionalFormatting>
  <conditionalFormatting sqref="AD130">
    <cfRule type="expression" dxfId="210" priority="83">
      <formula>$AD$11="OR"</formula>
    </cfRule>
  </conditionalFormatting>
  <conditionalFormatting sqref="AD138">
    <cfRule type="expression" dxfId="209" priority="57">
      <formula>$AD$11="OR"</formula>
    </cfRule>
  </conditionalFormatting>
  <conditionalFormatting sqref="AD74:AE74 C87:C89 AD87:AE89">
    <cfRule type="expression" dxfId="208" priority="106">
      <formula>$AD$11="OR"</formula>
    </cfRule>
  </conditionalFormatting>
  <conditionalFormatting sqref="AD395:AE395 AD406:AE406">
    <cfRule type="expression" dxfId="207" priority="109">
      <formula>$AD$11="OR"</formula>
    </cfRule>
  </conditionalFormatting>
  <conditionalFormatting sqref="AD412:AE412">
    <cfRule type="expression" dxfId="206" priority="90">
      <formula>$AD$11="OR"</formula>
    </cfRule>
  </conditionalFormatting>
  <conditionalFormatting sqref="AD427:AE427">
    <cfRule type="expression" dxfId="205" priority="65">
      <formula>$AD$11="OR"</formula>
    </cfRule>
  </conditionalFormatting>
  <conditionalFormatting sqref="AD447:AE447">
    <cfRule type="expression" dxfId="204" priority="64">
      <formula>$AD$11="OR"</formula>
    </cfRule>
  </conditionalFormatting>
  <conditionalFormatting sqref="AD451:AE451">
    <cfRule type="expression" dxfId="203" priority="63">
      <formula>$AD$11="OR"</formula>
    </cfRule>
  </conditionalFormatting>
  <conditionalFormatting sqref="AD459:AE459">
    <cfRule type="expression" dxfId="202" priority="52">
      <formula>$AD$11="OR"</formula>
    </cfRule>
  </conditionalFormatting>
  <conditionalFormatting sqref="AD149:AH149">
    <cfRule type="expression" dxfId="201" priority="10" stopIfTrue="1">
      <formula>$AK$44=FALSE</formula>
    </cfRule>
  </conditionalFormatting>
  <conditionalFormatting sqref="AF148:AF149">
    <cfRule type="cellIs" dxfId="200" priority="11" stopIfTrue="1" operator="equal">
      <formula>100000</formula>
    </cfRule>
  </conditionalFormatting>
  <conditionalFormatting sqref="AF471:AH471">
    <cfRule type="expression" dxfId="199" priority="179">
      <formula>$AK$44=FALSE</formula>
    </cfRule>
  </conditionalFormatting>
  <dataValidations xWindow="422" yWindow="704" count="31">
    <dataValidation type="decimal" allowBlank="1" showInputMessage="1" showErrorMessage="1" errorTitle="Error" error="Enter the area of the roof in s.f." sqref="W417 W466 W410:W412" xr:uid="{00000000-0002-0000-0600-000000000000}">
      <formula1>9</formula1>
      <formula2>9000000</formula2>
    </dataValidation>
    <dataValidation type="decimal" allowBlank="1" showInputMessage="1" showErrorMessage="1" errorTitle="Error" error="Enter the unit tons as a number." prompt="Economizers are incented only when not already required by code." sqref="W407:W409" xr:uid="{00000000-0002-0000-0600-000001000000}">
      <formula1>0.5</formula1>
      <formula2>1000</formula2>
    </dataValidation>
    <dataValidation type="decimal" allowBlank="1" showInputMessage="1" showErrorMessage="1" errorTitle="Error" error="Enter the code allowed lighting load in kW. (This can be calculated by multiplying the s.f. x allowed W/s.f. x 1000 kW/W.)" sqref="J389:J390 M68:M69 J68:J69 M389:M390" xr:uid="{00000000-0002-0000-0600-000002000000}">
      <formula1>0.01</formula1>
      <formula2>100000</formula2>
    </dataValidation>
    <dataValidation type="textLength" allowBlank="1" showInputMessage="1" showErrorMessage="1" errorTitle="Error" error="Enter a valid SS# or TIN#" sqref="B54 B41" xr:uid="{00000000-0002-0000-0600-000003000000}">
      <formula1>9</formula1>
      <formula2>11</formula2>
    </dataValidation>
    <dataValidation type="whole" errorStyle="warning" allowBlank="1" showInputMessage="1" showErrorMessage="1" errorTitle="Error" error="Please enter the operating hours between 0 and 8760." sqref="S395 S68:S70 S72 S389:S391 W394 S74 S393" xr:uid="{00000000-0002-0000-0600-000004000000}">
      <formula1>0</formula1>
      <formula2>8760</formula2>
    </dataValidation>
    <dataValidation type="list" allowBlank="1" showInputMessage="1" showErrorMessage="1" sqref="AD50:AE50 AD37:AE37 AD13:AE13" xr:uid="{00000000-0002-0000-0600-000005000000}">
      <formula1>AllStatesInitials</formula1>
    </dataValidation>
    <dataValidation type="whole" allowBlank="1" showInputMessage="1" showErrorMessage="1" errorTitle="Error" error="Enter a valid 5-digit zip code." sqref="AF50:AI50 AF37:AI37 AF13:AI13 AF11:AI11" xr:uid="{00000000-0002-0000-0600-000006000000}">
      <formula1>1000</formula1>
      <formula2>99999</formula2>
    </dataValidation>
    <dataValidation type="textLength" allowBlank="1" showInputMessage="1" showErrorMessage="1" errorTitle="Error" error="Enter a valid 7 or 10 digit phone number." sqref="T31 T39 T29 T25 T17 T15 T27" xr:uid="{00000000-0002-0000-0600-000007000000}">
      <formula1>7</formula1>
      <formula2>19</formula2>
    </dataValidation>
    <dataValidation type="list" allowBlank="1" showInputMessage="1" showErrorMessage="1" errorTitle="Stop" error="Enter a valid 2-digit abbreviation for the state." sqref="AC50 AC37" xr:uid="{00000000-0002-0000-0600-000008000000}">
      <formula1>AllStatesInitials</formula1>
    </dataValidation>
    <dataValidation type="list" allowBlank="1" showInputMessage="1" showErrorMessage="1" sqref="T19" xr:uid="{00000000-0002-0000-0600-000009000000}">
      <formula1>ApplicantStatus</formula1>
    </dataValidation>
    <dataValidation type="list" allowBlank="1" showInputMessage="1" showErrorMessage="1" sqref="Z21" xr:uid="{00000000-0002-0000-0600-00000A000000}">
      <formula1>ProjectType</formula1>
    </dataValidation>
    <dataValidation type="list" allowBlank="1" showInputMessage="1" showErrorMessage="1" sqref="AD11:AE11" xr:uid="{00000000-0002-0000-0600-00000B000000}">
      <formula1>FacilityState</formula1>
    </dataValidation>
    <dataValidation type="decimal" allowBlank="1" showInputMessage="1" showErrorMessage="1" errorTitle="Error" error="Enter the unit hp as a number." sqref="W104:X105 W107:X107" xr:uid="{00000000-0002-0000-0600-00000D000000}">
      <formula1>0.5</formula1>
      <formula2>1000</formula2>
    </dataValidation>
    <dataValidation type="date" operator="greaterThanOrEqual" allowBlank="1" showInputMessage="1" showErrorMessage="1" errorTitle="Error" error="Enter the date the file is being electronically signed." sqref="AD62:AI63" xr:uid="{00000000-0002-0000-0600-00000F000000}">
      <formula1>42370</formula1>
    </dataValidation>
    <dataValidation type="date" operator="greaterThanOrEqual" allowBlank="1" showInputMessage="1" errorTitle="Error" error="Enter the date the file is being electronically signed." sqref="AF376" xr:uid="{00000000-0002-0000-0600-000010000000}">
      <formula1>40548</formula1>
    </dataValidation>
    <dataValidation type="date" allowBlank="1" showInputMessage="1" showErrorMessage="1" prompt="Final application. Submit date." sqref="AF7:AI7" xr:uid="{00000000-0002-0000-0600-000011000000}">
      <formula1>44197</formula1>
      <formula2>54970</formula2>
    </dataValidation>
    <dataValidation allowBlank="1" showInputMessage="1" showErrorMessage="1" prompt="Owner must sign application if a Professional Assistance Incentive payment is requested." sqref="C62:AC63" xr:uid="{00000000-0002-0000-0600-000012000000}"/>
    <dataValidation type="whole" operator="lessThanOrEqual" allowBlank="1" showInputMessage="1" showErrorMessage="1" error="Must be 100 hp or less. Larger hp may qualify under Custom Projects." prompt="Motors must be less than 200 hp" sqref="W135:X135" xr:uid="{00000000-0002-0000-0600-000014000000}">
      <formula1>2000</formula1>
    </dataValidation>
    <dataValidation type="date" allowBlank="1" showInputMessage="1" showErrorMessage="1" sqref="B21:L21" xr:uid="{7CAFB435-E870-4584-BE88-913708079FF9}">
      <formula1>38353</formula1>
      <formula2>51501</formula2>
    </dataValidation>
    <dataValidation allowBlank="1" showErrorMessage="1" sqref="X70:Y70 X72:Y72" xr:uid="{C807A8BA-0F46-4E85-9B19-232668AC28E5}"/>
    <dataValidation type="list" allowBlank="1" showInputMessage="1" showErrorMessage="1" prompt="At least one strategy must be a sensor-based strategy" sqref="W73 G73" xr:uid="{F4371C1F-6589-4D62-A22F-08B73CB12AD7}">
      <formula1>exteriorNLC</formula1>
    </dataValidation>
    <dataValidation type="list" allowBlank="1" showInputMessage="1" showErrorMessage="1" prompt="At least one strategy must be a sensor-based strategy" sqref="W71 G71" xr:uid="{0D4A1C3B-6508-48D2-B1D8-3424BF20D38A}">
      <formula1>interiorNLC</formula1>
    </dataValidation>
    <dataValidation type="decimal" allowBlank="1" showInputMessage="1" showErrorMessage="1" errorTitle="Error" error="Enter the unit tons as a number." prompt="Economizers are incented only when not already required by code._x000a__x000a_Each unit must be less than 5 tons. " sqref="W86:X86" xr:uid="{AE0ECCCE-98A9-41D0-84B1-44CAF6C9607E}">
      <formula1>0.5</formula1>
      <formula2>1000</formula2>
    </dataValidation>
    <dataValidation type="decimal" allowBlank="1" showInputMessage="1" showErrorMessage="1" errorTitle="Error" error="Enter the unit tons as a number." prompt="Economizers are incented only when not already required by code._x000a__x000a_Chilled-water plant systems 110 tons or less._x000a__x000a_District chilled-water systems 143 tons or less." sqref="W87:X87" xr:uid="{AB99FB84-8DDA-4D33-8F3C-1C9D7715F655}">
      <formula1>0.5</formula1>
      <formula2>1000</formula2>
    </dataValidation>
    <dataValidation allowBlank="1" showInputMessage="1" showErrorMessage="1" prompt="Industrial material handling vehicles or forklifts" sqref="W118:X118 Q118:R118" xr:uid="{2DF26B47-6BD3-4AB9-8C8B-90B47BC2E8B2}"/>
    <dataValidation allowBlank="1" showInputMessage="1" showErrorMessage="1" prompt="Must operate continuously._x000a_" sqref="W115:X117" xr:uid="{2EB390A6-9407-44D8-B1AB-CC0FCFD816C8}"/>
    <dataValidation allowBlank="1" showInputMessage="1" showErrorMessage="1" prompt="Must be paired with an electric dryer." sqref="W112:X112" xr:uid="{A3492A83-D528-47AE-ADC1-895E157E4DD9}"/>
    <dataValidation type="decimal" allowBlank="1" showInputMessage="1" showErrorMessage="1" errorTitle="Error" error="Enter the area of the pool in s.f." sqref="W145:X145" xr:uid="{E8A813DD-0B23-4A3F-BF2B-CBA7F04AC959}">
      <formula1>1</formula1>
      <formula2>9000000</formula2>
    </dataValidation>
    <dataValidation type="list" allowBlank="1" showInputMessage="1" showErrorMessage="1" sqref="T33 AD33" xr:uid="{F49F9AE2-E5B9-43B3-8205-69D8AFD0C6DB}">
      <formula1>"Customer,Third Party"</formula1>
    </dataValidation>
    <dataValidation type="list" allowBlank="1" showInputMessage="1" showErrorMessage="1" sqref="AD44" xr:uid="{006A4150-DC87-4E12-91CD-1D00063A591B}">
      <formula1>"Yes,No"</formula1>
    </dataValidation>
    <dataValidation type="whole" allowBlank="1" showInputMessage="1" showErrorMessage="1" prompt="Flat or low sloped roof areas over conditioned space." sqref="W96:X96" xr:uid="{3A509294-0412-4C94-AA95-A9D89436B107}">
      <formula1>0</formula1>
      <formula2>99999999999999</formula2>
    </dataValidation>
  </dataValidations>
  <printOptions horizontalCentered="1"/>
  <pageMargins left="0.25" right="0.25" top="0.25" bottom="0.25" header="0.1" footer="0.5"/>
  <pageSetup scale="75" fitToWidth="0" fitToHeight="2" orientation="landscape" r:id="rId1"/>
  <headerFooter alignWithMargins="0"/>
  <rowBreaks count="1" manualBreakCount="1">
    <brk id="379" max="3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78" r:id="rId4" name="C2">
              <controlPr defaultSize="0" autoFill="0" autoLine="0" autoPict="0">
                <anchor moveWithCells="1">
                  <from>
                    <xdr:col>1</xdr:col>
                    <xdr:colOff>0</xdr:colOff>
                    <xdr:row>101</xdr:row>
                    <xdr:rowOff>0</xdr:rowOff>
                  </from>
                  <to>
                    <xdr:col>2</xdr:col>
                    <xdr:colOff>95250</xdr:colOff>
                    <xdr:row>102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7" r:id="rId5" name="C1">
              <controlPr defaultSize="0" autoFill="0" autoLine="0" autoPict="0">
                <anchor moveWithCells="1">
                  <from>
                    <xdr:col>1</xdr:col>
                    <xdr:colOff>0</xdr:colOff>
                    <xdr:row>100</xdr:row>
                    <xdr:rowOff>0</xdr:rowOff>
                  </from>
                  <to>
                    <xdr:col>2</xdr:col>
                    <xdr:colOff>95250</xdr:colOff>
                    <xdr:row>101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5" r:id="rId6" name="B1">
              <controlPr defaultSize="0" autoFill="0" autoLine="0" autoPict="0">
                <anchor moveWithCells="1">
                  <from>
                    <xdr:col>1</xdr:col>
                    <xdr:colOff>0</xdr:colOff>
                    <xdr:row>94</xdr:row>
                    <xdr:rowOff>152400</xdr:rowOff>
                  </from>
                  <to>
                    <xdr:col>2</xdr:col>
                    <xdr:colOff>95250</xdr:colOff>
                    <xdr:row>96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4" r:id="rId7" name="A4">
              <controlPr defaultSize="0" autoFill="0" autoLine="0" autoPict="0">
                <anchor moveWithCells="1">
                  <from>
                    <xdr:col>1</xdr:col>
                    <xdr:colOff>0</xdr:colOff>
                    <xdr:row>85</xdr:row>
                    <xdr:rowOff>0</xdr:rowOff>
                  </from>
                  <to>
                    <xdr:col>2</xdr:col>
                    <xdr:colOff>95250</xdr:colOff>
                    <xdr:row>86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3" r:id="rId8" name="A3">
              <controlPr defaultSize="0" autoFill="0" autoLine="0" autoPict="0">
                <anchor moveWithCells="1">
                  <from>
                    <xdr:col>1</xdr:col>
                    <xdr:colOff>0</xdr:colOff>
                    <xdr:row>83</xdr:row>
                    <xdr:rowOff>152400</xdr:rowOff>
                  </from>
                  <to>
                    <xdr:col>2</xdr:col>
                    <xdr:colOff>95250</xdr:colOff>
                    <xdr:row>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2" r:id="rId9" name="A2">
              <controlPr defaultSize="0" autoFill="0" autoLine="0" autoPict="0">
                <anchor moveWithCells="1">
                  <from>
                    <xdr:col>1</xdr:col>
                    <xdr:colOff>0</xdr:colOff>
                    <xdr:row>82</xdr:row>
                    <xdr:rowOff>152400</xdr:rowOff>
                  </from>
                  <to>
                    <xdr:col>2</xdr:col>
                    <xdr:colOff>133350</xdr:colOff>
                    <xdr:row>84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1" r:id="rId10" name="A1">
              <controlPr defaultSize="0" autoFill="0" autoLine="0" autoPict="0">
                <anchor moveWithCells="1">
                  <from>
                    <xdr:col>1</xdr:col>
                    <xdr:colOff>0</xdr:colOff>
                    <xdr:row>81</xdr:row>
                    <xdr:rowOff>142875</xdr:rowOff>
                  </from>
                  <to>
                    <xdr:col>2</xdr:col>
                    <xdr:colOff>95250</xdr:colOff>
                    <xdr:row>83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0" r:id="rId11" name="L5">
              <controlPr defaultSize="0" autoFill="0" autoLine="0" autoPict="0">
                <anchor moveWithCells="1">
                  <from>
                    <xdr:col>1</xdr:col>
                    <xdr:colOff>0</xdr:colOff>
                    <xdr:row>74</xdr:row>
                    <xdr:rowOff>9525</xdr:rowOff>
                  </from>
                  <to>
                    <xdr:col>2</xdr:col>
                    <xdr:colOff>95250</xdr:colOff>
                    <xdr:row>75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9" r:id="rId12" name="L4">
              <controlPr defaultSize="0" autoFill="0" autoLine="0" autoPict="0">
                <anchor moveWithCells="1">
                  <from>
                    <xdr:col>1</xdr:col>
                    <xdr:colOff>0</xdr:colOff>
                    <xdr:row>73</xdr:row>
                    <xdr:rowOff>9525</xdr:rowOff>
                  </from>
                  <to>
                    <xdr:col>2</xdr:col>
                    <xdr:colOff>95250</xdr:colOff>
                    <xdr:row>74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8" r:id="rId13" name="L3">
              <controlPr defaultSize="0" autoFill="0" autoLine="0" autoPict="0">
                <anchor moveWithCells="1">
                  <from>
                    <xdr:col>1</xdr:col>
                    <xdr:colOff>0</xdr:colOff>
                    <xdr:row>69</xdr:row>
                    <xdr:rowOff>28575</xdr:rowOff>
                  </from>
                  <to>
                    <xdr:col>2</xdr:col>
                    <xdr:colOff>95250</xdr:colOff>
                    <xdr:row>70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7" r:id="rId14" name="L2">
              <controlPr defaultSize="0" autoFill="0" autoLine="0" autoPict="0">
                <anchor moveWithCells="1">
                  <from>
                    <xdr:col>1</xdr:col>
                    <xdr:colOff>0</xdr:colOff>
                    <xdr:row>68</xdr:row>
                    <xdr:rowOff>28575</xdr:rowOff>
                  </from>
                  <to>
                    <xdr:col>2</xdr:col>
                    <xdr:colOff>95250</xdr:colOff>
                    <xdr:row>69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6" r:id="rId15" name="L1">
              <controlPr defaultSize="0" autoFill="0" autoLine="0" autoPict="0">
                <anchor moveWithCells="1">
                  <from>
                    <xdr:col>1</xdr:col>
                    <xdr:colOff>0</xdr:colOff>
                    <xdr:row>67</xdr:row>
                    <xdr:rowOff>28575</xdr:rowOff>
                  </from>
                  <to>
                    <xdr:col>2</xdr:col>
                    <xdr:colOff>95250</xdr:colOff>
                    <xdr:row>68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41" r:id="rId16" name="Check Box 681">
              <controlPr defaultSize="0" autoFill="0" autoLine="0" autoPict="0">
                <anchor moveWithCells="1">
                  <from>
                    <xdr:col>1</xdr:col>
                    <xdr:colOff>19050</xdr:colOff>
                    <xdr:row>115</xdr:row>
                    <xdr:rowOff>152400</xdr:rowOff>
                  </from>
                  <to>
                    <xdr:col>2</xdr:col>
                    <xdr:colOff>104775</xdr:colOff>
                    <xdr:row>117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42" r:id="rId17" name="Check Box 682">
              <controlPr defaultSize="0" autoFill="0" autoLine="0" autoPict="0">
                <anchor moveWithCells="1">
                  <from>
                    <xdr:col>1</xdr:col>
                    <xdr:colOff>19050</xdr:colOff>
                    <xdr:row>111</xdr:row>
                    <xdr:rowOff>161925</xdr:rowOff>
                  </from>
                  <to>
                    <xdr:col>2</xdr:col>
                    <xdr:colOff>114300</xdr:colOff>
                    <xdr:row>114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43" r:id="rId18" name="Check Box 683">
              <controlPr defaultSize="0" autoFill="0" autoLine="0" autoPict="0">
                <anchor moveWithCells="1">
                  <from>
                    <xdr:col>1</xdr:col>
                    <xdr:colOff>19050</xdr:colOff>
                    <xdr:row>110</xdr:row>
                    <xdr:rowOff>152400</xdr:rowOff>
                  </from>
                  <to>
                    <xdr:col>2</xdr:col>
                    <xdr:colOff>114300</xdr:colOff>
                    <xdr:row>112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66" r:id="rId19" name="Check Box 1506">
              <controlPr defaultSize="0" autoFill="0" autoLine="0" autoPict="0">
                <anchor moveWithCells="1">
                  <from>
                    <xdr:col>1</xdr:col>
                    <xdr:colOff>0</xdr:colOff>
                    <xdr:row>422</xdr:row>
                    <xdr:rowOff>133350</xdr:rowOff>
                  </from>
                  <to>
                    <xdr:col>2</xdr:col>
                    <xdr:colOff>95250</xdr:colOff>
                    <xdr:row>424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67" r:id="rId20" name="Check Box 1507">
              <controlPr defaultSize="0" autoFill="0" autoLine="0" autoPict="0">
                <anchor moveWithCells="1">
                  <from>
                    <xdr:col>1</xdr:col>
                    <xdr:colOff>0</xdr:colOff>
                    <xdr:row>421</xdr:row>
                    <xdr:rowOff>142875</xdr:rowOff>
                  </from>
                  <to>
                    <xdr:col>2</xdr:col>
                    <xdr:colOff>95250</xdr:colOff>
                    <xdr:row>423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68" r:id="rId21" name="Check Box 1508">
              <controlPr defaultSize="0" autoFill="0" autoLine="0" autoPict="0">
                <anchor moveWithCells="1">
                  <from>
                    <xdr:col>1</xdr:col>
                    <xdr:colOff>0</xdr:colOff>
                    <xdr:row>420</xdr:row>
                    <xdr:rowOff>133350</xdr:rowOff>
                  </from>
                  <to>
                    <xdr:col>2</xdr:col>
                    <xdr:colOff>95250</xdr:colOff>
                    <xdr:row>422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69" r:id="rId22" name="Check Box 1509">
              <controlPr defaultSize="0" autoFill="0" autoLine="0" autoPict="0">
                <anchor moveWithCells="1">
                  <from>
                    <xdr:col>1</xdr:col>
                    <xdr:colOff>0</xdr:colOff>
                    <xdr:row>415</xdr:row>
                    <xdr:rowOff>133350</xdr:rowOff>
                  </from>
                  <to>
                    <xdr:col>2</xdr:col>
                    <xdr:colOff>95250</xdr:colOff>
                    <xdr:row>418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70" r:id="rId23" name="Check Box 1510">
              <controlPr defaultSize="0" autoFill="0" autoLine="0" autoPict="0">
                <anchor moveWithCells="1">
                  <from>
                    <xdr:col>1</xdr:col>
                    <xdr:colOff>0</xdr:colOff>
                    <xdr:row>405</xdr:row>
                    <xdr:rowOff>133350</xdr:rowOff>
                  </from>
                  <to>
                    <xdr:col>2</xdr:col>
                    <xdr:colOff>95250</xdr:colOff>
                    <xdr:row>407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71" r:id="rId24" name="Check Box 1511">
              <controlPr defaultSize="0" autoFill="0" autoLine="0" autoPict="0">
                <anchor moveWithCells="1">
                  <from>
                    <xdr:col>1</xdr:col>
                    <xdr:colOff>9525</xdr:colOff>
                    <xdr:row>404</xdr:row>
                    <xdr:rowOff>133350</xdr:rowOff>
                  </from>
                  <to>
                    <xdr:col>2</xdr:col>
                    <xdr:colOff>95250</xdr:colOff>
                    <xdr:row>406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72" r:id="rId25" name="Check Box 1512">
              <controlPr defaultSize="0" autoFill="0" autoLine="0" autoPict="0">
                <anchor moveWithCells="1">
                  <from>
                    <xdr:col>1</xdr:col>
                    <xdr:colOff>9525</xdr:colOff>
                    <xdr:row>403</xdr:row>
                    <xdr:rowOff>133350</xdr:rowOff>
                  </from>
                  <to>
                    <xdr:col>2</xdr:col>
                    <xdr:colOff>142875</xdr:colOff>
                    <xdr:row>405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73" r:id="rId26" name="Check Box 1513">
              <controlPr defaultSize="0" autoFill="0" autoLine="0" autoPict="0">
                <anchor moveWithCells="1">
                  <from>
                    <xdr:col>1</xdr:col>
                    <xdr:colOff>9525</xdr:colOff>
                    <xdr:row>402</xdr:row>
                    <xdr:rowOff>133350</xdr:rowOff>
                  </from>
                  <to>
                    <xdr:col>2</xdr:col>
                    <xdr:colOff>104775</xdr:colOff>
                    <xdr:row>404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74" r:id="rId27" name="Check Box 1514">
              <controlPr defaultSize="0" autoFill="0" autoLine="0" autoPict="0">
                <anchor moveWithCells="1">
                  <from>
                    <xdr:col>1</xdr:col>
                    <xdr:colOff>0</xdr:colOff>
                    <xdr:row>394</xdr:row>
                    <xdr:rowOff>180975</xdr:rowOff>
                  </from>
                  <to>
                    <xdr:col>2</xdr:col>
                    <xdr:colOff>95250</xdr:colOff>
                    <xdr:row>396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75" r:id="rId28" name="Check Box 1515">
              <controlPr defaultSize="0" autoFill="0" autoLine="0" autoPict="0">
                <anchor moveWithCells="1">
                  <from>
                    <xdr:col>1</xdr:col>
                    <xdr:colOff>0</xdr:colOff>
                    <xdr:row>394</xdr:row>
                    <xdr:rowOff>19050</xdr:rowOff>
                  </from>
                  <to>
                    <xdr:col>2</xdr:col>
                    <xdr:colOff>95250</xdr:colOff>
                    <xdr:row>395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76" r:id="rId29" name="Check Box 1516">
              <controlPr defaultSize="0" autoFill="0" autoLine="0" autoPict="0">
                <anchor moveWithCells="1">
                  <from>
                    <xdr:col>1</xdr:col>
                    <xdr:colOff>0</xdr:colOff>
                    <xdr:row>390</xdr:row>
                    <xdr:rowOff>19050</xdr:rowOff>
                  </from>
                  <to>
                    <xdr:col>2</xdr:col>
                    <xdr:colOff>95250</xdr:colOff>
                    <xdr:row>391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77" r:id="rId30" name="Check Box 1517">
              <controlPr defaultSize="0" autoFill="0" autoLine="0" autoPict="0">
                <anchor moveWithCells="1">
                  <from>
                    <xdr:col>1</xdr:col>
                    <xdr:colOff>0</xdr:colOff>
                    <xdr:row>389</xdr:row>
                    <xdr:rowOff>19050</xdr:rowOff>
                  </from>
                  <to>
                    <xdr:col>2</xdr:col>
                    <xdr:colOff>95250</xdr:colOff>
                    <xdr:row>390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78" r:id="rId31" name="Check Box 1518">
              <controlPr defaultSize="0" autoFill="0" autoLine="0" autoPict="0">
                <anchor moveWithCells="1">
                  <from>
                    <xdr:col>1</xdr:col>
                    <xdr:colOff>0</xdr:colOff>
                    <xdr:row>388</xdr:row>
                    <xdr:rowOff>0</xdr:rowOff>
                  </from>
                  <to>
                    <xdr:col>2</xdr:col>
                    <xdr:colOff>95250</xdr:colOff>
                    <xdr:row>389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79" r:id="rId32" name="Check Box 1519">
              <controlPr defaultSize="0" autoFill="0" autoLine="0" autoPict="0">
                <anchor moveWithCells="1">
                  <from>
                    <xdr:col>1</xdr:col>
                    <xdr:colOff>9525</xdr:colOff>
                    <xdr:row>436</xdr:row>
                    <xdr:rowOff>133350</xdr:rowOff>
                  </from>
                  <to>
                    <xdr:col>2</xdr:col>
                    <xdr:colOff>95250</xdr:colOff>
                    <xdr:row>438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80" r:id="rId33" name="Check Box 1520">
              <controlPr defaultSize="0" autoFill="0" autoLine="0" autoPict="0">
                <anchor moveWithCells="1">
                  <from>
                    <xdr:col>1</xdr:col>
                    <xdr:colOff>9525</xdr:colOff>
                    <xdr:row>432</xdr:row>
                    <xdr:rowOff>133350</xdr:rowOff>
                  </from>
                  <to>
                    <xdr:col>2</xdr:col>
                    <xdr:colOff>85725</xdr:colOff>
                    <xdr:row>434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81" r:id="rId34" name="Check Box 1521">
              <controlPr defaultSize="0" autoFill="0" autoLine="0" autoPict="0">
                <anchor moveWithCells="1">
                  <from>
                    <xdr:col>1</xdr:col>
                    <xdr:colOff>9525</xdr:colOff>
                    <xdr:row>431</xdr:row>
                    <xdr:rowOff>123825</xdr:rowOff>
                  </from>
                  <to>
                    <xdr:col>2</xdr:col>
                    <xdr:colOff>95250</xdr:colOff>
                    <xdr:row>433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84" r:id="rId35" name="Check Box 1524">
              <controlPr defaultSize="0" autoFill="0" autoLine="0" autoPict="0">
                <anchor moveWithCells="1">
                  <from>
                    <xdr:col>1</xdr:col>
                    <xdr:colOff>9525</xdr:colOff>
                    <xdr:row>445</xdr:row>
                    <xdr:rowOff>133350</xdr:rowOff>
                  </from>
                  <to>
                    <xdr:col>2</xdr:col>
                    <xdr:colOff>85725</xdr:colOff>
                    <xdr:row>447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85" r:id="rId36" name="Check Box 1525">
              <controlPr defaultSize="0" autoFill="0" autoLine="0" autoPict="0">
                <anchor moveWithCells="1">
                  <from>
                    <xdr:col>1</xdr:col>
                    <xdr:colOff>0</xdr:colOff>
                    <xdr:row>87</xdr:row>
                    <xdr:rowOff>161925</xdr:rowOff>
                  </from>
                  <to>
                    <xdr:col>2</xdr:col>
                    <xdr:colOff>95250</xdr:colOff>
                    <xdr:row>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87" r:id="rId37" name="Check Box 1527">
              <controlPr defaultSize="0" autoFill="0" autoLine="0" autoPict="0">
                <anchor moveWithCells="1">
                  <from>
                    <xdr:col>1</xdr:col>
                    <xdr:colOff>0</xdr:colOff>
                    <xdr:row>408</xdr:row>
                    <xdr:rowOff>152400</xdr:rowOff>
                  </from>
                  <to>
                    <xdr:col>2</xdr:col>
                    <xdr:colOff>95250</xdr:colOff>
                    <xdr:row>410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89" r:id="rId38" name="Check Box 1529">
              <controlPr defaultSize="0" autoFill="0" autoLine="0" autoPict="0">
                <anchor moveWithCells="1">
                  <from>
                    <xdr:col>1</xdr:col>
                    <xdr:colOff>0</xdr:colOff>
                    <xdr:row>88</xdr:row>
                    <xdr:rowOff>152400</xdr:rowOff>
                  </from>
                  <to>
                    <xdr:col>2</xdr:col>
                    <xdr:colOff>95250</xdr:colOff>
                    <xdr:row>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91" r:id="rId39" name="Check Box 1531">
              <controlPr defaultSize="0" autoFill="0" autoLine="0" autoPict="0">
                <anchor moveWithCells="1">
                  <from>
                    <xdr:col>1</xdr:col>
                    <xdr:colOff>0</xdr:colOff>
                    <xdr:row>101</xdr:row>
                    <xdr:rowOff>171450</xdr:rowOff>
                  </from>
                  <to>
                    <xdr:col>2</xdr:col>
                    <xdr:colOff>95250</xdr:colOff>
                    <xdr:row>103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93" r:id="rId40" name="Check Box 1533">
              <controlPr defaultSize="0" autoFill="0" autoLine="0" autoPict="0">
                <anchor moveWithCells="1">
                  <from>
                    <xdr:col>1</xdr:col>
                    <xdr:colOff>0</xdr:colOff>
                    <xdr:row>103</xdr:row>
                    <xdr:rowOff>9525</xdr:rowOff>
                  </from>
                  <to>
                    <xdr:col>2</xdr:col>
                    <xdr:colOff>95250</xdr:colOff>
                    <xdr:row>104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97" r:id="rId41" name="Check Box 1537">
              <controlPr defaultSize="0" autoFill="0" autoLine="0" autoPict="0">
                <anchor moveWithCells="1">
                  <from>
                    <xdr:col>1</xdr:col>
                    <xdr:colOff>9525</xdr:colOff>
                    <xdr:row>409</xdr:row>
                    <xdr:rowOff>133350</xdr:rowOff>
                  </from>
                  <to>
                    <xdr:col>2</xdr:col>
                    <xdr:colOff>95250</xdr:colOff>
                    <xdr:row>411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98" r:id="rId42" name="Check Box 1538">
              <controlPr defaultSize="0" autoFill="0" autoLine="0" autoPict="0">
                <anchor moveWithCells="1">
                  <from>
                    <xdr:col>1</xdr:col>
                    <xdr:colOff>0</xdr:colOff>
                    <xdr:row>423</xdr:row>
                    <xdr:rowOff>133350</xdr:rowOff>
                  </from>
                  <to>
                    <xdr:col>2</xdr:col>
                    <xdr:colOff>95250</xdr:colOff>
                    <xdr:row>425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99" r:id="rId43" name="Check Box 1539">
              <controlPr defaultSize="0" autoFill="0" autoLine="0" autoPict="0">
                <anchor moveWithCells="1">
                  <from>
                    <xdr:col>1</xdr:col>
                    <xdr:colOff>0</xdr:colOff>
                    <xdr:row>424</xdr:row>
                    <xdr:rowOff>133350</xdr:rowOff>
                  </from>
                  <to>
                    <xdr:col>2</xdr:col>
                    <xdr:colOff>95250</xdr:colOff>
                    <xdr:row>426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01" r:id="rId44" name="Check Box 1541">
              <controlPr defaultSize="0" autoFill="0" autoLine="0" autoPict="0">
                <anchor moveWithCells="1">
                  <from>
                    <xdr:col>1</xdr:col>
                    <xdr:colOff>0</xdr:colOff>
                    <xdr:row>425</xdr:row>
                    <xdr:rowOff>133350</xdr:rowOff>
                  </from>
                  <to>
                    <xdr:col>2</xdr:col>
                    <xdr:colOff>95250</xdr:colOff>
                    <xdr:row>427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02" r:id="rId45" name="Check Box 1542">
              <controlPr defaultSize="0" autoFill="0" autoLine="0" autoPict="0">
                <anchor moveWithCells="1">
                  <from>
                    <xdr:col>1</xdr:col>
                    <xdr:colOff>0</xdr:colOff>
                    <xdr:row>426</xdr:row>
                    <xdr:rowOff>133350</xdr:rowOff>
                  </from>
                  <to>
                    <xdr:col>2</xdr:col>
                    <xdr:colOff>95250</xdr:colOff>
                    <xdr:row>428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05" r:id="rId46" name="Check Box 1545">
              <controlPr defaultSize="0" autoFill="0" autoLine="0" autoPict="0">
                <anchor moveWithCells="1">
                  <from>
                    <xdr:col>1</xdr:col>
                    <xdr:colOff>0</xdr:colOff>
                    <xdr:row>103</xdr:row>
                    <xdr:rowOff>171450</xdr:rowOff>
                  </from>
                  <to>
                    <xdr:col>2</xdr:col>
                    <xdr:colOff>95250</xdr:colOff>
                    <xdr:row>105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09" r:id="rId47" name="Check Box 1549">
              <controlPr defaultSize="0" autoFill="0" autoLine="0" autoPict="0">
                <anchor moveWithCells="1">
                  <from>
                    <xdr:col>1</xdr:col>
                    <xdr:colOff>0</xdr:colOff>
                    <xdr:row>105</xdr:row>
                    <xdr:rowOff>9525</xdr:rowOff>
                  </from>
                  <to>
                    <xdr:col>2</xdr:col>
                    <xdr:colOff>85725</xdr:colOff>
                    <xdr:row>106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17" r:id="rId48" name="Check Box 1557">
              <controlPr defaultSize="0" autoFill="0" autoLine="0" autoPict="0">
                <anchor moveWithCells="1">
                  <from>
                    <xdr:col>1</xdr:col>
                    <xdr:colOff>0</xdr:colOff>
                    <xdr:row>105</xdr:row>
                    <xdr:rowOff>171450</xdr:rowOff>
                  </from>
                  <to>
                    <xdr:col>2</xdr:col>
                    <xdr:colOff>85725</xdr:colOff>
                    <xdr:row>107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30" r:id="rId49" name="Check Box 1570">
              <controlPr defaultSize="0" autoFill="0" autoLine="0" autoPict="0">
                <anchor moveWithCells="1">
                  <from>
                    <xdr:col>1</xdr:col>
                    <xdr:colOff>9525</xdr:colOff>
                    <xdr:row>446</xdr:row>
                    <xdr:rowOff>152400</xdr:rowOff>
                  </from>
                  <to>
                    <xdr:col>2</xdr:col>
                    <xdr:colOff>95250</xdr:colOff>
                    <xdr:row>448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32" r:id="rId50" name="Check Box 1572">
              <controlPr defaultSize="0" autoFill="0" autoLine="0" autoPict="0">
                <anchor moveWithCells="1">
                  <from>
                    <xdr:col>1</xdr:col>
                    <xdr:colOff>9525</xdr:colOff>
                    <xdr:row>449</xdr:row>
                    <xdr:rowOff>152400</xdr:rowOff>
                  </from>
                  <to>
                    <xdr:col>2</xdr:col>
                    <xdr:colOff>95250</xdr:colOff>
                    <xdr:row>452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33" r:id="rId51" name="Check Box 1573">
              <controlPr defaultSize="0" autoFill="0" autoLine="0" autoPict="0">
                <anchor moveWithCells="1">
                  <from>
                    <xdr:col>1</xdr:col>
                    <xdr:colOff>0</xdr:colOff>
                    <xdr:row>136</xdr:row>
                    <xdr:rowOff>0</xdr:rowOff>
                  </from>
                  <to>
                    <xdr:col>2</xdr:col>
                    <xdr:colOff>95250</xdr:colOff>
                    <xdr:row>137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34" r:id="rId52" name="Check Box 1574">
              <controlPr defaultSize="0" autoFill="0" autoLine="0" autoPict="0">
                <anchor moveWithCells="1">
                  <from>
                    <xdr:col>1</xdr:col>
                    <xdr:colOff>0</xdr:colOff>
                    <xdr:row>135</xdr:row>
                    <xdr:rowOff>0</xdr:rowOff>
                  </from>
                  <to>
                    <xdr:col>2</xdr:col>
                    <xdr:colOff>95250</xdr:colOff>
                    <xdr:row>136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35" r:id="rId53" name="Check Box 1575">
              <controlPr defaultSize="0" autoFill="0" autoLine="0" autoPict="0">
                <anchor moveWithCells="1">
                  <from>
                    <xdr:col>1</xdr:col>
                    <xdr:colOff>0</xdr:colOff>
                    <xdr:row>134</xdr:row>
                    <xdr:rowOff>0</xdr:rowOff>
                  </from>
                  <to>
                    <xdr:col>2</xdr:col>
                    <xdr:colOff>95250</xdr:colOff>
                    <xdr:row>135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36" r:id="rId54" name="Check Box 1576">
              <controlPr defaultSize="0" autoFill="0" autoLine="0" autoPict="0">
                <anchor moveWithCells="1">
                  <from>
                    <xdr:col>1</xdr:col>
                    <xdr:colOff>0</xdr:colOff>
                    <xdr:row>137</xdr:row>
                    <xdr:rowOff>0</xdr:rowOff>
                  </from>
                  <to>
                    <xdr:col>2</xdr:col>
                    <xdr:colOff>95250</xdr:colOff>
                    <xdr:row>138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37" r:id="rId55" name="Check Box 1577">
              <controlPr defaultSize="0" autoFill="0" autoLine="0" autoPict="0">
                <anchor moveWithCells="1">
                  <from>
                    <xdr:col>1</xdr:col>
                    <xdr:colOff>0</xdr:colOff>
                    <xdr:row>136</xdr:row>
                    <xdr:rowOff>0</xdr:rowOff>
                  </from>
                  <to>
                    <xdr:col>2</xdr:col>
                    <xdr:colOff>95250</xdr:colOff>
                    <xdr:row>137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38" r:id="rId56" name="Check Box 1578">
              <controlPr defaultSize="0" autoFill="0" autoLine="0" autoPict="0">
                <anchor moveWithCells="1">
                  <from>
                    <xdr:col>1</xdr:col>
                    <xdr:colOff>0</xdr:colOff>
                    <xdr:row>138</xdr:row>
                    <xdr:rowOff>0</xdr:rowOff>
                  </from>
                  <to>
                    <xdr:col>2</xdr:col>
                    <xdr:colOff>95250</xdr:colOff>
                    <xdr:row>139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39" r:id="rId57" name="Check Box 1579">
              <controlPr defaultSize="0" autoFill="0" autoLine="0" autoPict="0">
                <anchor moveWithCells="1">
                  <from>
                    <xdr:col>1</xdr:col>
                    <xdr:colOff>0</xdr:colOff>
                    <xdr:row>137</xdr:row>
                    <xdr:rowOff>0</xdr:rowOff>
                  </from>
                  <to>
                    <xdr:col>2</xdr:col>
                    <xdr:colOff>95250</xdr:colOff>
                    <xdr:row>138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40" r:id="rId58" name="Check Box 1580">
              <controlPr defaultSize="0" autoFill="0" autoLine="0" autoPict="0">
                <anchor moveWithCells="1">
                  <from>
                    <xdr:col>1</xdr:col>
                    <xdr:colOff>0</xdr:colOff>
                    <xdr:row>138</xdr:row>
                    <xdr:rowOff>0</xdr:rowOff>
                  </from>
                  <to>
                    <xdr:col>2</xdr:col>
                    <xdr:colOff>95250</xdr:colOff>
                    <xdr:row>139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41" r:id="rId59" name="Check Box 1581">
              <controlPr defaultSize="0" autoFill="0" autoLine="0" autoPict="0">
                <anchor moveWithCells="1">
                  <from>
                    <xdr:col>1</xdr:col>
                    <xdr:colOff>0</xdr:colOff>
                    <xdr:row>138</xdr:row>
                    <xdr:rowOff>0</xdr:rowOff>
                  </from>
                  <to>
                    <xdr:col>2</xdr:col>
                    <xdr:colOff>95250</xdr:colOff>
                    <xdr:row>139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43" r:id="rId60" name="Check Box 1583">
              <controlPr defaultSize="0" autoFill="0" autoLine="0" autoPict="0">
                <anchor moveWithCells="1">
                  <from>
                    <xdr:col>1</xdr:col>
                    <xdr:colOff>0</xdr:colOff>
                    <xdr:row>138</xdr:row>
                    <xdr:rowOff>0</xdr:rowOff>
                  </from>
                  <to>
                    <xdr:col>2</xdr:col>
                    <xdr:colOff>95250</xdr:colOff>
                    <xdr:row>139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45" r:id="rId61" name="Check Box 1585">
              <controlPr defaultSize="0" autoFill="0" autoLine="0" autoPict="0">
                <anchor moveWithCells="1">
                  <from>
                    <xdr:col>1</xdr:col>
                    <xdr:colOff>0</xdr:colOff>
                    <xdr:row>138</xdr:row>
                    <xdr:rowOff>0</xdr:rowOff>
                  </from>
                  <to>
                    <xdr:col>2</xdr:col>
                    <xdr:colOff>95250</xdr:colOff>
                    <xdr:row>139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49" r:id="rId62" name="Check Box 1589">
              <controlPr defaultSize="0" autoFill="0" autoLine="0" autoPict="0">
                <anchor moveWithCells="1">
                  <from>
                    <xdr:col>1</xdr:col>
                    <xdr:colOff>19050</xdr:colOff>
                    <xdr:row>456</xdr:row>
                    <xdr:rowOff>161925</xdr:rowOff>
                  </from>
                  <to>
                    <xdr:col>2</xdr:col>
                    <xdr:colOff>95250</xdr:colOff>
                    <xdr:row>458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50" r:id="rId63" name="Check Box 1590">
              <controlPr defaultSize="0" autoFill="0" autoLine="0" autoPict="0">
                <anchor moveWithCells="1">
                  <from>
                    <xdr:col>1</xdr:col>
                    <xdr:colOff>28575</xdr:colOff>
                    <xdr:row>456</xdr:row>
                    <xdr:rowOff>0</xdr:rowOff>
                  </from>
                  <to>
                    <xdr:col>2</xdr:col>
                    <xdr:colOff>114300</xdr:colOff>
                    <xdr:row>457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51" r:id="rId64" name="Check Box 1591">
              <controlPr defaultSize="0" autoFill="0" autoLine="0" autoPict="0">
                <anchor moveWithCells="1">
                  <from>
                    <xdr:col>1</xdr:col>
                    <xdr:colOff>28575</xdr:colOff>
                    <xdr:row>455</xdr:row>
                    <xdr:rowOff>0</xdr:rowOff>
                  </from>
                  <to>
                    <xdr:col>2</xdr:col>
                    <xdr:colOff>123825</xdr:colOff>
                    <xdr:row>456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55" r:id="rId65" name="Check Box 1595">
              <controlPr defaultSize="0" autoFill="0" autoLine="0" autoPict="0">
                <anchor moveWithCells="1">
                  <from>
                    <xdr:col>1</xdr:col>
                    <xdr:colOff>19050</xdr:colOff>
                    <xdr:row>457</xdr:row>
                    <xdr:rowOff>171450</xdr:rowOff>
                  </from>
                  <to>
                    <xdr:col>2</xdr:col>
                    <xdr:colOff>95250</xdr:colOff>
                    <xdr:row>459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59" r:id="rId66" name="Check Box 1599">
              <controlPr defaultSize="0" autoFill="0" autoLine="0" autoPict="0">
                <anchor moveWithCells="1">
                  <from>
                    <xdr:col>1</xdr:col>
                    <xdr:colOff>19050</xdr:colOff>
                    <xdr:row>458</xdr:row>
                    <xdr:rowOff>161925</xdr:rowOff>
                  </from>
                  <to>
                    <xdr:col>2</xdr:col>
                    <xdr:colOff>95250</xdr:colOff>
                    <xdr:row>461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66" r:id="rId67" name="Check Box 1606">
              <controlPr defaultSize="0" autoFill="0" autoLine="0" autoPict="0">
                <anchor moveWithCells="1">
                  <from>
                    <xdr:col>0</xdr:col>
                    <xdr:colOff>76200</xdr:colOff>
                    <xdr:row>447</xdr:row>
                    <xdr:rowOff>133350</xdr:rowOff>
                  </from>
                  <to>
                    <xdr:col>2</xdr:col>
                    <xdr:colOff>76200</xdr:colOff>
                    <xdr:row>449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67" r:id="rId68" name="Check Box 1607">
              <controlPr defaultSize="0" autoFill="0" autoLine="0" autoPict="0">
                <anchor moveWithCells="1">
                  <from>
                    <xdr:col>1</xdr:col>
                    <xdr:colOff>9525</xdr:colOff>
                    <xdr:row>448</xdr:row>
                    <xdr:rowOff>142875</xdr:rowOff>
                  </from>
                  <to>
                    <xdr:col>2</xdr:col>
                    <xdr:colOff>95250</xdr:colOff>
                    <xdr:row>450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68" r:id="rId69" name="Check Box 1608">
              <controlPr defaultSize="0" autoFill="0" autoLine="0" autoPict="0">
                <anchor moveWithCells="1">
                  <from>
                    <xdr:col>1</xdr:col>
                    <xdr:colOff>0</xdr:colOff>
                    <xdr:row>392</xdr:row>
                    <xdr:rowOff>19050</xdr:rowOff>
                  </from>
                  <to>
                    <xdr:col>2</xdr:col>
                    <xdr:colOff>95250</xdr:colOff>
                    <xdr:row>393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69" r:id="rId70" name="Check Box 1609">
              <controlPr defaultSize="0" autoFill="0" autoLine="0" autoPict="0">
                <anchor moveWithCells="1">
                  <from>
                    <xdr:col>1</xdr:col>
                    <xdr:colOff>0</xdr:colOff>
                    <xdr:row>390</xdr:row>
                    <xdr:rowOff>19050</xdr:rowOff>
                  </from>
                  <to>
                    <xdr:col>2</xdr:col>
                    <xdr:colOff>95250</xdr:colOff>
                    <xdr:row>391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70" r:id="rId71" name="L3">
              <controlPr defaultSize="0" autoFill="0" autoLine="0" autoPict="0">
                <anchor moveWithCells="1">
                  <from>
                    <xdr:col>1</xdr:col>
                    <xdr:colOff>0</xdr:colOff>
                    <xdr:row>71</xdr:row>
                    <xdr:rowOff>0</xdr:rowOff>
                  </from>
                  <to>
                    <xdr:col>2</xdr:col>
                    <xdr:colOff>95250</xdr:colOff>
                    <xdr:row>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80" r:id="rId72" name="Check Box 1620">
              <controlPr defaultSize="0" autoFill="0" autoLine="0" autoPict="0">
                <anchor moveWithCells="1">
                  <from>
                    <xdr:col>1</xdr:col>
                    <xdr:colOff>9525</xdr:colOff>
                    <xdr:row>406</xdr:row>
                    <xdr:rowOff>133350</xdr:rowOff>
                  </from>
                  <to>
                    <xdr:col>2</xdr:col>
                    <xdr:colOff>95250</xdr:colOff>
                    <xdr:row>408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81" r:id="rId73" name="A4">
              <controlPr defaultSize="0" autoFill="0" autoLine="0" autoPict="0">
                <anchor moveWithCells="1">
                  <from>
                    <xdr:col>1</xdr:col>
                    <xdr:colOff>0</xdr:colOff>
                    <xdr:row>85</xdr:row>
                    <xdr:rowOff>161925</xdr:rowOff>
                  </from>
                  <to>
                    <xdr:col>2</xdr:col>
                    <xdr:colOff>85725</xdr:colOff>
                    <xdr:row>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82" r:id="rId74" name="Check Box 1622">
              <controlPr defaultSize="0" autoFill="0" autoLine="0" autoPict="0">
                <anchor moveWithCells="1">
                  <from>
                    <xdr:col>1</xdr:col>
                    <xdr:colOff>0</xdr:colOff>
                    <xdr:row>407</xdr:row>
                    <xdr:rowOff>152400</xdr:rowOff>
                  </from>
                  <to>
                    <xdr:col>2</xdr:col>
                    <xdr:colOff>95250</xdr:colOff>
                    <xdr:row>409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83" r:id="rId75" name="Check Box 1623">
              <controlPr defaultSize="0" autoFill="0" autoLine="0" autoPict="0">
                <anchor moveWithCells="1">
                  <from>
                    <xdr:col>1</xdr:col>
                    <xdr:colOff>0</xdr:colOff>
                    <xdr:row>86</xdr:row>
                    <xdr:rowOff>161925</xdr:rowOff>
                  </from>
                  <to>
                    <xdr:col>2</xdr:col>
                    <xdr:colOff>95250</xdr:colOff>
                    <xdr:row>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84" r:id="rId76" name="Check Box 1624">
              <controlPr defaultSize="0" autoFill="0" autoLine="0" autoPict="0">
                <anchor moveWithCells="1">
                  <from>
                    <xdr:col>0</xdr:col>
                    <xdr:colOff>76200</xdr:colOff>
                    <xdr:row>89</xdr:row>
                    <xdr:rowOff>133350</xdr:rowOff>
                  </from>
                  <to>
                    <xdr:col>2</xdr:col>
                    <xdr:colOff>66675</xdr:colOff>
                    <xdr:row>91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86" r:id="rId77" name="Check Box 1626">
              <controlPr defaultSize="0" autoFill="0" autoLine="0" autoPict="0">
                <anchor moveWithCells="1">
                  <from>
                    <xdr:col>1</xdr:col>
                    <xdr:colOff>9525</xdr:colOff>
                    <xdr:row>411</xdr:row>
                    <xdr:rowOff>9525</xdr:rowOff>
                  </from>
                  <to>
                    <xdr:col>2</xdr:col>
                    <xdr:colOff>104775</xdr:colOff>
                    <xdr:row>413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88" r:id="rId78" name="Check Box 1628">
              <controlPr defaultSize="0" autoFill="0" autoLine="0" autoPict="0">
                <anchor moveWithCells="1">
                  <from>
                    <xdr:col>1</xdr:col>
                    <xdr:colOff>9525</xdr:colOff>
                    <xdr:row>433</xdr:row>
                    <xdr:rowOff>123825</xdr:rowOff>
                  </from>
                  <to>
                    <xdr:col>2</xdr:col>
                    <xdr:colOff>95250</xdr:colOff>
                    <xdr:row>435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90" r:id="rId79" name="Check Box 1630">
              <controlPr defaultSize="0" autoFill="0" autoLine="0" autoPict="0">
                <anchor moveWithCells="1">
                  <from>
                    <xdr:col>1</xdr:col>
                    <xdr:colOff>9525</xdr:colOff>
                    <xdr:row>434</xdr:row>
                    <xdr:rowOff>123825</xdr:rowOff>
                  </from>
                  <to>
                    <xdr:col>2</xdr:col>
                    <xdr:colOff>104775</xdr:colOff>
                    <xdr:row>436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91" r:id="rId80" name="Check Box 1631">
              <controlPr defaultSize="0" autoFill="0" autoLine="0" autoPict="0">
                <anchor moveWithCells="1">
                  <from>
                    <xdr:col>1</xdr:col>
                    <xdr:colOff>9525</xdr:colOff>
                    <xdr:row>435</xdr:row>
                    <xdr:rowOff>123825</xdr:rowOff>
                  </from>
                  <to>
                    <xdr:col>2</xdr:col>
                    <xdr:colOff>104775</xdr:colOff>
                    <xdr:row>437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92" r:id="rId81" name="Check Box 1632">
              <controlPr defaultSize="0" autoFill="0" autoLine="0" autoPict="0">
                <anchor moveWithCells="1">
                  <from>
                    <xdr:col>1</xdr:col>
                    <xdr:colOff>9525</xdr:colOff>
                    <xdr:row>113</xdr:row>
                    <xdr:rowOff>142875</xdr:rowOff>
                  </from>
                  <to>
                    <xdr:col>2</xdr:col>
                    <xdr:colOff>114300</xdr:colOff>
                    <xdr:row>115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93" r:id="rId82" name="Check Box 1633">
              <controlPr defaultSize="0" autoFill="0" autoLine="0" autoPict="0">
                <anchor moveWithCells="1">
                  <from>
                    <xdr:col>1</xdr:col>
                    <xdr:colOff>9525</xdr:colOff>
                    <xdr:row>114</xdr:row>
                    <xdr:rowOff>152400</xdr:rowOff>
                  </from>
                  <to>
                    <xdr:col>2</xdr:col>
                    <xdr:colOff>123825</xdr:colOff>
                    <xdr:row>116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97" r:id="rId83" name="Check Box 1637">
              <controlPr defaultSize="0" autoFill="0" autoLine="0" autoPict="0">
                <anchor moveWithCells="1">
                  <from>
                    <xdr:col>1</xdr:col>
                    <xdr:colOff>9525</xdr:colOff>
                    <xdr:row>127</xdr:row>
                    <xdr:rowOff>0</xdr:rowOff>
                  </from>
                  <to>
                    <xdr:col>2</xdr:col>
                    <xdr:colOff>104775</xdr:colOff>
                    <xdr:row>128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98" r:id="rId84" name="Check Box 1638">
              <controlPr defaultSize="0" autoFill="0" autoLine="0" autoPict="0">
                <anchor moveWithCells="1">
                  <from>
                    <xdr:col>1</xdr:col>
                    <xdr:colOff>9525</xdr:colOff>
                    <xdr:row>127</xdr:row>
                    <xdr:rowOff>171450</xdr:rowOff>
                  </from>
                  <to>
                    <xdr:col>2</xdr:col>
                    <xdr:colOff>104775</xdr:colOff>
                    <xdr:row>130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20" r:id="rId85" name="Check Box 1660">
              <controlPr defaultSize="0" autoFill="0" autoLine="0" autoPict="0">
                <anchor moveWithCells="1">
                  <from>
                    <xdr:col>1</xdr:col>
                    <xdr:colOff>9525</xdr:colOff>
                    <xdr:row>124</xdr:row>
                    <xdr:rowOff>152400</xdr:rowOff>
                  </from>
                  <to>
                    <xdr:col>2</xdr:col>
                    <xdr:colOff>104775</xdr:colOff>
                    <xdr:row>126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21" r:id="rId86" name="Check Box 1661">
              <controlPr defaultSize="0" autoFill="0" autoLine="0" autoPict="0">
                <anchor moveWithCells="1">
                  <from>
                    <xdr:col>1</xdr:col>
                    <xdr:colOff>9525</xdr:colOff>
                    <xdr:row>125</xdr:row>
                    <xdr:rowOff>171450</xdr:rowOff>
                  </from>
                  <to>
                    <xdr:col>2</xdr:col>
                    <xdr:colOff>104775</xdr:colOff>
                    <xdr:row>127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23" r:id="rId87" name="Check Box 1663">
              <controlPr defaultSize="0" autoFill="0" autoLine="0" autoPict="0">
                <anchor moveWithCells="1">
                  <from>
                    <xdr:col>1</xdr:col>
                    <xdr:colOff>9525</xdr:colOff>
                    <xdr:row>437</xdr:row>
                    <xdr:rowOff>133350</xdr:rowOff>
                  </from>
                  <to>
                    <xdr:col>2</xdr:col>
                    <xdr:colOff>104775</xdr:colOff>
                    <xdr:row>439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24" r:id="rId88" name="Check Box 1664">
              <controlPr defaultSize="0" autoFill="0" autoLine="0" autoPict="0">
                <anchor moveWithCells="1">
                  <from>
                    <xdr:col>1</xdr:col>
                    <xdr:colOff>9525</xdr:colOff>
                    <xdr:row>439</xdr:row>
                    <xdr:rowOff>123825</xdr:rowOff>
                  </from>
                  <to>
                    <xdr:col>2</xdr:col>
                    <xdr:colOff>95250</xdr:colOff>
                    <xdr:row>441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25" r:id="rId89" name="Check Box 1665">
              <controlPr defaultSize="0" autoFill="0" autoLine="0" autoPict="0">
                <anchor moveWithCells="1">
                  <from>
                    <xdr:col>1</xdr:col>
                    <xdr:colOff>9525</xdr:colOff>
                    <xdr:row>440</xdr:row>
                    <xdr:rowOff>133350</xdr:rowOff>
                  </from>
                  <to>
                    <xdr:col>2</xdr:col>
                    <xdr:colOff>104775</xdr:colOff>
                    <xdr:row>442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26" r:id="rId90" name="Check Box 1666">
              <controlPr defaultSize="0" autoFill="0" autoLine="0" autoPict="0">
                <anchor moveWithCells="1">
                  <from>
                    <xdr:col>1</xdr:col>
                    <xdr:colOff>19050</xdr:colOff>
                    <xdr:row>116</xdr:row>
                    <xdr:rowOff>142875</xdr:rowOff>
                  </from>
                  <to>
                    <xdr:col>2</xdr:col>
                    <xdr:colOff>104775</xdr:colOff>
                    <xdr:row>118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28" r:id="rId91" name="Check Box 1668">
              <controlPr defaultSize="0" autoFill="0" autoLine="0" autoPict="0">
                <anchor moveWithCells="1">
                  <from>
                    <xdr:col>1</xdr:col>
                    <xdr:colOff>19050</xdr:colOff>
                    <xdr:row>119</xdr:row>
                    <xdr:rowOff>0</xdr:rowOff>
                  </from>
                  <to>
                    <xdr:col>2</xdr:col>
                    <xdr:colOff>95250</xdr:colOff>
                    <xdr:row>120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29" r:id="rId92" name="Check Box 1669">
              <controlPr defaultSize="0" autoFill="0" autoLine="0" autoPict="0">
                <anchor moveWithCells="1">
                  <from>
                    <xdr:col>1</xdr:col>
                    <xdr:colOff>19050</xdr:colOff>
                    <xdr:row>119</xdr:row>
                    <xdr:rowOff>142875</xdr:rowOff>
                  </from>
                  <to>
                    <xdr:col>2</xdr:col>
                    <xdr:colOff>95250</xdr:colOff>
                    <xdr:row>121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30" r:id="rId93" name="B1">
              <controlPr defaultSize="0" autoFill="0" autoLine="0" autoPict="0">
                <anchor moveWithCells="1">
                  <from>
                    <xdr:col>1</xdr:col>
                    <xdr:colOff>0</xdr:colOff>
                    <xdr:row>143</xdr:row>
                    <xdr:rowOff>152400</xdr:rowOff>
                  </from>
                  <to>
                    <xdr:col>2</xdr:col>
                    <xdr:colOff>95250</xdr:colOff>
                    <xdr:row>145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35" r:id="rId94" name="Check Box 1675">
              <controlPr defaultSize="0" autoFill="0" autoLine="0" autoPict="0">
                <anchor moveWithCells="1">
                  <from>
                    <xdr:col>1</xdr:col>
                    <xdr:colOff>0</xdr:colOff>
                    <xdr:row>464</xdr:row>
                    <xdr:rowOff>76200</xdr:rowOff>
                  </from>
                  <to>
                    <xdr:col>2</xdr:col>
                    <xdr:colOff>95250</xdr:colOff>
                    <xdr:row>466</xdr:row>
                    <xdr:rowOff>9525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xWindow="422" yWindow="704" count="1">
        <x14:dataValidation type="list" allowBlank="1" showInputMessage="1" showErrorMessage="1" xr:uid="{B3D69AA8-F9F5-41E8-9777-56F8D1F055B4}">
          <x14:formula1>
            <xm:f>Lists!$H$24:$H$25</xm:f>
          </x14:formula1>
          <xm:sqref>L145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C3B77-751F-4E43-BCB4-004A7B6424FD}">
  <sheetPr codeName="Sheet12"/>
  <dimension ref="A1:K1101"/>
  <sheetViews>
    <sheetView showOutlineSymbols="0" workbookViewId="0"/>
  </sheetViews>
  <sheetFormatPr defaultRowHeight="12.75"/>
  <cols>
    <col min="1" max="1" width="40.85546875" customWidth="1"/>
    <col min="2" max="2" width="8.28515625" customWidth="1"/>
    <col min="4" max="4" width="15" customWidth="1"/>
    <col min="5" max="5" width="27.28515625" customWidth="1"/>
    <col min="6" max="6" width="40.85546875" customWidth="1"/>
    <col min="8" max="8" width="8.5703125" customWidth="1"/>
    <col min="9" max="9" width="14.28515625" customWidth="1"/>
  </cols>
  <sheetData>
    <row r="1" spans="1:10" s="837" customFormat="1" ht="25.5">
      <c r="A1" s="836" t="s">
        <v>1830</v>
      </c>
      <c r="B1" s="835" t="s">
        <v>1833</v>
      </c>
      <c r="C1" s="835" t="s">
        <v>1829</v>
      </c>
      <c r="D1" s="835" t="s">
        <v>1831</v>
      </c>
      <c r="E1" s="835" t="s">
        <v>3089</v>
      </c>
      <c r="F1" s="836" t="s">
        <v>1832</v>
      </c>
      <c r="G1" s="835" t="s">
        <v>1833</v>
      </c>
      <c r="H1" s="835" t="s">
        <v>1829</v>
      </c>
      <c r="I1" s="835" t="s">
        <v>3089</v>
      </c>
      <c r="J1" s="835" t="s">
        <v>3090</v>
      </c>
    </row>
    <row r="2" spans="1:10">
      <c r="A2" s="350" t="s">
        <v>477</v>
      </c>
      <c r="B2" s="132" t="s">
        <v>1834</v>
      </c>
      <c r="C2">
        <v>1</v>
      </c>
      <c r="F2" s="350" t="s">
        <v>477</v>
      </c>
      <c r="G2" s="132" t="s">
        <v>1834</v>
      </c>
      <c r="H2">
        <v>1</v>
      </c>
      <c r="J2" t="b">
        <f>A2=F2</f>
        <v>1</v>
      </c>
    </row>
    <row r="3" spans="1:10">
      <c r="A3" s="350" t="s">
        <v>522</v>
      </c>
      <c r="B3" s="132" t="s">
        <v>1835</v>
      </c>
      <c r="C3">
        <v>2</v>
      </c>
      <c r="F3" s="350" t="s">
        <v>522</v>
      </c>
      <c r="G3" s="132" t="s">
        <v>1835</v>
      </c>
      <c r="H3">
        <v>2</v>
      </c>
      <c r="J3" t="b">
        <f t="shared" ref="J3:J66" si="0">A3=F3</f>
        <v>1</v>
      </c>
    </row>
    <row r="4" spans="1:10">
      <c r="A4" s="350" t="s">
        <v>523</v>
      </c>
      <c r="B4" s="132" t="s">
        <v>1836</v>
      </c>
      <c r="C4">
        <v>3</v>
      </c>
      <c r="F4" s="350" t="s">
        <v>523</v>
      </c>
      <c r="G4" s="132" t="s">
        <v>1836</v>
      </c>
      <c r="H4">
        <v>3</v>
      </c>
      <c r="J4" t="b">
        <f t="shared" si="0"/>
        <v>1</v>
      </c>
    </row>
    <row r="5" spans="1:10">
      <c r="A5" s="350" t="s">
        <v>524</v>
      </c>
      <c r="B5" s="132" t="s">
        <v>1837</v>
      </c>
      <c r="C5">
        <v>4</v>
      </c>
      <c r="F5" s="350" t="s">
        <v>524</v>
      </c>
      <c r="G5" s="132" t="s">
        <v>1837</v>
      </c>
      <c r="H5">
        <v>4</v>
      </c>
      <c r="J5" t="b">
        <f t="shared" si="0"/>
        <v>1</v>
      </c>
    </row>
    <row r="6" spans="1:10">
      <c r="A6" s="350" t="s">
        <v>479</v>
      </c>
      <c r="B6" s="132" t="s">
        <v>1838</v>
      </c>
      <c r="C6">
        <v>5</v>
      </c>
      <c r="F6" s="350" t="s">
        <v>479</v>
      </c>
      <c r="G6" s="132" t="s">
        <v>1838</v>
      </c>
      <c r="H6">
        <v>5</v>
      </c>
      <c r="J6" t="b">
        <f t="shared" si="0"/>
        <v>1</v>
      </c>
    </row>
    <row r="7" spans="1:10">
      <c r="A7" s="350" t="s">
        <v>480</v>
      </c>
      <c r="B7" s="132" t="s">
        <v>1839</v>
      </c>
      <c r="C7">
        <v>6</v>
      </c>
      <c r="F7" s="350" t="s">
        <v>480</v>
      </c>
      <c r="G7" s="132" t="s">
        <v>1839</v>
      </c>
      <c r="H7">
        <v>6</v>
      </c>
      <c r="J7" t="b">
        <f t="shared" si="0"/>
        <v>1</v>
      </c>
    </row>
    <row r="8" spans="1:10">
      <c r="A8" s="350" t="s">
        <v>541</v>
      </c>
      <c r="B8" s="132" t="s">
        <v>1840</v>
      </c>
      <c r="C8">
        <v>7</v>
      </c>
      <c r="F8" s="350" t="s">
        <v>541</v>
      </c>
      <c r="G8" s="132" t="s">
        <v>1840</v>
      </c>
      <c r="H8">
        <v>7</v>
      </c>
      <c r="J8" t="b">
        <f t="shared" si="0"/>
        <v>1</v>
      </c>
    </row>
    <row r="9" spans="1:10">
      <c r="A9" s="350" t="s">
        <v>542</v>
      </c>
      <c r="B9" s="132" t="s">
        <v>1841</v>
      </c>
      <c r="C9">
        <v>8</v>
      </c>
      <c r="F9" s="350" t="s">
        <v>542</v>
      </c>
      <c r="G9" s="132" t="s">
        <v>1841</v>
      </c>
      <c r="H9">
        <v>8</v>
      </c>
      <c r="J9" t="b">
        <f t="shared" si="0"/>
        <v>1</v>
      </c>
    </row>
    <row r="10" spans="1:10">
      <c r="A10" s="350" t="s">
        <v>543</v>
      </c>
      <c r="B10" s="132" t="s">
        <v>1842</v>
      </c>
      <c r="C10">
        <v>9</v>
      </c>
      <c r="F10" s="350" t="s">
        <v>543</v>
      </c>
      <c r="G10" s="132" t="s">
        <v>1842</v>
      </c>
      <c r="H10">
        <v>9</v>
      </c>
      <c r="J10" t="b">
        <f t="shared" si="0"/>
        <v>1</v>
      </c>
    </row>
    <row r="11" spans="1:10">
      <c r="A11" s="350" t="s">
        <v>544</v>
      </c>
      <c r="B11" s="132" t="s">
        <v>1843</v>
      </c>
      <c r="C11">
        <v>10</v>
      </c>
      <c r="F11" s="350" t="s">
        <v>544</v>
      </c>
      <c r="G11" s="132" t="s">
        <v>1843</v>
      </c>
      <c r="H11">
        <v>10</v>
      </c>
      <c r="J11" t="b">
        <f t="shared" si="0"/>
        <v>1</v>
      </c>
    </row>
    <row r="12" spans="1:10">
      <c r="A12" s="350" t="s">
        <v>545</v>
      </c>
      <c r="B12" s="132" t="s">
        <v>1844</v>
      </c>
      <c r="C12">
        <v>11</v>
      </c>
      <c r="F12" s="350" t="s">
        <v>545</v>
      </c>
      <c r="G12" s="132" t="s">
        <v>1844</v>
      </c>
      <c r="H12">
        <v>11</v>
      </c>
      <c r="J12" t="b">
        <f t="shared" si="0"/>
        <v>1</v>
      </c>
    </row>
    <row r="13" spans="1:10">
      <c r="A13" s="350" t="s">
        <v>546</v>
      </c>
      <c r="B13" s="132" t="s">
        <v>1845</v>
      </c>
      <c r="C13">
        <v>12</v>
      </c>
      <c r="F13" s="350" t="s">
        <v>546</v>
      </c>
      <c r="G13" s="132" t="s">
        <v>1845</v>
      </c>
      <c r="H13">
        <v>12</v>
      </c>
      <c r="J13" t="b">
        <f t="shared" si="0"/>
        <v>1</v>
      </c>
    </row>
    <row r="14" spans="1:10">
      <c r="A14" s="350" t="s">
        <v>481</v>
      </c>
      <c r="B14" s="132" t="s">
        <v>1846</v>
      </c>
      <c r="C14">
        <v>13</v>
      </c>
      <c r="F14" s="350" t="s">
        <v>481</v>
      </c>
      <c r="G14" s="132" t="s">
        <v>1846</v>
      </c>
      <c r="H14">
        <v>13</v>
      </c>
      <c r="J14" t="b">
        <f t="shared" si="0"/>
        <v>1</v>
      </c>
    </row>
    <row r="15" spans="1:10">
      <c r="A15" s="350" t="s">
        <v>482</v>
      </c>
      <c r="B15" s="132" t="s">
        <v>1847</v>
      </c>
      <c r="C15">
        <v>14</v>
      </c>
      <c r="F15" s="350" t="s">
        <v>482</v>
      </c>
      <c r="G15" s="132" t="s">
        <v>1847</v>
      </c>
      <c r="H15">
        <v>14</v>
      </c>
      <c r="J15" t="b">
        <f t="shared" si="0"/>
        <v>1</v>
      </c>
    </row>
    <row r="16" spans="1:10">
      <c r="A16" s="350" t="s">
        <v>483</v>
      </c>
      <c r="B16" s="132" t="s">
        <v>1848</v>
      </c>
      <c r="C16">
        <v>15</v>
      </c>
      <c r="F16" s="350" t="s">
        <v>483</v>
      </c>
      <c r="G16" s="132" t="s">
        <v>1848</v>
      </c>
      <c r="H16">
        <v>15</v>
      </c>
      <c r="J16" t="b">
        <f t="shared" si="0"/>
        <v>1</v>
      </c>
    </row>
    <row r="17" spans="1:10">
      <c r="A17" s="350" t="s">
        <v>338</v>
      </c>
      <c r="B17" s="132" t="s">
        <v>1849</v>
      </c>
      <c r="C17">
        <v>16</v>
      </c>
      <c r="F17" s="350" t="s">
        <v>338</v>
      </c>
      <c r="G17" s="132" t="s">
        <v>1849</v>
      </c>
      <c r="H17">
        <v>16</v>
      </c>
      <c r="J17" t="b">
        <f t="shared" si="0"/>
        <v>1</v>
      </c>
    </row>
    <row r="18" spans="1:10">
      <c r="A18" s="350" t="s">
        <v>357</v>
      </c>
      <c r="B18" s="132" t="s">
        <v>1850</v>
      </c>
      <c r="C18">
        <v>17</v>
      </c>
      <c r="F18" s="350" t="s">
        <v>357</v>
      </c>
      <c r="G18" s="132" t="s">
        <v>1850</v>
      </c>
      <c r="H18">
        <v>17</v>
      </c>
      <c r="J18" t="b">
        <f t="shared" si="0"/>
        <v>1</v>
      </c>
    </row>
    <row r="19" spans="1:10">
      <c r="A19" s="350" t="s">
        <v>484</v>
      </c>
      <c r="B19" s="132" t="s">
        <v>1851</v>
      </c>
      <c r="C19">
        <v>18</v>
      </c>
      <c r="F19" s="350" t="s">
        <v>484</v>
      </c>
      <c r="G19" s="132" t="s">
        <v>1851</v>
      </c>
      <c r="H19">
        <v>18</v>
      </c>
      <c r="J19" t="b">
        <f t="shared" si="0"/>
        <v>1</v>
      </c>
    </row>
    <row r="20" spans="1:10">
      <c r="A20" s="350" t="s">
        <v>485</v>
      </c>
      <c r="B20" s="132" t="s">
        <v>1852</v>
      </c>
      <c r="C20">
        <v>19</v>
      </c>
      <c r="F20" s="350" t="s">
        <v>485</v>
      </c>
      <c r="G20" s="132" t="s">
        <v>1852</v>
      </c>
      <c r="H20">
        <v>19</v>
      </c>
      <c r="J20" t="b">
        <f t="shared" si="0"/>
        <v>1</v>
      </c>
    </row>
    <row r="21" spans="1:10">
      <c r="A21" s="350" t="s">
        <v>486</v>
      </c>
      <c r="B21" s="132" t="s">
        <v>1853</v>
      </c>
      <c r="C21">
        <v>20</v>
      </c>
      <c r="F21" s="350" t="s">
        <v>486</v>
      </c>
      <c r="G21" s="132" t="s">
        <v>1853</v>
      </c>
      <c r="H21">
        <v>20</v>
      </c>
      <c r="J21" t="b">
        <f t="shared" si="0"/>
        <v>1</v>
      </c>
    </row>
    <row r="22" spans="1:10">
      <c r="A22" s="350" t="s">
        <v>487</v>
      </c>
      <c r="B22" s="132" t="s">
        <v>1854</v>
      </c>
      <c r="C22">
        <v>21</v>
      </c>
      <c r="F22" s="350" t="s">
        <v>487</v>
      </c>
      <c r="G22" s="132" t="s">
        <v>1854</v>
      </c>
      <c r="H22">
        <v>21</v>
      </c>
      <c r="J22" t="b">
        <f t="shared" si="0"/>
        <v>1</v>
      </c>
    </row>
    <row r="23" spans="1:10">
      <c r="A23" s="350" t="s">
        <v>488</v>
      </c>
      <c r="B23" s="132" t="s">
        <v>1855</v>
      </c>
      <c r="C23">
        <v>22</v>
      </c>
      <c r="F23" s="350" t="s">
        <v>488</v>
      </c>
      <c r="G23" s="132" t="s">
        <v>1855</v>
      </c>
      <c r="H23">
        <v>22</v>
      </c>
      <c r="J23" t="b">
        <f t="shared" si="0"/>
        <v>1</v>
      </c>
    </row>
    <row r="24" spans="1:10">
      <c r="A24" s="350" t="s">
        <v>489</v>
      </c>
      <c r="B24" s="132" t="s">
        <v>1856</v>
      </c>
      <c r="C24">
        <v>23</v>
      </c>
      <c r="F24" s="350" t="s">
        <v>489</v>
      </c>
      <c r="G24" s="132" t="s">
        <v>1856</v>
      </c>
      <c r="H24">
        <v>23</v>
      </c>
      <c r="J24" t="b">
        <f t="shared" si="0"/>
        <v>1</v>
      </c>
    </row>
    <row r="25" spans="1:10">
      <c r="A25" s="350" t="s">
        <v>490</v>
      </c>
      <c r="B25" s="132" t="s">
        <v>353</v>
      </c>
      <c r="C25">
        <v>24</v>
      </c>
      <c r="F25" s="350" t="s">
        <v>490</v>
      </c>
      <c r="G25" s="132" t="s">
        <v>353</v>
      </c>
      <c r="H25">
        <v>24</v>
      </c>
      <c r="J25" t="b">
        <f t="shared" si="0"/>
        <v>1</v>
      </c>
    </row>
    <row r="26" spans="1:10">
      <c r="A26" s="350" t="s">
        <v>491</v>
      </c>
      <c r="B26" s="132" t="s">
        <v>1857</v>
      </c>
      <c r="C26">
        <v>25</v>
      </c>
      <c r="F26" s="350" t="s">
        <v>491</v>
      </c>
      <c r="G26" s="132" t="s">
        <v>1857</v>
      </c>
      <c r="H26">
        <v>25</v>
      </c>
      <c r="J26" t="b">
        <f t="shared" si="0"/>
        <v>1</v>
      </c>
    </row>
    <row r="27" spans="1:10">
      <c r="A27" s="350" t="s">
        <v>492</v>
      </c>
      <c r="B27" s="132" t="s">
        <v>1858</v>
      </c>
      <c r="C27">
        <v>26</v>
      </c>
      <c r="F27" s="350" t="s">
        <v>492</v>
      </c>
      <c r="G27" s="132" t="s">
        <v>1858</v>
      </c>
      <c r="H27">
        <v>26</v>
      </c>
      <c r="J27" t="b">
        <f t="shared" si="0"/>
        <v>1</v>
      </c>
    </row>
    <row r="28" spans="1:10">
      <c r="A28" s="350" t="s">
        <v>493</v>
      </c>
      <c r="B28" s="132" t="s">
        <v>1859</v>
      </c>
      <c r="C28">
        <v>27</v>
      </c>
      <c r="F28" s="350" t="s">
        <v>493</v>
      </c>
      <c r="G28" s="132" t="s">
        <v>1859</v>
      </c>
      <c r="H28">
        <v>27</v>
      </c>
      <c r="J28" t="b">
        <f t="shared" si="0"/>
        <v>1</v>
      </c>
    </row>
    <row r="29" spans="1:10">
      <c r="A29" s="350" t="s">
        <v>494</v>
      </c>
      <c r="B29" s="132" t="s">
        <v>1860</v>
      </c>
      <c r="C29">
        <v>28</v>
      </c>
      <c r="F29" s="350" t="s">
        <v>494</v>
      </c>
      <c r="G29" s="132" t="s">
        <v>1860</v>
      </c>
      <c r="H29">
        <v>28</v>
      </c>
      <c r="J29" t="b">
        <f t="shared" si="0"/>
        <v>1</v>
      </c>
    </row>
    <row r="30" spans="1:10">
      <c r="A30" s="350" t="s">
        <v>495</v>
      </c>
      <c r="B30" s="132" t="s">
        <v>1861</v>
      </c>
      <c r="C30">
        <v>29</v>
      </c>
      <c r="F30" s="350" t="s">
        <v>495</v>
      </c>
      <c r="G30" s="132" t="s">
        <v>1861</v>
      </c>
      <c r="H30">
        <v>29</v>
      </c>
      <c r="J30" t="b">
        <f t="shared" si="0"/>
        <v>1</v>
      </c>
    </row>
    <row r="31" spans="1:10">
      <c r="A31" s="350" t="s">
        <v>273</v>
      </c>
      <c r="B31" s="132" t="s">
        <v>1862</v>
      </c>
      <c r="C31">
        <v>30</v>
      </c>
      <c r="F31" s="350" t="s">
        <v>273</v>
      </c>
      <c r="G31" s="132" t="s">
        <v>1862</v>
      </c>
      <c r="H31">
        <v>30</v>
      </c>
      <c r="J31" t="b">
        <f t="shared" si="0"/>
        <v>1</v>
      </c>
    </row>
    <row r="32" spans="1:10">
      <c r="A32" s="350" t="s">
        <v>496</v>
      </c>
      <c r="B32" s="132" t="s">
        <v>1863</v>
      </c>
      <c r="C32">
        <v>31</v>
      </c>
      <c r="F32" s="350" t="s">
        <v>496</v>
      </c>
      <c r="G32" s="132" t="s">
        <v>1863</v>
      </c>
      <c r="H32">
        <v>31</v>
      </c>
      <c r="J32" t="b">
        <f t="shared" si="0"/>
        <v>1</v>
      </c>
    </row>
    <row r="33" spans="1:10">
      <c r="A33" s="350" t="s">
        <v>497</v>
      </c>
      <c r="B33" s="132" t="s">
        <v>1864</v>
      </c>
      <c r="C33">
        <v>32</v>
      </c>
      <c r="F33" s="350" t="s">
        <v>497</v>
      </c>
      <c r="G33" s="132" t="s">
        <v>1864</v>
      </c>
      <c r="H33">
        <v>32</v>
      </c>
      <c r="J33" t="b">
        <f t="shared" si="0"/>
        <v>1</v>
      </c>
    </row>
    <row r="34" spans="1:10">
      <c r="A34" s="350" t="s">
        <v>498</v>
      </c>
      <c r="B34" s="132" t="s">
        <v>1865</v>
      </c>
      <c r="C34">
        <v>33</v>
      </c>
      <c r="F34" s="350" t="s">
        <v>498</v>
      </c>
      <c r="G34" s="132" t="s">
        <v>1865</v>
      </c>
      <c r="H34">
        <v>33</v>
      </c>
      <c r="J34" t="b">
        <f t="shared" si="0"/>
        <v>1</v>
      </c>
    </row>
    <row r="35" spans="1:10">
      <c r="A35" s="350" t="s">
        <v>56</v>
      </c>
      <c r="B35" s="132" t="s">
        <v>1866</v>
      </c>
      <c r="C35">
        <v>34</v>
      </c>
      <c r="F35" s="350" t="s">
        <v>56</v>
      </c>
      <c r="G35" s="132" t="s">
        <v>1866</v>
      </c>
      <c r="H35">
        <v>34</v>
      </c>
      <c r="J35" t="b">
        <f t="shared" si="0"/>
        <v>1</v>
      </c>
    </row>
    <row r="36" spans="1:10">
      <c r="A36" s="350" t="s">
        <v>499</v>
      </c>
      <c r="B36" s="132" t="s">
        <v>1867</v>
      </c>
      <c r="C36">
        <v>35</v>
      </c>
      <c r="F36" s="350" t="s">
        <v>499</v>
      </c>
      <c r="G36" s="132" t="s">
        <v>1867</v>
      </c>
      <c r="H36">
        <v>35</v>
      </c>
      <c r="J36" t="b">
        <f t="shared" si="0"/>
        <v>1</v>
      </c>
    </row>
    <row r="37" spans="1:10">
      <c r="A37" s="350" t="s">
        <v>333</v>
      </c>
      <c r="B37" s="132" t="s">
        <v>1868</v>
      </c>
      <c r="C37">
        <v>36</v>
      </c>
      <c r="F37" s="350" t="s">
        <v>333</v>
      </c>
      <c r="G37" s="132" t="s">
        <v>1868</v>
      </c>
      <c r="H37">
        <v>36</v>
      </c>
      <c r="J37" t="b">
        <f t="shared" si="0"/>
        <v>1</v>
      </c>
    </row>
    <row r="38" spans="1:10">
      <c r="A38" s="350" t="s">
        <v>525</v>
      </c>
      <c r="B38" s="132" t="s">
        <v>16</v>
      </c>
      <c r="C38">
        <v>37</v>
      </c>
      <c r="F38" s="350" t="s">
        <v>525</v>
      </c>
      <c r="G38" s="132" t="s">
        <v>16</v>
      </c>
      <c r="H38">
        <v>37</v>
      </c>
      <c r="J38" t="b">
        <f t="shared" si="0"/>
        <v>1</v>
      </c>
    </row>
    <row r="39" spans="1:10">
      <c r="A39" s="350" t="s">
        <v>526</v>
      </c>
      <c r="B39" s="132" t="s">
        <v>9</v>
      </c>
      <c r="C39">
        <v>38</v>
      </c>
      <c r="F39" s="350" t="s">
        <v>526</v>
      </c>
      <c r="G39" s="132" t="s">
        <v>9</v>
      </c>
      <c r="H39">
        <v>38</v>
      </c>
      <c r="J39" t="b">
        <f t="shared" si="0"/>
        <v>1</v>
      </c>
    </row>
    <row r="40" spans="1:10">
      <c r="A40" s="350" t="s">
        <v>502</v>
      </c>
      <c r="B40" s="132" t="s">
        <v>1869</v>
      </c>
      <c r="C40">
        <v>39</v>
      </c>
      <c r="F40" s="350" t="s">
        <v>502</v>
      </c>
      <c r="G40" s="132" t="s">
        <v>1869</v>
      </c>
      <c r="H40">
        <v>39</v>
      </c>
      <c r="J40" t="b">
        <f t="shared" si="0"/>
        <v>1</v>
      </c>
    </row>
    <row r="41" spans="1:10">
      <c r="A41" s="350" t="s">
        <v>1177</v>
      </c>
      <c r="B41" s="132" t="s">
        <v>1870</v>
      </c>
      <c r="C41">
        <v>40</v>
      </c>
      <c r="F41" s="350" t="s">
        <v>1177</v>
      </c>
      <c r="G41" s="132" t="s">
        <v>1870</v>
      </c>
      <c r="H41">
        <v>40</v>
      </c>
      <c r="J41" t="b">
        <f t="shared" si="0"/>
        <v>1</v>
      </c>
    </row>
    <row r="42" spans="1:10">
      <c r="A42" s="350" t="s">
        <v>259</v>
      </c>
      <c r="B42" s="132" t="s">
        <v>1871</v>
      </c>
      <c r="C42">
        <v>41</v>
      </c>
      <c r="F42" s="350" t="s">
        <v>259</v>
      </c>
      <c r="G42" s="132" t="s">
        <v>1871</v>
      </c>
      <c r="H42">
        <v>41</v>
      </c>
      <c r="J42" t="b">
        <f t="shared" si="0"/>
        <v>1</v>
      </c>
    </row>
    <row r="43" spans="1:10">
      <c r="A43" s="350" t="s">
        <v>503</v>
      </c>
      <c r="B43" s="132" t="s">
        <v>1872</v>
      </c>
      <c r="C43">
        <v>42</v>
      </c>
      <c r="F43" s="350" t="s">
        <v>503</v>
      </c>
      <c r="G43" s="132" t="s">
        <v>1872</v>
      </c>
      <c r="H43">
        <v>42</v>
      </c>
      <c r="J43" t="b">
        <f t="shared" si="0"/>
        <v>1</v>
      </c>
    </row>
    <row r="44" spans="1:10">
      <c r="A44" s="350" t="s">
        <v>504</v>
      </c>
      <c r="B44" s="132" t="s">
        <v>1873</v>
      </c>
      <c r="C44">
        <v>43</v>
      </c>
      <c r="F44" s="350" t="s">
        <v>504</v>
      </c>
      <c r="G44" s="132" t="s">
        <v>1873</v>
      </c>
      <c r="H44">
        <v>43</v>
      </c>
      <c r="J44" t="b">
        <f t="shared" si="0"/>
        <v>1</v>
      </c>
    </row>
    <row r="45" spans="1:10">
      <c r="A45" s="350" t="s">
        <v>505</v>
      </c>
      <c r="B45" s="132" t="s">
        <v>29</v>
      </c>
      <c r="C45">
        <v>44</v>
      </c>
      <c r="F45" s="350" t="s">
        <v>505</v>
      </c>
      <c r="G45" s="132" t="s">
        <v>29</v>
      </c>
      <c r="H45">
        <v>44</v>
      </c>
      <c r="J45" t="b">
        <f t="shared" si="0"/>
        <v>1</v>
      </c>
    </row>
    <row r="46" spans="1:10">
      <c r="A46" s="350" t="s">
        <v>289</v>
      </c>
      <c r="B46" s="132" t="s">
        <v>1874</v>
      </c>
      <c r="C46">
        <v>45</v>
      </c>
      <c r="F46" s="350" t="s">
        <v>289</v>
      </c>
      <c r="G46" s="132" t="s">
        <v>1874</v>
      </c>
      <c r="H46">
        <v>45</v>
      </c>
      <c r="J46" t="b">
        <f t="shared" si="0"/>
        <v>1</v>
      </c>
    </row>
    <row r="47" spans="1:10">
      <c r="A47" s="350" t="s">
        <v>506</v>
      </c>
      <c r="B47" s="132" t="s">
        <v>1875</v>
      </c>
      <c r="C47">
        <v>46</v>
      </c>
      <c r="F47" s="350" t="s">
        <v>506</v>
      </c>
      <c r="G47" s="132" t="s">
        <v>1875</v>
      </c>
      <c r="H47">
        <v>46</v>
      </c>
      <c r="J47" t="b">
        <f t="shared" si="0"/>
        <v>1</v>
      </c>
    </row>
    <row r="48" spans="1:10">
      <c r="A48" s="350" t="s">
        <v>507</v>
      </c>
      <c r="B48" s="132" t="s">
        <v>1876</v>
      </c>
      <c r="C48">
        <v>47</v>
      </c>
      <c r="F48" s="350" t="s">
        <v>507</v>
      </c>
      <c r="G48" s="132" t="s">
        <v>1876</v>
      </c>
      <c r="H48">
        <v>47</v>
      </c>
      <c r="J48" t="b">
        <f t="shared" si="0"/>
        <v>1</v>
      </c>
    </row>
    <row r="49" spans="1:10">
      <c r="A49" s="350" t="s">
        <v>508</v>
      </c>
      <c r="B49" s="132" t="s">
        <v>1877</v>
      </c>
      <c r="C49">
        <v>48</v>
      </c>
      <c r="F49" s="350" t="s">
        <v>508</v>
      </c>
      <c r="G49" s="132" t="s">
        <v>1877</v>
      </c>
      <c r="H49">
        <v>48</v>
      </c>
      <c r="J49" t="b">
        <f t="shared" si="0"/>
        <v>1</v>
      </c>
    </row>
    <row r="50" spans="1:10">
      <c r="A50" s="350" t="s">
        <v>290</v>
      </c>
      <c r="B50" s="132" t="s">
        <v>1878</v>
      </c>
      <c r="C50">
        <v>49</v>
      </c>
      <c r="F50" s="350" t="s">
        <v>290</v>
      </c>
      <c r="G50" s="132" t="s">
        <v>1878</v>
      </c>
      <c r="H50">
        <v>49</v>
      </c>
      <c r="J50" t="b">
        <f t="shared" si="0"/>
        <v>1</v>
      </c>
    </row>
    <row r="51" spans="1:10">
      <c r="A51" s="350" t="s">
        <v>509</v>
      </c>
      <c r="B51" s="132" t="s">
        <v>1879</v>
      </c>
      <c r="C51">
        <v>50</v>
      </c>
      <c r="F51" s="350" t="s">
        <v>509</v>
      </c>
      <c r="G51" s="132" t="s">
        <v>1879</v>
      </c>
      <c r="H51">
        <v>50</v>
      </c>
      <c r="J51" t="b">
        <f t="shared" si="0"/>
        <v>1</v>
      </c>
    </row>
    <row r="52" spans="1:10">
      <c r="A52" s="350" t="s">
        <v>510</v>
      </c>
      <c r="B52" s="132" t="s">
        <v>1880</v>
      </c>
      <c r="C52">
        <v>51</v>
      </c>
      <c r="F52" s="350" t="s">
        <v>510</v>
      </c>
      <c r="G52" s="132" t="s">
        <v>1880</v>
      </c>
      <c r="H52">
        <v>51</v>
      </c>
      <c r="J52" t="b">
        <f t="shared" si="0"/>
        <v>1</v>
      </c>
    </row>
    <row r="53" spans="1:10">
      <c r="A53" s="350" t="s">
        <v>511</v>
      </c>
      <c r="B53" s="132" t="s">
        <v>24</v>
      </c>
      <c r="C53">
        <v>52</v>
      </c>
      <c r="F53" s="350" t="s">
        <v>511</v>
      </c>
      <c r="G53" s="132" t="s">
        <v>24</v>
      </c>
      <c r="H53">
        <v>52</v>
      </c>
      <c r="J53" t="b">
        <f t="shared" si="0"/>
        <v>1</v>
      </c>
    </row>
    <row r="54" spans="1:10">
      <c r="A54" s="350" t="s">
        <v>276</v>
      </c>
      <c r="B54" s="132" t="s">
        <v>1881</v>
      </c>
      <c r="C54">
        <v>53</v>
      </c>
      <c r="F54" s="350" t="s">
        <v>276</v>
      </c>
      <c r="G54" s="132" t="s">
        <v>1881</v>
      </c>
      <c r="H54">
        <v>53</v>
      </c>
      <c r="J54" t="b">
        <f t="shared" si="0"/>
        <v>1</v>
      </c>
    </row>
    <row r="55" spans="1:10">
      <c r="A55" s="350" t="s">
        <v>512</v>
      </c>
      <c r="B55" s="132" t="s">
        <v>1882</v>
      </c>
      <c r="C55">
        <v>54</v>
      </c>
      <c r="F55" s="350" t="s">
        <v>512</v>
      </c>
      <c r="G55" s="132" t="s">
        <v>1882</v>
      </c>
      <c r="H55">
        <v>54</v>
      </c>
      <c r="J55" t="b">
        <f t="shared" si="0"/>
        <v>1</v>
      </c>
    </row>
    <row r="56" spans="1:10">
      <c r="A56" s="350" t="s">
        <v>513</v>
      </c>
      <c r="B56" s="132" t="s">
        <v>1883</v>
      </c>
      <c r="C56">
        <v>55</v>
      </c>
      <c r="F56" s="350" t="s">
        <v>513</v>
      </c>
      <c r="G56" s="132" t="s">
        <v>1883</v>
      </c>
      <c r="H56">
        <v>55</v>
      </c>
      <c r="J56" t="b">
        <f t="shared" si="0"/>
        <v>1</v>
      </c>
    </row>
    <row r="57" spans="1:10">
      <c r="A57" s="350" t="s">
        <v>514</v>
      </c>
      <c r="B57" s="132" t="s">
        <v>1884</v>
      </c>
      <c r="C57">
        <v>56</v>
      </c>
      <c r="F57" s="350" t="s">
        <v>514</v>
      </c>
      <c r="G57" s="132" t="s">
        <v>1884</v>
      </c>
      <c r="H57">
        <v>56</v>
      </c>
      <c r="J57" t="b">
        <f t="shared" si="0"/>
        <v>1</v>
      </c>
    </row>
    <row r="58" spans="1:10">
      <c r="A58" s="350" t="s">
        <v>529</v>
      </c>
      <c r="B58" s="132" t="s">
        <v>1885</v>
      </c>
      <c r="C58">
        <v>57</v>
      </c>
      <c r="F58" s="350" t="s">
        <v>529</v>
      </c>
      <c r="G58" s="132" t="s">
        <v>1885</v>
      </c>
      <c r="H58">
        <v>57</v>
      </c>
      <c r="J58" t="b">
        <f t="shared" si="0"/>
        <v>1</v>
      </c>
    </row>
    <row r="59" spans="1:10">
      <c r="A59" s="350" t="s">
        <v>530</v>
      </c>
      <c r="B59" s="132" t="s">
        <v>1886</v>
      </c>
      <c r="C59">
        <v>58</v>
      </c>
      <c r="F59" s="350" t="s">
        <v>530</v>
      </c>
      <c r="G59" s="132" t="s">
        <v>1886</v>
      </c>
      <c r="H59">
        <v>58</v>
      </c>
      <c r="J59" t="b">
        <f t="shared" si="0"/>
        <v>1</v>
      </c>
    </row>
    <row r="60" spans="1:10">
      <c r="A60" s="350" t="s">
        <v>527</v>
      </c>
      <c r="B60" s="132" t="s">
        <v>1887</v>
      </c>
      <c r="C60">
        <v>59</v>
      </c>
      <c r="F60" s="350" t="s">
        <v>527</v>
      </c>
      <c r="G60" s="132" t="s">
        <v>1887</v>
      </c>
      <c r="H60">
        <v>59</v>
      </c>
      <c r="J60" t="b">
        <f t="shared" si="0"/>
        <v>1</v>
      </c>
    </row>
    <row r="61" spans="1:10">
      <c r="A61" s="350" t="s">
        <v>528</v>
      </c>
      <c r="B61" s="132" t="s">
        <v>1888</v>
      </c>
      <c r="C61">
        <v>60</v>
      </c>
      <c r="F61" s="350" t="s">
        <v>528</v>
      </c>
      <c r="G61" s="132" t="s">
        <v>1888</v>
      </c>
      <c r="H61">
        <v>60</v>
      </c>
      <c r="J61" t="b">
        <f t="shared" si="0"/>
        <v>1</v>
      </c>
    </row>
    <row r="62" spans="1:10">
      <c r="A62" s="350" t="s">
        <v>531</v>
      </c>
      <c r="B62" s="132" t="s">
        <v>1889</v>
      </c>
      <c r="C62">
        <v>61</v>
      </c>
      <c r="F62" s="350" t="s">
        <v>531</v>
      </c>
      <c r="G62" s="132" t="s">
        <v>1889</v>
      </c>
      <c r="H62">
        <v>61</v>
      </c>
      <c r="J62" t="b">
        <f t="shared" si="0"/>
        <v>1</v>
      </c>
    </row>
    <row r="63" spans="1:10">
      <c r="A63" s="350" t="s">
        <v>341</v>
      </c>
      <c r="B63" s="132" t="s">
        <v>1890</v>
      </c>
      <c r="C63">
        <v>62</v>
      </c>
      <c r="F63" s="350" t="s">
        <v>341</v>
      </c>
      <c r="G63" s="132" t="s">
        <v>1890</v>
      </c>
      <c r="H63">
        <v>62</v>
      </c>
      <c r="J63" t="b">
        <f t="shared" si="0"/>
        <v>1</v>
      </c>
    </row>
    <row r="64" spans="1:10">
      <c r="A64" s="350" t="s">
        <v>1178</v>
      </c>
      <c r="B64" s="132" t="s">
        <v>1891</v>
      </c>
      <c r="C64">
        <v>63</v>
      </c>
      <c r="F64" s="350" t="s">
        <v>1178</v>
      </c>
      <c r="G64" s="132" t="s">
        <v>1891</v>
      </c>
      <c r="H64">
        <v>63</v>
      </c>
      <c r="J64" t="b">
        <f t="shared" si="0"/>
        <v>1</v>
      </c>
    </row>
    <row r="65" spans="1:10">
      <c r="A65" s="350" t="s">
        <v>532</v>
      </c>
      <c r="B65" s="132" t="s">
        <v>1892</v>
      </c>
      <c r="C65">
        <v>64</v>
      </c>
      <c r="F65" s="350" t="s">
        <v>532</v>
      </c>
      <c r="G65" s="132" t="s">
        <v>1892</v>
      </c>
      <c r="H65">
        <v>64</v>
      </c>
      <c r="J65" t="b">
        <f t="shared" si="0"/>
        <v>1</v>
      </c>
    </row>
    <row r="66" spans="1:10">
      <c r="A66" s="350" t="s">
        <v>533</v>
      </c>
      <c r="B66" s="132" t="s">
        <v>1893</v>
      </c>
      <c r="C66">
        <v>65</v>
      </c>
      <c r="F66" s="350" t="s">
        <v>533</v>
      </c>
      <c r="G66" s="132" t="s">
        <v>1893</v>
      </c>
      <c r="H66">
        <v>65</v>
      </c>
      <c r="J66" t="b">
        <f t="shared" si="0"/>
        <v>1</v>
      </c>
    </row>
    <row r="67" spans="1:10">
      <c r="A67" s="350" t="s">
        <v>534</v>
      </c>
      <c r="B67" s="132" t="s">
        <v>1894</v>
      </c>
      <c r="C67">
        <v>66</v>
      </c>
      <c r="F67" s="350" t="s">
        <v>534</v>
      </c>
      <c r="G67" s="132" t="s">
        <v>1894</v>
      </c>
      <c r="H67">
        <v>66</v>
      </c>
      <c r="J67" t="b">
        <f t="shared" ref="J67:J77" si="1">A67=F67</f>
        <v>1</v>
      </c>
    </row>
    <row r="68" spans="1:10">
      <c r="A68" s="350" t="s">
        <v>535</v>
      </c>
      <c r="B68" s="132" t="s">
        <v>1895</v>
      </c>
      <c r="C68">
        <v>67</v>
      </c>
      <c r="F68" s="350" t="s">
        <v>535</v>
      </c>
      <c r="G68" s="132" t="s">
        <v>1895</v>
      </c>
      <c r="H68">
        <v>67</v>
      </c>
      <c r="J68" t="b">
        <f t="shared" si="1"/>
        <v>1</v>
      </c>
    </row>
    <row r="69" spans="1:10">
      <c r="A69" s="350" t="s">
        <v>536</v>
      </c>
      <c r="B69" s="132" t="s">
        <v>1896</v>
      </c>
      <c r="C69">
        <v>68</v>
      </c>
      <c r="F69" s="350" t="s">
        <v>536</v>
      </c>
      <c r="G69" s="132" t="s">
        <v>1896</v>
      </c>
      <c r="H69">
        <v>68</v>
      </c>
      <c r="J69" t="b">
        <f t="shared" si="1"/>
        <v>1</v>
      </c>
    </row>
    <row r="70" spans="1:10">
      <c r="A70" s="350" t="s">
        <v>537</v>
      </c>
      <c r="B70" s="132" t="s">
        <v>1897</v>
      </c>
      <c r="C70">
        <v>69</v>
      </c>
      <c r="F70" s="350" t="s">
        <v>537</v>
      </c>
      <c r="G70" s="132" t="s">
        <v>1897</v>
      </c>
      <c r="H70">
        <v>69</v>
      </c>
      <c r="J70" t="b">
        <f t="shared" si="1"/>
        <v>1</v>
      </c>
    </row>
    <row r="71" spans="1:10">
      <c r="A71" s="350" t="s">
        <v>538</v>
      </c>
      <c r="B71" s="132" t="s">
        <v>1898</v>
      </c>
      <c r="C71">
        <v>70</v>
      </c>
      <c r="F71" s="350" t="s">
        <v>538</v>
      </c>
      <c r="G71" s="132" t="s">
        <v>1898</v>
      </c>
      <c r="H71">
        <v>70</v>
      </c>
      <c r="J71" t="b">
        <f t="shared" si="1"/>
        <v>1</v>
      </c>
    </row>
    <row r="72" spans="1:10">
      <c r="A72" s="350" t="s">
        <v>539</v>
      </c>
      <c r="B72" s="132" t="s">
        <v>1899</v>
      </c>
      <c r="C72">
        <v>71</v>
      </c>
      <c r="F72" s="350" t="s">
        <v>539</v>
      </c>
      <c r="G72" s="132" t="s">
        <v>1899</v>
      </c>
      <c r="H72">
        <v>71</v>
      </c>
      <c r="J72" t="b">
        <f t="shared" si="1"/>
        <v>1</v>
      </c>
    </row>
    <row r="73" spans="1:10">
      <c r="A73" s="350" t="s">
        <v>540</v>
      </c>
      <c r="B73" s="132" t="s">
        <v>1900</v>
      </c>
      <c r="C73">
        <v>72</v>
      </c>
      <c r="F73" s="350" t="s">
        <v>540</v>
      </c>
      <c r="G73" s="132" t="s">
        <v>1900</v>
      </c>
      <c r="H73">
        <v>72</v>
      </c>
      <c r="J73" t="b">
        <f t="shared" si="1"/>
        <v>1</v>
      </c>
    </row>
    <row r="74" spans="1:10">
      <c r="A74" s="350" t="s">
        <v>598</v>
      </c>
      <c r="B74" s="132" t="s">
        <v>1901</v>
      </c>
      <c r="C74">
        <v>73</v>
      </c>
      <c r="F74" s="350" t="s">
        <v>598</v>
      </c>
      <c r="G74" s="132" t="s">
        <v>1901</v>
      </c>
      <c r="H74">
        <v>73</v>
      </c>
      <c r="J74" t="b">
        <f t="shared" si="1"/>
        <v>1</v>
      </c>
    </row>
    <row r="75" spans="1:10">
      <c r="A75" s="350" t="s">
        <v>599</v>
      </c>
      <c r="B75" s="132" t="s">
        <v>1902</v>
      </c>
      <c r="C75">
        <v>74</v>
      </c>
      <c r="F75" s="350" t="s">
        <v>599</v>
      </c>
      <c r="G75" s="132" t="s">
        <v>1902</v>
      </c>
      <c r="H75">
        <v>74</v>
      </c>
      <c r="J75" t="b">
        <f t="shared" si="1"/>
        <v>1</v>
      </c>
    </row>
    <row r="76" spans="1:10">
      <c r="A76" s="350" t="s">
        <v>620</v>
      </c>
      <c r="B76" s="132" t="s">
        <v>1903</v>
      </c>
      <c r="C76">
        <v>75</v>
      </c>
      <c r="F76" s="350" t="s">
        <v>620</v>
      </c>
      <c r="G76" s="132" t="s">
        <v>1903</v>
      </c>
      <c r="H76">
        <v>75</v>
      </c>
      <c r="J76" t="b">
        <f t="shared" si="1"/>
        <v>1</v>
      </c>
    </row>
    <row r="77" spans="1:10">
      <c r="A77" s="350" t="s">
        <v>621</v>
      </c>
      <c r="B77" s="132" t="s">
        <v>1904</v>
      </c>
      <c r="C77">
        <v>76</v>
      </c>
      <c r="F77" s="350" t="s">
        <v>621</v>
      </c>
      <c r="G77" s="132" t="s">
        <v>1904</v>
      </c>
      <c r="H77">
        <v>76</v>
      </c>
      <c r="J77" t="b">
        <f t="shared" si="1"/>
        <v>1</v>
      </c>
    </row>
    <row r="78" spans="1:10">
      <c r="A78" s="350" t="s">
        <v>1828</v>
      </c>
      <c r="B78" s="132" t="s">
        <v>1905</v>
      </c>
      <c r="C78">
        <v>77</v>
      </c>
      <c r="F78" s="350" t="s">
        <v>1674</v>
      </c>
      <c r="G78" s="132" t="s">
        <v>1905</v>
      </c>
      <c r="H78">
        <v>77</v>
      </c>
      <c r="J78" t="b">
        <v>1</v>
      </c>
    </row>
    <row r="79" spans="1:10">
      <c r="A79" s="350" t="s">
        <v>622</v>
      </c>
      <c r="B79" s="132" t="s">
        <v>1906</v>
      </c>
      <c r="C79">
        <v>78</v>
      </c>
      <c r="F79" s="350" t="s">
        <v>622</v>
      </c>
      <c r="G79" s="132" t="s">
        <v>1906</v>
      </c>
      <c r="H79">
        <v>78</v>
      </c>
      <c r="J79" t="b">
        <f t="shared" ref="J79:J107" si="2">A79=F79</f>
        <v>1</v>
      </c>
    </row>
    <row r="80" spans="1:10">
      <c r="A80" s="350" t="s">
        <v>623</v>
      </c>
      <c r="B80" s="132" t="s">
        <v>33</v>
      </c>
      <c r="C80">
        <v>79</v>
      </c>
      <c r="F80" s="350" t="s">
        <v>623</v>
      </c>
      <c r="G80" s="132" t="s">
        <v>33</v>
      </c>
      <c r="H80">
        <v>79</v>
      </c>
      <c r="J80" t="b">
        <f t="shared" si="2"/>
        <v>1</v>
      </c>
    </row>
    <row r="81" spans="1:10">
      <c r="A81" s="350" t="s">
        <v>624</v>
      </c>
      <c r="B81" s="132" t="s">
        <v>1907</v>
      </c>
      <c r="C81">
        <v>80</v>
      </c>
      <c r="F81" s="350" t="s">
        <v>624</v>
      </c>
      <c r="G81" s="132" t="s">
        <v>1907</v>
      </c>
      <c r="H81">
        <v>80</v>
      </c>
      <c r="J81" t="b">
        <f t="shared" si="2"/>
        <v>1</v>
      </c>
    </row>
    <row r="82" spans="1:10">
      <c r="A82" s="350" t="s">
        <v>625</v>
      </c>
      <c r="B82" s="132" t="s">
        <v>1908</v>
      </c>
      <c r="C82">
        <v>81</v>
      </c>
      <c r="F82" s="350" t="s">
        <v>625</v>
      </c>
      <c r="G82" s="132" t="s">
        <v>1908</v>
      </c>
      <c r="H82">
        <v>81</v>
      </c>
      <c r="J82" t="b">
        <f t="shared" si="2"/>
        <v>1</v>
      </c>
    </row>
    <row r="83" spans="1:10">
      <c r="A83" s="350" t="s">
        <v>626</v>
      </c>
      <c r="B83" s="132" t="s">
        <v>1909</v>
      </c>
      <c r="C83">
        <v>82</v>
      </c>
      <c r="F83" s="350" t="s">
        <v>626</v>
      </c>
      <c r="G83" s="132" t="s">
        <v>1909</v>
      </c>
      <c r="H83">
        <v>82</v>
      </c>
      <c r="J83" t="b">
        <f t="shared" si="2"/>
        <v>1</v>
      </c>
    </row>
    <row r="84" spans="1:10">
      <c r="A84" s="350" t="s">
        <v>627</v>
      </c>
      <c r="B84" s="132" t="s">
        <v>1910</v>
      </c>
      <c r="C84">
        <v>83</v>
      </c>
      <c r="F84" s="350" t="s">
        <v>627</v>
      </c>
      <c r="G84" s="132" t="s">
        <v>1910</v>
      </c>
      <c r="H84">
        <v>83</v>
      </c>
      <c r="J84" t="b">
        <f t="shared" si="2"/>
        <v>1</v>
      </c>
    </row>
    <row r="85" spans="1:10">
      <c r="A85" s="350" t="s">
        <v>628</v>
      </c>
      <c r="B85" s="132" t="s">
        <v>1911</v>
      </c>
      <c r="C85">
        <v>84</v>
      </c>
      <c r="F85" s="350" t="s">
        <v>628</v>
      </c>
      <c r="G85" s="132" t="s">
        <v>1911</v>
      </c>
      <c r="H85">
        <v>84</v>
      </c>
      <c r="J85" t="b">
        <f t="shared" si="2"/>
        <v>1</v>
      </c>
    </row>
    <row r="86" spans="1:10">
      <c r="A86" s="350" t="s">
        <v>629</v>
      </c>
      <c r="B86" s="132" t="s">
        <v>1912</v>
      </c>
      <c r="C86">
        <v>85</v>
      </c>
      <c r="F86" s="350" t="s">
        <v>629</v>
      </c>
      <c r="G86" s="132" t="s">
        <v>1912</v>
      </c>
      <c r="H86">
        <v>85</v>
      </c>
      <c r="J86" t="b">
        <f t="shared" si="2"/>
        <v>1</v>
      </c>
    </row>
    <row r="87" spans="1:10">
      <c r="A87" s="350" t="s">
        <v>630</v>
      </c>
      <c r="B87" s="132" t="s">
        <v>1913</v>
      </c>
      <c r="C87">
        <v>86</v>
      </c>
      <c r="F87" s="350" t="s">
        <v>630</v>
      </c>
      <c r="G87" s="132" t="s">
        <v>1913</v>
      </c>
      <c r="H87">
        <v>86</v>
      </c>
      <c r="J87" t="b">
        <f t="shared" si="2"/>
        <v>1</v>
      </c>
    </row>
    <row r="88" spans="1:10">
      <c r="A88" s="350" t="s">
        <v>355</v>
      </c>
      <c r="B88" s="132" t="s">
        <v>1914</v>
      </c>
      <c r="C88">
        <v>87</v>
      </c>
      <c r="F88" s="350" t="s">
        <v>355</v>
      </c>
      <c r="G88" s="132" t="s">
        <v>1914</v>
      </c>
      <c r="H88">
        <v>87</v>
      </c>
      <c r="J88" t="b">
        <f t="shared" si="2"/>
        <v>1</v>
      </c>
    </row>
    <row r="89" spans="1:10">
      <c r="A89" s="350" t="s">
        <v>547</v>
      </c>
      <c r="B89" s="132" t="s">
        <v>1915</v>
      </c>
      <c r="C89">
        <v>88</v>
      </c>
      <c r="F89" s="350" t="s">
        <v>547</v>
      </c>
      <c r="G89" s="132" t="s">
        <v>1915</v>
      </c>
      <c r="H89">
        <v>88</v>
      </c>
      <c r="J89" t="b">
        <f t="shared" si="2"/>
        <v>1</v>
      </c>
    </row>
    <row r="90" spans="1:10">
      <c r="A90" s="350" t="s">
        <v>404</v>
      </c>
      <c r="B90" s="132" t="s">
        <v>1916</v>
      </c>
      <c r="C90">
        <v>89</v>
      </c>
      <c r="F90" s="350" t="s">
        <v>404</v>
      </c>
      <c r="G90" s="132" t="s">
        <v>1916</v>
      </c>
      <c r="H90">
        <v>89</v>
      </c>
      <c r="J90" t="b">
        <f t="shared" si="2"/>
        <v>1</v>
      </c>
    </row>
    <row r="91" spans="1:10">
      <c r="A91" s="350" t="s">
        <v>600</v>
      </c>
      <c r="B91" s="132" t="s">
        <v>1917</v>
      </c>
      <c r="C91">
        <v>90</v>
      </c>
      <c r="F91" s="350" t="s">
        <v>600</v>
      </c>
      <c r="G91" s="132" t="s">
        <v>1917</v>
      </c>
      <c r="H91">
        <v>90</v>
      </c>
      <c r="J91" t="b">
        <f t="shared" si="2"/>
        <v>1</v>
      </c>
    </row>
    <row r="92" spans="1:10">
      <c r="A92" s="350" t="s">
        <v>601</v>
      </c>
      <c r="B92" s="132" t="s">
        <v>1918</v>
      </c>
      <c r="C92">
        <v>91</v>
      </c>
      <c r="F92" s="350" t="s">
        <v>601</v>
      </c>
      <c r="G92" s="132" t="s">
        <v>1918</v>
      </c>
      <c r="H92">
        <v>91</v>
      </c>
      <c r="J92" t="b">
        <f t="shared" si="2"/>
        <v>1</v>
      </c>
    </row>
    <row r="93" spans="1:10">
      <c r="A93" s="350" t="s">
        <v>602</v>
      </c>
      <c r="B93" s="132" t="s">
        <v>1919</v>
      </c>
      <c r="C93">
        <v>92</v>
      </c>
      <c r="F93" s="350" t="s">
        <v>602</v>
      </c>
      <c r="G93" s="132" t="s">
        <v>1919</v>
      </c>
      <c r="H93">
        <v>92</v>
      </c>
      <c r="J93" t="b">
        <f t="shared" si="2"/>
        <v>1</v>
      </c>
    </row>
    <row r="94" spans="1:10">
      <c r="A94" s="350" t="s">
        <v>633</v>
      </c>
      <c r="B94" s="132" t="s">
        <v>36</v>
      </c>
      <c r="C94">
        <v>93</v>
      </c>
      <c r="F94" s="350" t="s">
        <v>633</v>
      </c>
      <c r="G94" s="132" t="s">
        <v>36</v>
      </c>
      <c r="H94">
        <v>93</v>
      </c>
      <c r="J94" t="b">
        <f t="shared" si="2"/>
        <v>1</v>
      </c>
    </row>
    <row r="95" spans="1:10">
      <c r="A95" s="350" t="s">
        <v>548</v>
      </c>
      <c r="B95" s="132" t="s">
        <v>1920</v>
      </c>
      <c r="C95">
        <v>94</v>
      </c>
      <c r="F95" s="350" t="s">
        <v>548</v>
      </c>
      <c r="G95" s="132" t="s">
        <v>1920</v>
      </c>
      <c r="H95">
        <v>94</v>
      </c>
      <c r="J95" t="b">
        <f t="shared" si="2"/>
        <v>1</v>
      </c>
    </row>
    <row r="96" spans="1:10">
      <c r="A96" s="350" t="s">
        <v>549</v>
      </c>
      <c r="B96" s="132" t="s">
        <v>1921</v>
      </c>
      <c r="C96">
        <v>95</v>
      </c>
      <c r="F96" s="350" t="s">
        <v>549</v>
      </c>
      <c r="G96" s="132" t="s">
        <v>1921</v>
      </c>
      <c r="H96">
        <v>95</v>
      </c>
      <c r="J96" t="b">
        <f t="shared" si="2"/>
        <v>1</v>
      </c>
    </row>
    <row r="97" spans="1:10">
      <c r="A97" s="350" t="s">
        <v>550</v>
      </c>
      <c r="B97" s="132" t="s">
        <v>480</v>
      </c>
      <c r="C97">
        <v>96</v>
      </c>
      <c r="F97" s="350" t="s">
        <v>550</v>
      </c>
      <c r="G97" s="132" t="s">
        <v>480</v>
      </c>
      <c r="H97">
        <v>96</v>
      </c>
      <c r="J97" t="b">
        <f t="shared" si="2"/>
        <v>1</v>
      </c>
    </row>
    <row r="98" spans="1:10">
      <c r="A98" s="350" t="s">
        <v>551</v>
      </c>
      <c r="B98" s="132" t="s">
        <v>1922</v>
      </c>
      <c r="C98">
        <v>97</v>
      </c>
      <c r="F98" s="350" t="s">
        <v>551</v>
      </c>
      <c r="G98" s="132" t="s">
        <v>1922</v>
      </c>
      <c r="H98">
        <v>97</v>
      </c>
      <c r="J98" t="b">
        <f t="shared" si="2"/>
        <v>1</v>
      </c>
    </row>
    <row r="99" spans="1:10">
      <c r="A99" s="350" t="s">
        <v>405</v>
      </c>
      <c r="B99" s="132" t="s">
        <v>40</v>
      </c>
      <c r="C99">
        <v>98</v>
      </c>
      <c r="F99" s="350" t="s">
        <v>405</v>
      </c>
      <c r="G99" s="132" t="s">
        <v>40</v>
      </c>
      <c r="H99">
        <v>98</v>
      </c>
      <c r="J99" t="b">
        <f t="shared" si="2"/>
        <v>1</v>
      </c>
    </row>
    <row r="100" spans="1:10">
      <c r="A100" s="350" t="s">
        <v>552</v>
      </c>
      <c r="B100" s="132" t="s">
        <v>1923</v>
      </c>
      <c r="C100">
        <v>99</v>
      </c>
      <c r="F100" s="350" t="s">
        <v>552</v>
      </c>
      <c r="G100" s="132" t="s">
        <v>1923</v>
      </c>
      <c r="H100">
        <v>99</v>
      </c>
      <c r="J100" t="b">
        <f t="shared" si="2"/>
        <v>1</v>
      </c>
    </row>
    <row r="101" spans="1:10">
      <c r="A101" s="350" t="s">
        <v>553</v>
      </c>
      <c r="B101" s="132" t="s">
        <v>1924</v>
      </c>
      <c r="C101">
        <v>100</v>
      </c>
      <c r="F101" s="350" t="s">
        <v>553</v>
      </c>
      <c r="G101" s="132" t="s">
        <v>1924</v>
      </c>
      <c r="H101">
        <v>100</v>
      </c>
      <c r="J101" t="b">
        <f t="shared" si="2"/>
        <v>1</v>
      </c>
    </row>
    <row r="102" spans="1:10">
      <c r="A102" s="350" t="s">
        <v>554</v>
      </c>
      <c r="B102" s="132" t="s">
        <v>1925</v>
      </c>
      <c r="C102">
        <v>101</v>
      </c>
      <c r="F102" s="350" t="s">
        <v>554</v>
      </c>
      <c r="G102" s="132" t="s">
        <v>1925</v>
      </c>
      <c r="H102">
        <v>101</v>
      </c>
      <c r="J102" t="b">
        <f t="shared" si="2"/>
        <v>1</v>
      </c>
    </row>
    <row r="103" spans="1:10">
      <c r="A103" s="350" t="s">
        <v>634</v>
      </c>
      <c r="B103" s="132" t="s">
        <v>1926</v>
      </c>
      <c r="C103">
        <v>102</v>
      </c>
      <c r="F103" s="350" t="s">
        <v>634</v>
      </c>
      <c r="G103" s="132" t="s">
        <v>1926</v>
      </c>
      <c r="H103">
        <v>102</v>
      </c>
      <c r="J103" t="b">
        <f t="shared" si="2"/>
        <v>1</v>
      </c>
    </row>
    <row r="104" spans="1:10">
      <c r="A104" s="350" t="s">
        <v>555</v>
      </c>
      <c r="B104" s="132" t="s">
        <v>1927</v>
      </c>
      <c r="C104">
        <v>103</v>
      </c>
      <c r="F104" s="350" t="s">
        <v>555</v>
      </c>
      <c r="G104" s="132" t="s">
        <v>1927</v>
      </c>
      <c r="H104">
        <v>103</v>
      </c>
      <c r="J104" t="b">
        <f t="shared" si="2"/>
        <v>1</v>
      </c>
    </row>
    <row r="105" spans="1:10">
      <c r="A105" s="350" t="s">
        <v>556</v>
      </c>
      <c r="B105" s="132" t="s">
        <v>1928</v>
      </c>
      <c r="C105">
        <v>104</v>
      </c>
      <c r="F105" s="350" t="s">
        <v>556</v>
      </c>
      <c r="G105" s="132" t="s">
        <v>1928</v>
      </c>
      <c r="H105">
        <v>104</v>
      </c>
      <c r="J105" t="b">
        <f t="shared" si="2"/>
        <v>1</v>
      </c>
    </row>
    <row r="106" spans="1:10">
      <c r="A106" s="350" t="s">
        <v>557</v>
      </c>
      <c r="B106" s="132" t="s">
        <v>1929</v>
      </c>
      <c r="C106">
        <v>105</v>
      </c>
      <c r="F106" s="350" t="s">
        <v>557</v>
      </c>
      <c r="G106" s="132" t="s">
        <v>1929</v>
      </c>
      <c r="H106">
        <v>105</v>
      </c>
      <c r="J106" t="b">
        <f t="shared" si="2"/>
        <v>1</v>
      </c>
    </row>
    <row r="107" spans="1:10">
      <c r="A107" s="350" t="s">
        <v>558</v>
      </c>
      <c r="B107" s="132" t="s">
        <v>1930</v>
      </c>
      <c r="C107">
        <v>106</v>
      </c>
      <c r="F107" s="350" t="s">
        <v>558</v>
      </c>
      <c r="G107" s="132" t="s">
        <v>1930</v>
      </c>
      <c r="H107">
        <v>106</v>
      </c>
      <c r="J107" t="b">
        <f t="shared" si="2"/>
        <v>1</v>
      </c>
    </row>
    <row r="108" spans="1:10">
      <c r="A108" s="350" t="s">
        <v>286</v>
      </c>
      <c r="B108" s="132" t="s">
        <v>1931</v>
      </c>
      <c r="C108">
        <v>107</v>
      </c>
      <c r="E108" t="s">
        <v>3092</v>
      </c>
      <c r="F108" s="350" t="s">
        <v>1675</v>
      </c>
      <c r="G108" s="132" t="s">
        <v>1931</v>
      </c>
      <c r="H108">
        <v>107</v>
      </c>
      <c r="I108" t="s">
        <v>3091</v>
      </c>
    </row>
    <row r="109" spans="1:10">
      <c r="A109" s="350" t="s">
        <v>635</v>
      </c>
      <c r="B109" s="132" t="s">
        <v>1932</v>
      </c>
      <c r="C109">
        <v>108</v>
      </c>
      <c r="E109" t="s">
        <v>3092</v>
      </c>
      <c r="F109" s="350" t="s">
        <v>1676</v>
      </c>
      <c r="G109" s="132" t="s">
        <v>1932</v>
      </c>
      <c r="H109">
        <v>108</v>
      </c>
      <c r="I109" t="s">
        <v>3091</v>
      </c>
    </row>
    <row r="110" spans="1:10">
      <c r="A110" s="350" t="s">
        <v>559</v>
      </c>
      <c r="B110" s="132" t="s">
        <v>43</v>
      </c>
      <c r="C110">
        <v>109</v>
      </c>
      <c r="E110" t="s">
        <v>3092</v>
      </c>
      <c r="F110" s="350" t="s">
        <v>1677</v>
      </c>
      <c r="G110" s="132" t="s">
        <v>43</v>
      </c>
      <c r="H110">
        <v>109</v>
      </c>
      <c r="I110" t="s">
        <v>3091</v>
      </c>
    </row>
    <row r="111" spans="1:10">
      <c r="A111" s="350" t="s">
        <v>560</v>
      </c>
      <c r="B111" s="132" t="s">
        <v>1933</v>
      </c>
      <c r="C111">
        <v>110</v>
      </c>
      <c r="E111" t="s">
        <v>3092</v>
      </c>
      <c r="F111" s="350" t="s">
        <v>1682</v>
      </c>
      <c r="G111" s="132" t="s">
        <v>1933</v>
      </c>
      <c r="H111">
        <v>110</v>
      </c>
      <c r="I111" t="s">
        <v>3091</v>
      </c>
    </row>
    <row r="112" spans="1:10">
      <c r="A112" s="350" t="s">
        <v>561</v>
      </c>
      <c r="B112" s="132" t="s">
        <v>1934</v>
      </c>
      <c r="C112">
        <v>111</v>
      </c>
      <c r="E112" t="s">
        <v>3092</v>
      </c>
      <c r="F112" s="350" t="s">
        <v>1683</v>
      </c>
      <c r="G112" s="132" t="s">
        <v>1934</v>
      </c>
      <c r="H112">
        <v>111</v>
      </c>
      <c r="I112" t="s">
        <v>3091</v>
      </c>
    </row>
    <row r="113" spans="1:10">
      <c r="A113" s="350" t="s">
        <v>631</v>
      </c>
      <c r="B113" s="132" t="s">
        <v>1935</v>
      </c>
      <c r="C113">
        <v>112</v>
      </c>
      <c r="E113" t="s">
        <v>3092</v>
      </c>
      <c r="F113" s="350" t="s">
        <v>1678</v>
      </c>
      <c r="G113" s="132" t="s">
        <v>1935</v>
      </c>
      <c r="H113">
        <v>112</v>
      </c>
      <c r="I113" t="s">
        <v>3091</v>
      </c>
    </row>
    <row r="114" spans="1:10">
      <c r="A114" s="350" t="s">
        <v>287</v>
      </c>
      <c r="B114" s="132" t="s">
        <v>1936</v>
      </c>
      <c r="C114">
        <v>113</v>
      </c>
      <c r="D114">
        <v>123</v>
      </c>
      <c r="F114" s="350" t="s">
        <v>1680</v>
      </c>
      <c r="G114" s="132" t="s">
        <v>1936</v>
      </c>
      <c r="H114">
        <v>113</v>
      </c>
      <c r="I114" t="s">
        <v>3091</v>
      </c>
    </row>
    <row r="115" spans="1:10">
      <c r="A115" s="350" t="s">
        <v>636</v>
      </c>
      <c r="B115" s="132" t="s">
        <v>1937</v>
      </c>
      <c r="C115">
        <v>114</v>
      </c>
      <c r="D115">
        <v>124</v>
      </c>
      <c r="F115" s="350" t="s">
        <v>1681</v>
      </c>
      <c r="G115" s="132" t="s">
        <v>1937</v>
      </c>
      <c r="H115">
        <v>114</v>
      </c>
      <c r="I115" t="s">
        <v>3091</v>
      </c>
    </row>
    <row r="116" spans="1:10">
      <c r="A116" s="350" t="s">
        <v>562</v>
      </c>
      <c r="B116" s="132" t="s">
        <v>1938</v>
      </c>
      <c r="C116">
        <v>115</v>
      </c>
      <c r="D116">
        <v>125</v>
      </c>
      <c r="F116" s="350" t="s">
        <v>1684</v>
      </c>
      <c r="G116" s="132" t="s">
        <v>1938</v>
      </c>
      <c r="H116">
        <v>115</v>
      </c>
      <c r="I116" t="s">
        <v>3091</v>
      </c>
    </row>
    <row r="117" spans="1:10">
      <c r="A117" s="350" t="s">
        <v>563</v>
      </c>
      <c r="B117" s="132" t="s">
        <v>1939</v>
      </c>
      <c r="C117">
        <v>116</v>
      </c>
      <c r="D117">
        <v>126</v>
      </c>
      <c r="F117" s="350" t="s">
        <v>1685</v>
      </c>
      <c r="G117" s="132" t="s">
        <v>1939</v>
      </c>
      <c r="H117">
        <v>116</v>
      </c>
      <c r="I117" t="s">
        <v>3091</v>
      </c>
    </row>
    <row r="118" spans="1:10">
      <c r="A118" s="350" t="s">
        <v>564</v>
      </c>
      <c r="B118" s="132" t="s">
        <v>1940</v>
      </c>
      <c r="C118">
        <v>117</v>
      </c>
      <c r="D118">
        <v>127</v>
      </c>
      <c r="F118" s="350" t="s">
        <v>1686</v>
      </c>
      <c r="G118" s="132" t="s">
        <v>1940</v>
      </c>
      <c r="H118">
        <v>117</v>
      </c>
      <c r="I118" t="s">
        <v>3091</v>
      </c>
    </row>
    <row r="119" spans="1:10">
      <c r="A119" s="350" t="s">
        <v>632</v>
      </c>
      <c r="B119" s="132" t="s">
        <v>1941</v>
      </c>
      <c r="C119">
        <v>118</v>
      </c>
      <c r="D119">
        <v>128</v>
      </c>
      <c r="F119" s="350" t="s">
        <v>1687</v>
      </c>
      <c r="G119" s="132" t="s">
        <v>1941</v>
      </c>
      <c r="H119">
        <v>118</v>
      </c>
      <c r="I119" t="s">
        <v>3091</v>
      </c>
    </row>
    <row r="120" spans="1:10">
      <c r="A120" s="350" t="s">
        <v>288</v>
      </c>
      <c r="B120" s="132" t="s">
        <v>1942</v>
      </c>
      <c r="C120">
        <v>119</v>
      </c>
      <c r="D120">
        <v>129</v>
      </c>
      <c r="F120" s="350" t="s">
        <v>1688</v>
      </c>
      <c r="G120" s="132" t="s">
        <v>1942</v>
      </c>
      <c r="H120">
        <v>119</v>
      </c>
      <c r="I120" t="s">
        <v>3091</v>
      </c>
    </row>
    <row r="121" spans="1:10">
      <c r="A121" s="350" t="s">
        <v>565</v>
      </c>
      <c r="B121" s="132" t="s">
        <v>1943</v>
      </c>
      <c r="C121">
        <v>120</v>
      </c>
      <c r="D121">
        <v>130</v>
      </c>
      <c r="F121" s="350" t="s">
        <v>1689</v>
      </c>
      <c r="G121" s="132" t="s">
        <v>1943</v>
      </c>
      <c r="H121">
        <v>120</v>
      </c>
      <c r="I121" t="s">
        <v>3091</v>
      </c>
    </row>
    <row r="122" spans="1:10">
      <c r="A122" s="350" t="s">
        <v>566</v>
      </c>
      <c r="B122" s="132" t="s">
        <v>1944</v>
      </c>
      <c r="C122">
        <v>121</v>
      </c>
      <c r="D122">
        <v>131</v>
      </c>
      <c r="F122" s="350" t="s">
        <v>1690</v>
      </c>
      <c r="G122" s="132" t="s">
        <v>1944</v>
      </c>
      <c r="H122">
        <v>121</v>
      </c>
      <c r="I122" t="s">
        <v>3091</v>
      </c>
    </row>
    <row r="123" spans="1:10">
      <c r="A123" s="350" t="s">
        <v>567</v>
      </c>
      <c r="B123" s="132" t="s">
        <v>1945</v>
      </c>
      <c r="C123">
        <v>122</v>
      </c>
      <c r="D123">
        <v>132</v>
      </c>
      <c r="F123" s="350" t="s">
        <v>1691</v>
      </c>
      <c r="G123" s="132" t="s">
        <v>1945</v>
      </c>
      <c r="H123">
        <v>122</v>
      </c>
      <c r="I123" t="s">
        <v>3091</v>
      </c>
    </row>
    <row r="124" spans="1:10">
      <c r="A124" s="350" t="s">
        <v>568</v>
      </c>
      <c r="B124" s="132" t="s">
        <v>1946</v>
      </c>
      <c r="C124">
        <v>123</v>
      </c>
      <c r="D124">
        <v>133</v>
      </c>
      <c r="F124" s="350" t="s">
        <v>287</v>
      </c>
      <c r="G124" s="132" t="s">
        <v>1946</v>
      </c>
      <c r="H124">
        <v>123</v>
      </c>
      <c r="J124" t="b">
        <f>A114=F124</f>
        <v>1</v>
      </c>
    </row>
    <row r="125" spans="1:10">
      <c r="A125" s="350" t="s">
        <v>406</v>
      </c>
      <c r="B125" s="132" t="s">
        <v>1947</v>
      </c>
      <c r="C125">
        <v>124</v>
      </c>
      <c r="D125">
        <v>134</v>
      </c>
      <c r="F125" s="350" t="s">
        <v>636</v>
      </c>
      <c r="G125" s="132" t="s">
        <v>1947</v>
      </c>
      <c r="H125">
        <v>124</v>
      </c>
      <c r="J125" t="b">
        <f t="shared" ref="J125:J171" si="3">A115=F125</f>
        <v>1</v>
      </c>
    </row>
    <row r="126" spans="1:10">
      <c r="A126" s="350" t="s">
        <v>569</v>
      </c>
      <c r="B126" s="132" t="s">
        <v>1948</v>
      </c>
      <c r="C126">
        <v>125</v>
      </c>
      <c r="D126">
        <v>135</v>
      </c>
      <c r="F126" s="350" t="s">
        <v>562</v>
      </c>
      <c r="G126" s="132" t="s">
        <v>1948</v>
      </c>
      <c r="H126">
        <v>125</v>
      </c>
      <c r="J126" t="b">
        <f t="shared" si="3"/>
        <v>1</v>
      </c>
    </row>
    <row r="127" spans="1:10">
      <c r="A127" s="350" t="s">
        <v>570</v>
      </c>
      <c r="B127" s="132" t="s">
        <v>1949</v>
      </c>
      <c r="C127">
        <v>126</v>
      </c>
      <c r="D127">
        <v>136</v>
      </c>
      <c r="F127" s="350" t="s">
        <v>563</v>
      </c>
      <c r="G127" s="132" t="s">
        <v>1949</v>
      </c>
      <c r="H127">
        <v>126</v>
      </c>
      <c r="J127" t="b">
        <f t="shared" si="3"/>
        <v>1</v>
      </c>
    </row>
    <row r="128" spans="1:10">
      <c r="A128" s="350" t="s">
        <v>571</v>
      </c>
      <c r="B128" s="132" t="s">
        <v>1950</v>
      </c>
      <c r="C128">
        <v>127</v>
      </c>
      <c r="D128">
        <v>137</v>
      </c>
      <c r="F128" s="350" t="s">
        <v>564</v>
      </c>
      <c r="G128" s="132" t="s">
        <v>1950</v>
      </c>
      <c r="H128">
        <v>127</v>
      </c>
      <c r="J128" t="b">
        <f t="shared" si="3"/>
        <v>1</v>
      </c>
    </row>
    <row r="129" spans="1:10">
      <c r="A129" s="350" t="s">
        <v>400</v>
      </c>
      <c r="B129" s="132" t="s">
        <v>1951</v>
      </c>
      <c r="C129">
        <v>128</v>
      </c>
      <c r="D129">
        <v>138</v>
      </c>
      <c r="F129" s="350" t="s">
        <v>632</v>
      </c>
      <c r="G129" s="132" t="s">
        <v>1951</v>
      </c>
      <c r="H129">
        <v>128</v>
      </c>
      <c r="J129" t="b">
        <f t="shared" si="3"/>
        <v>1</v>
      </c>
    </row>
    <row r="130" spans="1:10">
      <c r="A130" s="350" t="s">
        <v>572</v>
      </c>
      <c r="B130" s="132" t="s">
        <v>1952</v>
      </c>
      <c r="C130">
        <v>129</v>
      </c>
      <c r="D130">
        <v>139</v>
      </c>
      <c r="F130" s="350" t="s">
        <v>288</v>
      </c>
      <c r="G130" s="132" t="s">
        <v>1952</v>
      </c>
      <c r="H130">
        <v>129</v>
      </c>
      <c r="J130" t="b">
        <f t="shared" si="3"/>
        <v>1</v>
      </c>
    </row>
    <row r="131" spans="1:10">
      <c r="A131" s="350" t="s">
        <v>573</v>
      </c>
      <c r="B131" s="132" t="s">
        <v>1953</v>
      </c>
      <c r="C131">
        <v>130</v>
      </c>
      <c r="D131">
        <v>140</v>
      </c>
      <c r="F131" s="350" t="s">
        <v>565</v>
      </c>
      <c r="G131" s="132" t="s">
        <v>1953</v>
      </c>
      <c r="H131">
        <v>130</v>
      </c>
      <c r="J131" t="b">
        <f t="shared" si="3"/>
        <v>1</v>
      </c>
    </row>
    <row r="132" spans="1:10">
      <c r="A132" s="350" t="s">
        <v>574</v>
      </c>
      <c r="B132" s="132" t="s">
        <v>1954</v>
      </c>
      <c r="C132">
        <v>131</v>
      </c>
      <c r="D132">
        <v>141</v>
      </c>
      <c r="F132" s="350" t="s">
        <v>566</v>
      </c>
      <c r="G132" s="132" t="s">
        <v>1954</v>
      </c>
      <c r="H132">
        <v>131</v>
      </c>
      <c r="J132" t="b">
        <f t="shared" si="3"/>
        <v>1</v>
      </c>
    </row>
    <row r="133" spans="1:10">
      <c r="A133" s="350" t="s">
        <v>283</v>
      </c>
      <c r="B133" s="132" t="s">
        <v>1955</v>
      </c>
      <c r="C133">
        <v>132</v>
      </c>
      <c r="D133">
        <v>142</v>
      </c>
      <c r="F133" s="350" t="s">
        <v>567</v>
      </c>
      <c r="G133" s="132" t="s">
        <v>1955</v>
      </c>
      <c r="H133">
        <v>132</v>
      </c>
      <c r="J133" t="b">
        <f t="shared" si="3"/>
        <v>1</v>
      </c>
    </row>
    <row r="134" spans="1:10">
      <c r="A134" s="350" t="s">
        <v>575</v>
      </c>
      <c r="B134" s="132" t="s">
        <v>1956</v>
      </c>
      <c r="C134">
        <v>133</v>
      </c>
      <c r="D134">
        <v>143</v>
      </c>
      <c r="F134" s="350" t="s">
        <v>568</v>
      </c>
      <c r="G134" s="132" t="s">
        <v>1956</v>
      </c>
      <c r="H134">
        <v>133</v>
      </c>
      <c r="J134" t="b">
        <f t="shared" si="3"/>
        <v>1</v>
      </c>
    </row>
    <row r="135" spans="1:10">
      <c r="A135" s="350" t="s">
        <v>576</v>
      </c>
      <c r="B135" s="132" t="s">
        <v>1957</v>
      </c>
      <c r="C135">
        <v>134</v>
      </c>
      <c r="D135">
        <v>144</v>
      </c>
      <c r="F135" s="350" t="s">
        <v>406</v>
      </c>
      <c r="G135" s="132" t="s">
        <v>1957</v>
      </c>
      <c r="H135">
        <v>134</v>
      </c>
      <c r="J135" t="b">
        <f t="shared" si="3"/>
        <v>1</v>
      </c>
    </row>
    <row r="136" spans="1:10">
      <c r="A136" s="350" t="s">
        <v>577</v>
      </c>
      <c r="B136" s="132" t="s">
        <v>1958</v>
      </c>
      <c r="C136">
        <v>135</v>
      </c>
      <c r="D136">
        <v>145</v>
      </c>
      <c r="F136" s="350" t="s">
        <v>569</v>
      </c>
      <c r="G136" s="132" t="s">
        <v>1958</v>
      </c>
      <c r="H136">
        <v>135</v>
      </c>
      <c r="J136" t="b">
        <f t="shared" si="3"/>
        <v>1</v>
      </c>
    </row>
    <row r="137" spans="1:10">
      <c r="A137" s="350" t="s">
        <v>264</v>
      </c>
      <c r="B137" s="132" t="s">
        <v>1959</v>
      </c>
      <c r="C137">
        <v>136</v>
      </c>
      <c r="D137">
        <v>146</v>
      </c>
      <c r="F137" s="350" t="s">
        <v>570</v>
      </c>
      <c r="G137" s="132" t="s">
        <v>1959</v>
      </c>
      <c r="H137">
        <v>136</v>
      </c>
      <c r="J137" t="b">
        <f t="shared" si="3"/>
        <v>1</v>
      </c>
    </row>
    <row r="138" spans="1:10">
      <c r="A138" s="350" t="s">
        <v>1807</v>
      </c>
      <c r="B138" s="132" t="s">
        <v>1960</v>
      </c>
      <c r="C138">
        <v>137</v>
      </c>
      <c r="D138">
        <v>147</v>
      </c>
      <c r="F138" s="350" t="s">
        <v>571</v>
      </c>
      <c r="G138" s="132" t="s">
        <v>1960</v>
      </c>
      <c r="H138">
        <v>137</v>
      </c>
      <c r="J138" t="b">
        <f t="shared" si="3"/>
        <v>1</v>
      </c>
    </row>
    <row r="139" spans="1:10">
      <c r="A139" s="350" t="s">
        <v>1808</v>
      </c>
      <c r="B139" s="132" t="s">
        <v>1961</v>
      </c>
      <c r="C139">
        <v>138</v>
      </c>
      <c r="D139">
        <v>148</v>
      </c>
      <c r="F139" s="350" t="s">
        <v>400</v>
      </c>
      <c r="G139" s="132" t="s">
        <v>1961</v>
      </c>
      <c r="H139">
        <v>138</v>
      </c>
      <c r="J139" t="b">
        <f t="shared" si="3"/>
        <v>1</v>
      </c>
    </row>
    <row r="140" spans="1:10">
      <c r="A140" s="350" t="s">
        <v>1809</v>
      </c>
      <c r="B140" s="132" t="s">
        <v>1962</v>
      </c>
      <c r="C140">
        <v>139</v>
      </c>
      <c r="D140">
        <v>149</v>
      </c>
      <c r="F140" s="350" t="s">
        <v>572</v>
      </c>
      <c r="G140" s="132" t="s">
        <v>1962</v>
      </c>
      <c r="H140">
        <v>139</v>
      </c>
      <c r="J140" t="b">
        <f t="shared" si="3"/>
        <v>1</v>
      </c>
    </row>
    <row r="141" spans="1:10">
      <c r="A141" s="350" t="s">
        <v>1810</v>
      </c>
      <c r="B141" s="132" t="s">
        <v>1963</v>
      </c>
      <c r="C141">
        <v>140</v>
      </c>
      <c r="D141">
        <v>150</v>
      </c>
      <c r="F141" s="350" t="s">
        <v>573</v>
      </c>
      <c r="G141" s="132" t="s">
        <v>1963</v>
      </c>
      <c r="H141">
        <v>140</v>
      </c>
      <c r="J141" t="b">
        <f t="shared" si="3"/>
        <v>1</v>
      </c>
    </row>
    <row r="142" spans="1:10">
      <c r="A142" s="350" t="s">
        <v>1811</v>
      </c>
      <c r="B142" s="132" t="s">
        <v>1964</v>
      </c>
      <c r="C142">
        <v>141</v>
      </c>
      <c r="D142">
        <v>156</v>
      </c>
      <c r="F142" s="350" t="s">
        <v>574</v>
      </c>
      <c r="G142" s="132" t="s">
        <v>1964</v>
      </c>
      <c r="H142">
        <v>141</v>
      </c>
      <c r="J142" t="b">
        <f t="shared" si="3"/>
        <v>1</v>
      </c>
    </row>
    <row r="143" spans="1:10">
      <c r="A143" s="350" t="s">
        <v>1812</v>
      </c>
      <c r="B143" s="132" t="s">
        <v>1965</v>
      </c>
      <c r="C143">
        <v>142</v>
      </c>
      <c r="D143">
        <v>157</v>
      </c>
      <c r="F143" s="350" t="s">
        <v>283</v>
      </c>
      <c r="G143" s="132" t="s">
        <v>1965</v>
      </c>
      <c r="H143">
        <v>142</v>
      </c>
      <c r="J143" t="b">
        <f t="shared" si="3"/>
        <v>1</v>
      </c>
    </row>
    <row r="144" spans="1:10">
      <c r="A144" s="350" t="s">
        <v>1813</v>
      </c>
      <c r="B144" s="132" t="s">
        <v>1966</v>
      </c>
      <c r="C144">
        <v>143</v>
      </c>
      <c r="D144">
        <v>158</v>
      </c>
      <c r="F144" s="350" t="s">
        <v>575</v>
      </c>
      <c r="G144" s="132" t="s">
        <v>1966</v>
      </c>
      <c r="H144">
        <v>143</v>
      </c>
      <c r="J144" t="b">
        <f t="shared" si="3"/>
        <v>1</v>
      </c>
    </row>
    <row r="145" spans="1:10">
      <c r="A145" s="350" t="s">
        <v>1814</v>
      </c>
      <c r="B145" s="132" t="s">
        <v>1967</v>
      </c>
      <c r="C145">
        <v>144</v>
      </c>
      <c r="D145">
        <v>159</v>
      </c>
      <c r="F145" s="350" t="s">
        <v>576</v>
      </c>
      <c r="G145" s="132" t="s">
        <v>1967</v>
      </c>
      <c r="H145">
        <v>144</v>
      </c>
      <c r="J145" t="b">
        <f t="shared" si="3"/>
        <v>1</v>
      </c>
    </row>
    <row r="146" spans="1:10">
      <c r="A146" s="350" t="s">
        <v>1815</v>
      </c>
      <c r="B146" s="132" t="s">
        <v>1968</v>
      </c>
      <c r="C146">
        <v>145</v>
      </c>
      <c r="D146">
        <v>160</v>
      </c>
      <c r="F146" s="350" t="s">
        <v>577</v>
      </c>
      <c r="G146" s="132" t="s">
        <v>1968</v>
      </c>
      <c r="H146">
        <v>145</v>
      </c>
      <c r="J146" t="b">
        <f t="shared" si="3"/>
        <v>1</v>
      </c>
    </row>
    <row r="147" spans="1:10">
      <c r="A147" s="350" t="s">
        <v>1398</v>
      </c>
      <c r="B147" s="132" t="s">
        <v>1969</v>
      </c>
      <c r="C147">
        <v>146</v>
      </c>
      <c r="D147">
        <v>166</v>
      </c>
      <c r="F147" s="350" t="s">
        <v>1693</v>
      </c>
      <c r="G147" s="132" t="s">
        <v>1969</v>
      </c>
      <c r="H147">
        <v>146</v>
      </c>
      <c r="J147" t="b">
        <f t="shared" si="3"/>
        <v>0</v>
      </c>
    </row>
    <row r="148" spans="1:10">
      <c r="A148" s="350" t="s">
        <v>1816</v>
      </c>
      <c r="B148" s="132" t="s">
        <v>1970</v>
      </c>
      <c r="C148">
        <v>147</v>
      </c>
      <c r="D148">
        <v>167</v>
      </c>
      <c r="F148" s="350" t="s">
        <v>1694</v>
      </c>
      <c r="G148" s="132" t="s">
        <v>1970</v>
      </c>
      <c r="H148">
        <v>147</v>
      </c>
      <c r="J148" t="b">
        <f t="shared" si="3"/>
        <v>0</v>
      </c>
    </row>
    <row r="149" spans="1:10">
      <c r="A149" s="350" t="s">
        <v>1334</v>
      </c>
      <c r="B149" s="132" t="s">
        <v>1971</v>
      </c>
      <c r="C149">
        <v>148</v>
      </c>
      <c r="D149">
        <v>168</v>
      </c>
      <c r="F149" s="350" t="s">
        <v>1695</v>
      </c>
      <c r="G149" s="132" t="s">
        <v>1971</v>
      </c>
      <c r="H149">
        <v>148</v>
      </c>
      <c r="J149" t="b">
        <f t="shared" si="3"/>
        <v>0</v>
      </c>
    </row>
    <row r="150" spans="1:10">
      <c r="A150" s="350" t="s">
        <v>1335</v>
      </c>
      <c r="B150" s="132" t="s">
        <v>1972</v>
      </c>
      <c r="C150">
        <v>149</v>
      </c>
      <c r="D150">
        <v>169</v>
      </c>
      <c r="F150" s="350" t="s">
        <v>1696</v>
      </c>
      <c r="G150" s="132" t="s">
        <v>1972</v>
      </c>
      <c r="H150">
        <v>149</v>
      </c>
      <c r="J150" t="b">
        <f t="shared" si="3"/>
        <v>0</v>
      </c>
    </row>
    <row r="151" spans="1:10">
      <c r="A151" s="350" t="s">
        <v>1336</v>
      </c>
      <c r="B151" s="132" t="s">
        <v>1973</v>
      </c>
      <c r="C151">
        <v>150</v>
      </c>
      <c r="D151">
        <v>170</v>
      </c>
      <c r="F151" s="350" t="s">
        <v>1697</v>
      </c>
      <c r="G151" s="132" t="s">
        <v>1973</v>
      </c>
      <c r="H151">
        <v>150</v>
      </c>
      <c r="J151" t="b">
        <f t="shared" si="3"/>
        <v>0</v>
      </c>
    </row>
    <row r="152" spans="1:10">
      <c r="A152" s="350" t="s">
        <v>284</v>
      </c>
      <c r="B152" s="132" t="s">
        <v>1974</v>
      </c>
      <c r="C152">
        <v>151</v>
      </c>
      <c r="D152">
        <v>176</v>
      </c>
      <c r="F152" s="350" t="s">
        <v>1698</v>
      </c>
      <c r="G152" s="132" t="s">
        <v>1974</v>
      </c>
      <c r="H152">
        <v>151</v>
      </c>
      <c r="I152" t="s">
        <v>3091</v>
      </c>
    </row>
    <row r="153" spans="1:10">
      <c r="A153" s="350" t="s">
        <v>578</v>
      </c>
      <c r="B153" s="132" t="s">
        <v>1975</v>
      </c>
      <c r="C153">
        <v>152</v>
      </c>
      <c r="D153">
        <v>177</v>
      </c>
      <c r="F153" s="350" t="s">
        <v>1699</v>
      </c>
      <c r="G153" s="132" t="s">
        <v>1975</v>
      </c>
      <c r="H153">
        <v>152</v>
      </c>
      <c r="I153" t="s">
        <v>3091</v>
      </c>
    </row>
    <row r="154" spans="1:10">
      <c r="A154" s="350" t="s">
        <v>579</v>
      </c>
      <c r="B154" s="132" t="s">
        <v>1976</v>
      </c>
      <c r="C154">
        <v>153</v>
      </c>
      <c r="D154">
        <v>178</v>
      </c>
      <c r="F154" s="350" t="s">
        <v>1700</v>
      </c>
      <c r="G154" s="132" t="s">
        <v>1976</v>
      </c>
      <c r="H154">
        <v>153</v>
      </c>
      <c r="I154" t="s">
        <v>3091</v>
      </c>
    </row>
    <row r="155" spans="1:10">
      <c r="A155" s="350" t="s">
        <v>580</v>
      </c>
      <c r="B155" s="132" t="s">
        <v>1977</v>
      </c>
      <c r="C155">
        <v>154</v>
      </c>
      <c r="D155">
        <v>179</v>
      </c>
      <c r="F155" s="350" t="s">
        <v>1701</v>
      </c>
      <c r="G155" s="132" t="s">
        <v>1977</v>
      </c>
      <c r="H155">
        <v>154</v>
      </c>
      <c r="I155" t="s">
        <v>3091</v>
      </c>
    </row>
    <row r="156" spans="1:10">
      <c r="A156" s="350" t="s">
        <v>637</v>
      </c>
      <c r="B156" s="132" t="s">
        <v>1978</v>
      </c>
      <c r="C156">
        <v>155</v>
      </c>
      <c r="D156">
        <v>180</v>
      </c>
      <c r="F156" s="350" t="s">
        <v>1702</v>
      </c>
      <c r="G156" s="132" t="s">
        <v>1978</v>
      </c>
      <c r="H156">
        <v>155</v>
      </c>
      <c r="I156" t="s">
        <v>3091</v>
      </c>
    </row>
    <row r="157" spans="1:10">
      <c r="A157" s="350" t="s">
        <v>265</v>
      </c>
      <c r="B157" s="132" t="s">
        <v>1979</v>
      </c>
      <c r="C157">
        <v>156</v>
      </c>
      <c r="D157">
        <v>181</v>
      </c>
      <c r="F157" s="350" t="s">
        <v>1704</v>
      </c>
      <c r="G157" s="132" t="s">
        <v>1979</v>
      </c>
      <c r="H157">
        <v>156</v>
      </c>
      <c r="J157" t="b">
        <f t="shared" si="3"/>
        <v>0</v>
      </c>
    </row>
    <row r="158" spans="1:10">
      <c r="A158" s="350" t="s">
        <v>581</v>
      </c>
      <c r="B158" s="132" t="s">
        <v>1980</v>
      </c>
      <c r="C158">
        <v>157</v>
      </c>
      <c r="D158">
        <v>182</v>
      </c>
      <c r="F158" s="350" t="s">
        <v>1705</v>
      </c>
      <c r="G158" s="132" t="s">
        <v>1980</v>
      </c>
      <c r="H158">
        <v>157</v>
      </c>
      <c r="J158" t="b">
        <f t="shared" si="3"/>
        <v>0</v>
      </c>
    </row>
    <row r="159" spans="1:10">
      <c r="A159" s="350" t="s">
        <v>582</v>
      </c>
      <c r="B159" s="132" t="s">
        <v>1981</v>
      </c>
      <c r="C159">
        <v>158</v>
      </c>
      <c r="D159">
        <v>183</v>
      </c>
      <c r="F159" s="350" t="s">
        <v>1706</v>
      </c>
      <c r="G159" s="132" t="s">
        <v>1981</v>
      </c>
      <c r="H159">
        <v>158</v>
      </c>
      <c r="J159" t="b">
        <f t="shared" si="3"/>
        <v>0</v>
      </c>
    </row>
    <row r="160" spans="1:10">
      <c r="A160" s="350" t="s">
        <v>638</v>
      </c>
      <c r="B160" s="132" t="s">
        <v>1982</v>
      </c>
      <c r="C160">
        <v>159</v>
      </c>
      <c r="D160">
        <v>184</v>
      </c>
      <c r="F160" s="350" t="s">
        <v>1707</v>
      </c>
      <c r="G160" s="132" t="s">
        <v>1982</v>
      </c>
      <c r="H160">
        <v>159</v>
      </c>
      <c r="J160" t="b">
        <f t="shared" si="3"/>
        <v>0</v>
      </c>
    </row>
    <row r="161" spans="1:10">
      <c r="A161" s="350" t="s">
        <v>466</v>
      </c>
      <c r="B161" s="132" t="s">
        <v>1983</v>
      </c>
      <c r="C161">
        <v>160</v>
      </c>
      <c r="D161">
        <v>185</v>
      </c>
      <c r="F161" s="350" t="s">
        <v>1708</v>
      </c>
      <c r="G161" s="132" t="s">
        <v>1983</v>
      </c>
      <c r="H161">
        <v>160</v>
      </c>
      <c r="J161" t="b">
        <f t="shared" si="3"/>
        <v>0</v>
      </c>
    </row>
    <row r="162" spans="1:10">
      <c r="A162" s="350" t="s">
        <v>1434</v>
      </c>
      <c r="B162" s="132" t="s">
        <v>1984</v>
      </c>
      <c r="C162">
        <v>161</v>
      </c>
      <c r="D162">
        <v>186</v>
      </c>
      <c r="F162" s="350" t="s">
        <v>1709</v>
      </c>
      <c r="G162" s="132" t="s">
        <v>1984</v>
      </c>
      <c r="H162">
        <v>161</v>
      </c>
      <c r="I162" t="s">
        <v>3091</v>
      </c>
    </row>
    <row r="163" spans="1:10">
      <c r="A163" s="350" t="s">
        <v>583</v>
      </c>
      <c r="B163" s="132" t="s">
        <v>1985</v>
      </c>
      <c r="C163">
        <v>162</v>
      </c>
      <c r="D163">
        <v>187</v>
      </c>
      <c r="F163" s="350" t="s">
        <v>1710</v>
      </c>
      <c r="G163" s="132" t="s">
        <v>1985</v>
      </c>
      <c r="H163">
        <v>162</v>
      </c>
      <c r="I163" t="s">
        <v>3091</v>
      </c>
    </row>
    <row r="164" spans="1:10">
      <c r="A164" s="350" t="s">
        <v>584</v>
      </c>
      <c r="B164" s="132" t="s">
        <v>1986</v>
      </c>
      <c r="C164">
        <v>163</v>
      </c>
      <c r="D164">
        <v>188</v>
      </c>
      <c r="F164" s="350" t="s">
        <v>1711</v>
      </c>
      <c r="G164" s="132" t="s">
        <v>1986</v>
      </c>
      <c r="H164">
        <v>163</v>
      </c>
      <c r="I164" t="s">
        <v>3091</v>
      </c>
    </row>
    <row r="165" spans="1:10">
      <c r="A165" s="350" t="s">
        <v>407</v>
      </c>
      <c r="B165" s="132" t="s">
        <v>1987</v>
      </c>
      <c r="C165">
        <v>164</v>
      </c>
      <c r="D165">
        <v>189</v>
      </c>
      <c r="F165" s="350" t="s">
        <v>1712</v>
      </c>
      <c r="G165" s="132" t="s">
        <v>1987</v>
      </c>
      <c r="H165">
        <v>164</v>
      </c>
      <c r="I165" t="s">
        <v>3091</v>
      </c>
    </row>
    <row r="166" spans="1:10">
      <c r="A166" s="350" t="s">
        <v>585</v>
      </c>
      <c r="B166" s="132" t="s">
        <v>1988</v>
      </c>
      <c r="C166">
        <v>165</v>
      </c>
      <c r="D166">
        <v>190</v>
      </c>
      <c r="F166" s="350" t="s">
        <v>1713</v>
      </c>
      <c r="G166" s="132" t="s">
        <v>1988</v>
      </c>
      <c r="H166">
        <v>165</v>
      </c>
      <c r="I166" t="s">
        <v>3091</v>
      </c>
    </row>
    <row r="167" spans="1:10">
      <c r="A167" s="350" t="s">
        <v>586</v>
      </c>
      <c r="B167" s="132" t="s">
        <v>1989</v>
      </c>
      <c r="C167">
        <v>166</v>
      </c>
      <c r="D167">
        <v>191</v>
      </c>
      <c r="F167" s="350" t="s">
        <v>1398</v>
      </c>
      <c r="G167" s="132" t="s">
        <v>1989</v>
      </c>
      <c r="H167">
        <v>166</v>
      </c>
      <c r="J167" t="b">
        <f t="shared" si="3"/>
        <v>0</v>
      </c>
    </row>
    <row r="168" spans="1:10">
      <c r="A168" s="350" t="s">
        <v>1337</v>
      </c>
      <c r="B168" s="132" t="s">
        <v>1990</v>
      </c>
      <c r="C168">
        <v>167</v>
      </c>
      <c r="D168">
        <v>192</v>
      </c>
      <c r="F168" s="350" t="s">
        <v>1714</v>
      </c>
      <c r="G168" s="132" t="s">
        <v>1990</v>
      </c>
      <c r="H168">
        <v>167</v>
      </c>
      <c r="J168" t="b">
        <f t="shared" si="3"/>
        <v>0</v>
      </c>
    </row>
    <row r="169" spans="1:10">
      <c r="A169" s="350" t="s">
        <v>1342</v>
      </c>
      <c r="B169" s="132" t="s">
        <v>48</v>
      </c>
      <c r="C169">
        <v>168</v>
      </c>
      <c r="D169">
        <v>193</v>
      </c>
      <c r="F169" s="350" t="s">
        <v>1334</v>
      </c>
      <c r="G169" s="132" t="s">
        <v>48</v>
      </c>
      <c r="H169">
        <v>168</v>
      </c>
      <c r="J169" t="b">
        <f t="shared" si="3"/>
        <v>0</v>
      </c>
    </row>
    <row r="170" spans="1:10">
      <c r="A170" s="350" t="s">
        <v>1338</v>
      </c>
      <c r="B170" s="132" t="s">
        <v>1991</v>
      </c>
      <c r="C170">
        <v>169</v>
      </c>
      <c r="D170">
        <v>194</v>
      </c>
      <c r="F170" s="350" t="s">
        <v>1335</v>
      </c>
      <c r="G170" s="132" t="s">
        <v>1991</v>
      </c>
      <c r="H170">
        <v>169</v>
      </c>
      <c r="J170" t="b">
        <f t="shared" si="3"/>
        <v>0</v>
      </c>
    </row>
    <row r="171" spans="1:10">
      <c r="A171" s="350" t="s">
        <v>1339</v>
      </c>
      <c r="B171" s="132" t="s">
        <v>1992</v>
      </c>
      <c r="C171">
        <v>170</v>
      </c>
      <c r="D171">
        <v>195</v>
      </c>
      <c r="F171" s="350" t="s">
        <v>1336</v>
      </c>
      <c r="G171" s="132" t="s">
        <v>1992</v>
      </c>
      <c r="H171">
        <v>170</v>
      </c>
      <c r="J171" t="b">
        <f t="shared" si="3"/>
        <v>0</v>
      </c>
    </row>
    <row r="172" spans="1:10">
      <c r="A172" s="350" t="s">
        <v>1340</v>
      </c>
      <c r="B172" s="132" t="s">
        <v>1993</v>
      </c>
      <c r="C172">
        <v>171</v>
      </c>
      <c r="D172">
        <v>196</v>
      </c>
      <c r="F172" s="350" t="s">
        <v>1715</v>
      </c>
      <c r="G172" s="132" t="s">
        <v>1993</v>
      </c>
      <c r="H172">
        <v>171</v>
      </c>
      <c r="I172" t="s">
        <v>3091</v>
      </c>
    </row>
    <row r="173" spans="1:10">
      <c r="A173" s="350" t="s">
        <v>1341</v>
      </c>
      <c r="B173" s="132" t="s">
        <v>1994</v>
      </c>
      <c r="C173">
        <v>172</v>
      </c>
      <c r="D173">
        <v>197</v>
      </c>
      <c r="F173" s="350" t="s">
        <v>1716</v>
      </c>
      <c r="G173" s="132" t="s">
        <v>1994</v>
      </c>
      <c r="H173">
        <v>172</v>
      </c>
      <c r="I173" t="s">
        <v>3091</v>
      </c>
    </row>
    <row r="174" spans="1:10">
      <c r="A174" s="350" t="s">
        <v>1343</v>
      </c>
      <c r="B174" s="132" t="s">
        <v>1995</v>
      </c>
      <c r="C174">
        <v>173</v>
      </c>
      <c r="D174">
        <v>198</v>
      </c>
      <c r="F174" s="350" t="s">
        <v>1717</v>
      </c>
      <c r="G174" s="132" t="s">
        <v>1995</v>
      </c>
      <c r="H174">
        <v>173</v>
      </c>
      <c r="I174" t="s">
        <v>3091</v>
      </c>
    </row>
    <row r="175" spans="1:10">
      <c r="A175" s="350" t="s">
        <v>1344</v>
      </c>
      <c r="B175" s="132" t="s">
        <v>1996</v>
      </c>
      <c r="C175">
        <v>174</v>
      </c>
      <c r="D175">
        <v>199</v>
      </c>
      <c r="F175" s="350" t="s">
        <v>1718</v>
      </c>
      <c r="G175" s="132" t="s">
        <v>1996</v>
      </c>
      <c r="H175">
        <v>174</v>
      </c>
      <c r="I175" t="s">
        <v>3091</v>
      </c>
    </row>
    <row r="176" spans="1:10">
      <c r="A176" s="350" t="s">
        <v>1436</v>
      </c>
      <c r="B176" s="132" t="s">
        <v>1997</v>
      </c>
      <c r="C176">
        <v>175</v>
      </c>
      <c r="D176">
        <v>200</v>
      </c>
      <c r="F176" s="350" t="s">
        <v>1719</v>
      </c>
      <c r="G176" s="132" t="s">
        <v>1997</v>
      </c>
      <c r="H176">
        <v>175</v>
      </c>
      <c r="I176" t="s">
        <v>3091</v>
      </c>
    </row>
    <row r="177" spans="1:10">
      <c r="A177" s="350" t="s">
        <v>1437</v>
      </c>
      <c r="B177" s="132" t="s">
        <v>1998</v>
      </c>
      <c r="C177">
        <v>176</v>
      </c>
      <c r="D177">
        <v>201</v>
      </c>
      <c r="F177" s="350" t="s">
        <v>284</v>
      </c>
      <c r="G177" s="132" t="s">
        <v>1998</v>
      </c>
      <c r="H177">
        <v>176</v>
      </c>
      <c r="J177" t="b">
        <f>F177=A152</f>
        <v>1</v>
      </c>
    </row>
    <row r="178" spans="1:10">
      <c r="A178" s="350" t="s">
        <v>1438</v>
      </c>
      <c r="B178" s="132" t="s">
        <v>1999</v>
      </c>
      <c r="C178">
        <v>177</v>
      </c>
      <c r="D178">
        <v>202</v>
      </c>
      <c r="F178" s="350" t="s">
        <v>578</v>
      </c>
      <c r="G178" s="132" t="s">
        <v>1999</v>
      </c>
      <c r="H178">
        <v>177</v>
      </c>
      <c r="J178" t="b">
        <f t="shared" ref="J178:J205" si="4">F178=A153</f>
        <v>1</v>
      </c>
    </row>
    <row r="179" spans="1:10">
      <c r="A179" s="350" t="s">
        <v>1439</v>
      </c>
      <c r="B179" s="132" t="s">
        <v>2000</v>
      </c>
      <c r="C179">
        <v>178</v>
      </c>
      <c r="D179">
        <v>203</v>
      </c>
      <c r="F179" s="350" t="s">
        <v>579</v>
      </c>
      <c r="G179" s="132" t="s">
        <v>2000</v>
      </c>
      <c r="H179">
        <v>178</v>
      </c>
      <c r="J179" t="b">
        <f t="shared" si="4"/>
        <v>1</v>
      </c>
    </row>
    <row r="180" spans="1:10">
      <c r="A180" s="350" t="s">
        <v>1440</v>
      </c>
      <c r="B180" s="132" t="s">
        <v>2001</v>
      </c>
      <c r="C180">
        <v>179</v>
      </c>
      <c r="D180">
        <v>204</v>
      </c>
      <c r="F180" s="350" t="s">
        <v>580</v>
      </c>
      <c r="G180" s="132" t="s">
        <v>2001</v>
      </c>
      <c r="H180">
        <v>179</v>
      </c>
      <c r="J180" t="b">
        <f t="shared" si="4"/>
        <v>1</v>
      </c>
    </row>
    <row r="181" spans="1:10">
      <c r="A181" s="350" t="s">
        <v>1441</v>
      </c>
      <c r="B181" s="132" t="s">
        <v>2002</v>
      </c>
      <c r="C181">
        <v>180</v>
      </c>
      <c r="D181">
        <v>246</v>
      </c>
      <c r="F181" s="350" t="s">
        <v>637</v>
      </c>
      <c r="G181" s="132" t="s">
        <v>2002</v>
      </c>
      <c r="H181">
        <v>180</v>
      </c>
      <c r="J181" t="b">
        <f t="shared" si="4"/>
        <v>1</v>
      </c>
    </row>
    <row r="182" spans="1:10">
      <c r="A182" s="350" t="s">
        <v>1442</v>
      </c>
      <c r="B182" s="132" t="s">
        <v>2003</v>
      </c>
      <c r="C182">
        <v>181</v>
      </c>
      <c r="D182">
        <v>247</v>
      </c>
      <c r="F182" s="350" t="s">
        <v>265</v>
      </c>
      <c r="G182" s="132" t="s">
        <v>2003</v>
      </c>
      <c r="H182">
        <v>181</v>
      </c>
      <c r="J182" t="b">
        <f t="shared" si="4"/>
        <v>1</v>
      </c>
    </row>
    <row r="183" spans="1:10">
      <c r="A183" s="350" t="s">
        <v>1443</v>
      </c>
      <c r="B183" s="132" t="s">
        <v>2004</v>
      </c>
      <c r="C183">
        <v>182</v>
      </c>
      <c r="D183">
        <v>248</v>
      </c>
      <c r="F183" s="350" t="s">
        <v>581</v>
      </c>
      <c r="G183" s="132" t="s">
        <v>2004</v>
      </c>
      <c r="H183">
        <v>182</v>
      </c>
      <c r="J183" t="b">
        <f t="shared" si="4"/>
        <v>1</v>
      </c>
    </row>
    <row r="184" spans="1:10">
      <c r="A184" s="350" t="s">
        <v>1444</v>
      </c>
      <c r="B184" s="132" t="s">
        <v>51</v>
      </c>
      <c r="C184">
        <v>183</v>
      </c>
      <c r="D184">
        <v>249</v>
      </c>
      <c r="F184" s="350" t="s">
        <v>582</v>
      </c>
      <c r="G184" s="132" t="s">
        <v>51</v>
      </c>
      <c r="H184">
        <v>183</v>
      </c>
      <c r="J184" t="b">
        <f t="shared" si="4"/>
        <v>1</v>
      </c>
    </row>
    <row r="185" spans="1:10">
      <c r="A185" s="350" t="s">
        <v>1445</v>
      </c>
      <c r="B185" s="132" t="s">
        <v>2005</v>
      </c>
      <c r="C185">
        <v>184</v>
      </c>
      <c r="D185">
        <v>250</v>
      </c>
      <c r="F185" s="350" t="s">
        <v>638</v>
      </c>
      <c r="G185" s="132" t="s">
        <v>2005</v>
      </c>
      <c r="H185">
        <v>184</v>
      </c>
      <c r="J185" t="b">
        <f t="shared" si="4"/>
        <v>1</v>
      </c>
    </row>
    <row r="186" spans="1:10">
      <c r="A186" s="350" t="s">
        <v>1446</v>
      </c>
      <c r="B186" s="132" t="s">
        <v>2006</v>
      </c>
      <c r="C186">
        <v>185</v>
      </c>
      <c r="D186">
        <v>251</v>
      </c>
      <c r="F186" s="350" t="s">
        <v>466</v>
      </c>
      <c r="G186" s="132" t="s">
        <v>2006</v>
      </c>
      <c r="H186">
        <v>185</v>
      </c>
      <c r="J186" t="b">
        <f t="shared" si="4"/>
        <v>1</v>
      </c>
    </row>
    <row r="187" spans="1:10">
      <c r="A187" s="350" t="s">
        <v>1447</v>
      </c>
      <c r="B187" s="132" t="s">
        <v>2007</v>
      </c>
      <c r="C187">
        <v>186</v>
      </c>
      <c r="D187">
        <v>252</v>
      </c>
      <c r="F187" s="350" t="s">
        <v>1434</v>
      </c>
      <c r="G187" s="132" t="s">
        <v>2007</v>
      </c>
      <c r="H187">
        <v>186</v>
      </c>
      <c r="J187" t="b">
        <f t="shared" si="4"/>
        <v>1</v>
      </c>
    </row>
    <row r="188" spans="1:10">
      <c r="A188" s="350" t="s">
        <v>1448</v>
      </c>
      <c r="B188" s="132" t="s">
        <v>2008</v>
      </c>
      <c r="C188">
        <v>187</v>
      </c>
      <c r="D188">
        <v>253</v>
      </c>
      <c r="F188" s="350" t="s">
        <v>583</v>
      </c>
      <c r="G188" s="132" t="s">
        <v>2008</v>
      </c>
      <c r="H188">
        <v>187</v>
      </c>
      <c r="J188" t="b">
        <f t="shared" si="4"/>
        <v>1</v>
      </c>
    </row>
    <row r="189" spans="1:10">
      <c r="A189" s="350" t="s">
        <v>1449</v>
      </c>
      <c r="B189" s="132" t="s">
        <v>2009</v>
      </c>
      <c r="C189">
        <v>188</v>
      </c>
      <c r="D189">
        <v>254</v>
      </c>
      <c r="F189" s="350" t="s">
        <v>584</v>
      </c>
      <c r="G189" s="132" t="s">
        <v>2009</v>
      </c>
      <c r="H189">
        <v>188</v>
      </c>
      <c r="J189" t="b">
        <f t="shared" si="4"/>
        <v>1</v>
      </c>
    </row>
    <row r="190" spans="1:10">
      <c r="A190" s="350" t="s">
        <v>1450</v>
      </c>
      <c r="B190" s="132" t="s">
        <v>2010</v>
      </c>
      <c r="C190">
        <v>189</v>
      </c>
      <c r="D190">
        <v>255</v>
      </c>
      <c r="F190" s="350" t="s">
        <v>407</v>
      </c>
      <c r="G190" s="132" t="s">
        <v>2010</v>
      </c>
      <c r="H190">
        <v>189</v>
      </c>
      <c r="J190" t="b">
        <f t="shared" si="4"/>
        <v>1</v>
      </c>
    </row>
    <row r="191" spans="1:10">
      <c r="A191" s="350" t="s">
        <v>410</v>
      </c>
      <c r="B191" s="132" t="s">
        <v>2011</v>
      </c>
      <c r="C191">
        <v>190</v>
      </c>
      <c r="D191">
        <v>210</v>
      </c>
      <c r="F191" s="350" t="s">
        <v>585</v>
      </c>
      <c r="G191" s="132" t="s">
        <v>2011</v>
      </c>
      <c r="H191">
        <v>190</v>
      </c>
      <c r="J191" t="b">
        <f t="shared" si="4"/>
        <v>1</v>
      </c>
    </row>
    <row r="192" spans="1:10">
      <c r="A192" s="350" t="s">
        <v>516</v>
      </c>
      <c r="B192" s="132" t="s">
        <v>2012</v>
      </c>
      <c r="C192">
        <v>191</v>
      </c>
      <c r="D192">
        <v>211</v>
      </c>
      <c r="F192" s="350" t="s">
        <v>586</v>
      </c>
      <c r="G192" s="132" t="s">
        <v>2012</v>
      </c>
      <c r="H192">
        <v>191</v>
      </c>
      <c r="J192" t="b">
        <f t="shared" si="4"/>
        <v>1</v>
      </c>
    </row>
    <row r="193" spans="1:10">
      <c r="A193" s="350" t="s">
        <v>603</v>
      </c>
      <c r="B193" s="132" t="s">
        <v>2013</v>
      </c>
      <c r="C193">
        <v>192</v>
      </c>
      <c r="D193">
        <v>212</v>
      </c>
      <c r="F193" s="350" t="s">
        <v>1337</v>
      </c>
      <c r="G193" s="132" t="s">
        <v>2013</v>
      </c>
      <c r="H193">
        <v>192</v>
      </c>
      <c r="J193" t="b">
        <f t="shared" si="4"/>
        <v>1</v>
      </c>
    </row>
    <row r="194" spans="1:10">
      <c r="A194" s="350" t="s">
        <v>609</v>
      </c>
      <c r="B194" s="132" t="s">
        <v>2014</v>
      </c>
      <c r="C194">
        <v>193</v>
      </c>
      <c r="D194">
        <v>213</v>
      </c>
      <c r="F194" s="350" t="s">
        <v>1342</v>
      </c>
      <c r="G194" s="132" t="s">
        <v>2014</v>
      </c>
      <c r="H194">
        <v>193</v>
      </c>
      <c r="J194" t="b">
        <f t="shared" si="4"/>
        <v>1</v>
      </c>
    </row>
    <row r="195" spans="1:10">
      <c r="A195" s="350" t="s">
        <v>639</v>
      </c>
      <c r="B195" s="132" t="s">
        <v>2015</v>
      </c>
      <c r="C195">
        <v>194</v>
      </c>
      <c r="D195">
        <v>214</v>
      </c>
      <c r="F195" s="350" t="s">
        <v>1338</v>
      </c>
      <c r="G195" s="132" t="s">
        <v>2015</v>
      </c>
      <c r="H195">
        <v>194</v>
      </c>
      <c r="J195" t="b">
        <f t="shared" si="4"/>
        <v>1</v>
      </c>
    </row>
    <row r="196" spans="1:10">
      <c r="A196" s="350" t="s">
        <v>409</v>
      </c>
      <c r="B196" s="132" t="s">
        <v>2016</v>
      </c>
      <c r="C196">
        <v>195</v>
      </c>
      <c r="E196" t="s">
        <v>3092</v>
      </c>
      <c r="F196" s="350" t="s">
        <v>1339</v>
      </c>
      <c r="G196" s="132" t="s">
        <v>2016</v>
      </c>
      <c r="H196">
        <v>195</v>
      </c>
      <c r="J196" t="b">
        <f t="shared" si="4"/>
        <v>1</v>
      </c>
    </row>
    <row r="197" spans="1:10">
      <c r="A197" s="350" t="s">
        <v>518</v>
      </c>
      <c r="B197" s="132" t="s">
        <v>2017</v>
      </c>
      <c r="C197">
        <v>196</v>
      </c>
      <c r="E197" t="s">
        <v>3092</v>
      </c>
      <c r="F197" s="350" t="s">
        <v>1340</v>
      </c>
      <c r="G197" s="132" t="s">
        <v>2017</v>
      </c>
      <c r="H197">
        <v>196</v>
      </c>
      <c r="J197" t="b">
        <f t="shared" si="4"/>
        <v>1</v>
      </c>
    </row>
    <row r="198" spans="1:10">
      <c r="A198" s="350" t="s">
        <v>604</v>
      </c>
      <c r="B198" s="132" t="s">
        <v>2018</v>
      </c>
      <c r="C198">
        <v>197</v>
      </c>
      <c r="E198" t="s">
        <v>3092</v>
      </c>
      <c r="F198" s="350" t="s">
        <v>1341</v>
      </c>
      <c r="G198" s="132" t="s">
        <v>2018</v>
      </c>
      <c r="H198">
        <v>197</v>
      </c>
      <c r="J198" t="b">
        <f t="shared" si="4"/>
        <v>1</v>
      </c>
    </row>
    <row r="199" spans="1:10">
      <c r="A199" s="350" t="s">
        <v>610</v>
      </c>
      <c r="B199" s="132" t="s">
        <v>2019</v>
      </c>
      <c r="C199">
        <v>198</v>
      </c>
      <c r="E199" t="s">
        <v>3092</v>
      </c>
      <c r="F199" s="350" t="s">
        <v>1343</v>
      </c>
      <c r="G199" s="132" t="s">
        <v>2019</v>
      </c>
      <c r="H199">
        <v>198</v>
      </c>
      <c r="J199" t="b">
        <f t="shared" si="4"/>
        <v>1</v>
      </c>
    </row>
    <row r="200" spans="1:10">
      <c r="A200" s="350" t="s">
        <v>640</v>
      </c>
      <c r="B200" s="132" t="s">
        <v>2020</v>
      </c>
      <c r="C200">
        <v>199</v>
      </c>
      <c r="E200" t="s">
        <v>3092</v>
      </c>
      <c r="F200" s="350" t="s">
        <v>1344</v>
      </c>
      <c r="G200" s="132" t="s">
        <v>2020</v>
      </c>
      <c r="H200">
        <v>199</v>
      </c>
      <c r="J200" t="b">
        <f t="shared" si="4"/>
        <v>1</v>
      </c>
    </row>
    <row r="201" spans="1:10">
      <c r="A201" s="350" t="s">
        <v>408</v>
      </c>
      <c r="B201" s="132" t="s">
        <v>2021</v>
      </c>
      <c r="C201">
        <v>200</v>
      </c>
      <c r="E201" t="s">
        <v>3092</v>
      </c>
      <c r="F201" s="350" t="s">
        <v>1436</v>
      </c>
      <c r="G201" s="132" t="s">
        <v>2021</v>
      </c>
      <c r="H201">
        <v>200</v>
      </c>
      <c r="J201" t="b">
        <f t="shared" si="4"/>
        <v>1</v>
      </c>
    </row>
    <row r="202" spans="1:10">
      <c r="A202" s="350" t="s">
        <v>520</v>
      </c>
      <c r="B202" s="132" t="s">
        <v>2022</v>
      </c>
      <c r="C202">
        <v>201</v>
      </c>
      <c r="E202" t="s">
        <v>3092</v>
      </c>
      <c r="F202" s="350" t="s">
        <v>1437</v>
      </c>
      <c r="G202" s="132" t="s">
        <v>2022</v>
      </c>
      <c r="H202">
        <v>201</v>
      </c>
      <c r="J202" t="b">
        <f t="shared" si="4"/>
        <v>1</v>
      </c>
    </row>
    <row r="203" spans="1:10">
      <c r="A203" s="350" t="s">
        <v>605</v>
      </c>
      <c r="B203" s="132" t="s">
        <v>2023</v>
      </c>
      <c r="C203">
        <v>202</v>
      </c>
      <c r="E203" t="s">
        <v>3092</v>
      </c>
      <c r="F203" s="350" t="s">
        <v>1438</v>
      </c>
      <c r="G203" s="132" t="s">
        <v>2023</v>
      </c>
      <c r="H203">
        <v>202</v>
      </c>
      <c r="J203" t="b">
        <f t="shared" si="4"/>
        <v>1</v>
      </c>
    </row>
    <row r="204" spans="1:10">
      <c r="A204" s="350" t="s">
        <v>611</v>
      </c>
      <c r="B204" s="132" t="s">
        <v>2024</v>
      </c>
      <c r="C204">
        <v>203</v>
      </c>
      <c r="E204" t="s">
        <v>3092</v>
      </c>
      <c r="F204" s="350" t="s">
        <v>1439</v>
      </c>
      <c r="G204" s="132" t="s">
        <v>2024</v>
      </c>
      <c r="H204">
        <v>203</v>
      </c>
      <c r="J204" t="b">
        <f t="shared" si="4"/>
        <v>1</v>
      </c>
    </row>
    <row r="205" spans="1:10">
      <c r="A205" s="350" t="s">
        <v>641</v>
      </c>
      <c r="B205" s="132" t="s">
        <v>2025</v>
      </c>
      <c r="C205">
        <v>204</v>
      </c>
      <c r="E205" t="s">
        <v>3092</v>
      </c>
      <c r="F205" s="350" t="s">
        <v>1440</v>
      </c>
      <c r="G205" s="132" t="s">
        <v>2025</v>
      </c>
      <c r="H205">
        <v>204</v>
      </c>
      <c r="J205" t="b">
        <f t="shared" si="4"/>
        <v>1</v>
      </c>
    </row>
    <row r="206" spans="1:10">
      <c r="A206" s="350" t="s">
        <v>467</v>
      </c>
      <c r="B206" s="132" t="s">
        <v>2026</v>
      </c>
      <c r="C206">
        <v>205</v>
      </c>
      <c r="E206" t="s">
        <v>3092</v>
      </c>
      <c r="F206" s="350" t="s">
        <v>1737</v>
      </c>
      <c r="G206" s="132" t="s">
        <v>2026</v>
      </c>
      <c r="H206">
        <v>205</v>
      </c>
      <c r="I206" t="s">
        <v>3091</v>
      </c>
    </row>
    <row r="207" spans="1:10">
      <c r="A207" s="350" t="s">
        <v>615</v>
      </c>
      <c r="B207" s="132" t="s">
        <v>2027</v>
      </c>
      <c r="C207">
        <v>206</v>
      </c>
      <c r="E207" t="s">
        <v>3092</v>
      </c>
      <c r="F207" s="350" t="s">
        <v>1738</v>
      </c>
      <c r="G207" s="132" t="s">
        <v>2027</v>
      </c>
      <c r="H207">
        <v>206</v>
      </c>
      <c r="I207" t="s">
        <v>3091</v>
      </c>
    </row>
    <row r="208" spans="1:10">
      <c r="A208" s="350" t="s">
        <v>608</v>
      </c>
      <c r="B208" s="132" t="s">
        <v>2028</v>
      </c>
      <c r="C208">
        <v>207</v>
      </c>
      <c r="E208" t="s">
        <v>3092</v>
      </c>
      <c r="F208" s="350" t="s">
        <v>1739</v>
      </c>
      <c r="G208" s="132" t="s">
        <v>2028</v>
      </c>
      <c r="H208">
        <v>207</v>
      </c>
      <c r="I208" t="s">
        <v>3091</v>
      </c>
    </row>
    <row r="209" spans="1:9">
      <c r="A209" s="350" t="s">
        <v>612</v>
      </c>
      <c r="B209" s="132" t="s">
        <v>2029</v>
      </c>
      <c r="C209">
        <v>208</v>
      </c>
      <c r="E209" t="s">
        <v>3092</v>
      </c>
      <c r="F209" s="350" t="s">
        <v>1740</v>
      </c>
      <c r="G209" s="132" t="s">
        <v>2029</v>
      </c>
      <c r="H209">
        <v>208</v>
      </c>
      <c r="I209" t="s">
        <v>3091</v>
      </c>
    </row>
    <row r="210" spans="1:9">
      <c r="A210" s="350" t="s">
        <v>642</v>
      </c>
      <c r="B210" s="132" t="s">
        <v>2030</v>
      </c>
      <c r="C210">
        <v>209</v>
      </c>
      <c r="E210" t="s">
        <v>3092</v>
      </c>
      <c r="F210" s="350" t="s">
        <v>1741</v>
      </c>
      <c r="G210" s="132" t="s">
        <v>2030</v>
      </c>
      <c r="H210">
        <v>209</v>
      </c>
      <c r="I210" t="s">
        <v>3091</v>
      </c>
    </row>
    <row r="211" spans="1:9">
      <c r="A211" s="350" t="s">
        <v>411</v>
      </c>
      <c r="B211" s="132" t="s">
        <v>2031</v>
      </c>
      <c r="C211">
        <v>210</v>
      </c>
      <c r="E211" t="s">
        <v>3092</v>
      </c>
      <c r="F211" s="350" t="s">
        <v>410</v>
      </c>
      <c r="G211" s="132" t="s">
        <v>2031</v>
      </c>
      <c r="H211">
        <v>210</v>
      </c>
    </row>
    <row r="212" spans="1:9">
      <c r="A212" s="350" t="s">
        <v>616</v>
      </c>
      <c r="B212" s="132" t="s">
        <v>2032</v>
      </c>
      <c r="C212">
        <v>211</v>
      </c>
      <c r="E212" t="s">
        <v>3092</v>
      </c>
      <c r="F212" s="350" t="s">
        <v>516</v>
      </c>
      <c r="G212" s="132" t="s">
        <v>2032</v>
      </c>
      <c r="H212">
        <v>211</v>
      </c>
    </row>
    <row r="213" spans="1:9">
      <c r="A213" s="350" t="s">
        <v>607</v>
      </c>
      <c r="B213" s="132" t="s">
        <v>2033</v>
      </c>
      <c r="C213">
        <v>212</v>
      </c>
      <c r="E213" t="s">
        <v>3092</v>
      </c>
      <c r="F213" s="350" t="s">
        <v>603</v>
      </c>
      <c r="G213" s="132" t="s">
        <v>2033</v>
      </c>
      <c r="H213">
        <v>212</v>
      </c>
    </row>
    <row r="214" spans="1:9">
      <c r="A214" s="350" t="s">
        <v>613</v>
      </c>
      <c r="B214" s="132" t="s">
        <v>2034</v>
      </c>
      <c r="C214">
        <v>213</v>
      </c>
      <c r="E214" t="s">
        <v>3092</v>
      </c>
      <c r="F214" s="350" t="s">
        <v>609</v>
      </c>
      <c r="G214" s="132" t="s">
        <v>2034</v>
      </c>
      <c r="H214">
        <v>213</v>
      </c>
    </row>
    <row r="215" spans="1:9">
      <c r="A215" s="350" t="s">
        <v>643</v>
      </c>
      <c r="B215" s="132" t="s">
        <v>2035</v>
      </c>
      <c r="C215">
        <v>214</v>
      </c>
      <c r="E215" t="s">
        <v>3092</v>
      </c>
      <c r="F215" s="350" t="s">
        <v>639</v>
      </c>
      <c r="G215" s="132" t="s">
        <v>2035</v>
      </c>
      <c r="H215">
        <v>214</v>
      </c>
    </row>
    <row r="216" spans="1:9">
      <c r="A216" s="350" t="s">
        <v>412</v>
      </c>
      <c r="B216" s="132" t="s">
        <v>2036</v>
      </c>
      <c r="C216">
        <v>215</v>
      </c>
      <c r="D216">
        <v>256</v>
      </c>
      <c r="F216" s="350" t="s">
        <v>1742</v>
      </c>
      <c r="G216" s="132" t="s">
        <v>2036</v>
      </c>
      <c r="H216">
        <v>215</v>
      </c>
      <c r="I216" t="s">
        <v>3091</v>
      </c>
    </row>
    <row r="217" spans="1:9">
      <c r="A217" s="350" t="s">
        <v>1817</v>
      </c>
      <c r="B217" s="132" t="s">
        <v>2037</v>
      </c>
      <c r="C217">
        <v>216</v>
      </c>
      <c r="D217">
        <v>257</v>
      </c>
      <c r="F217" s="350" t="s">
        <v>1743</v>
      </c>
      <c r="G217" s="132" t="s">
        <v>2037</v>
      </c>
      <c r="H217">
        <v>216</v>
      </c>
      <c r="I217" t="s">
        <v>3091</v>
      </c>
    </row>
    <row r="218" spans="1:9">
      <c r="A218" s="350" t="s">
        <v>606</v>
      </c>
      <c r="B218" s="132" t="s">
        <v>54</v>
      </c>
      <c r="C218">
        <v>217</v>
      </c>
      <c r="D218">
        <v>258</v>
      </c>
      <c r="F218" s="350" t="s">
        <v>1744</v>
      </c>
      <c r="G218" s="132" t="s">
        <v>54</v>
      </c>
      <c r="H218">
        <v>217</v>
      </c>
      <c r="I218" t="s">
        <v>3091</v>
      </c>
    </row>
    <row r="219" spans="1:9">
      <c r="A219" s="350" t="s">
        <v>614</v>
      </c>
      <c r="B219" s="132" t="s">
        <v>2038</v>
      </c>
      <c r="C219">
        <v>218</v>
      </c>
      <c r="D219">
        <v>259</v>
      </c>
      <c r="F219" s="350" t="s">
        <v>1745</v>
      </c>
      <c r="G219" s="132" t="s">
        <v>2038</v>
      </c>
      <c r="H219">
        <v>218</v>
      </c>
      <c r="I219" t="s">
        <v>3091</v>
      </c>
    </row>
    <row r="220" spans="1:9">
      <c r="A220" s="350" t="s">
        <v>644</v>
      </c>
      <c r="B220" s="132" t="s">
        <v>2039</v>
      </c>
      <c r="C220">
        <v>219</v>
      </c>
      <c r="D220">
        <v>260</v>
      </c>
      <c r="F220" s="350" t="s">
        <v>1746</v>
      </c>
      <c r="G220" s="132" t="s">
        <v>2039</v>
      </c>
      <c r="H220">
        <v>219</v>
      </c>
      <c r="I220" t="s">
        <v>3091</v>
      </c>
    </row>
    <row r="221" spans="1:9">
      <c r="A221" s="350" t="s">
        <v>1451</v>
      </c>
      <c r="B221" s="132" t="s">
        <v>2040</v>
      </c>
      <c r="C221">
        <v>220</v>
      </c>
      <c r="E221" t="s">
        <v>3092</v>
      </c>
      <c r="F221" s="350" t="s">
        <v>1747</v>
      </c>
      <c r="G221" s="132" t="s">
        <v>2040</v>
      </c>
      <c r="H221">
        <v>220</v>
      </c>
      <c r="I221" t="s">
        <v>3091</v>
      </c>
    </row>
    <row r="222" spans="1:9">
      <c r="A222" s="350" t="s">
        <v>1452</v>
      </c>
      <c r="B222" s="132" t="s">
        <v>2041</v>
      </c>
      <c r="C222">
        <v>221</v>
      </c>
      <c r="E222" t="s">
        <v>3092</v>
      </c>
      <c r="F222" s="350" t="s">
        <v>1748</v>
      </c>
      <c r="G222" s="132" t="s">
        <v>2041</v>
      </c>
      <c r="H222">
        <v>221</v>
      </c>
      <c r="I222" t="s">
        <v>3091</v>
      </c>
    </row>
    <row r="223" spans="1:9">
      <c r="A223" s="350" t="s">
        <v>1453</v>
      </c>
      <c r="B223" s="132" t="s">
        <v>2042</v>
      </c>
      <c r="C223">
        <v>222</v>
      </c>
      <c r="E223" t="s">
        <v>3092</v>
      </c>
      <c r="F223" s="350" t="s">
        <v>1749</v>
      </c>
      <c r="G223" s="132" t="s">
        <v>2042</v>
      </c>
      <c r="H223">
        <v>222</v>
      </c>
      <c r="I223" t="s">
        <v>3091</v>
      </c>
    </row>
    <row r="224" spans="1:9">
      <c r="A224" s="350" t="s">
        <v>1454</v>
      </c>
      <c r="B224" s="132" t="s">
        <v>2043</v>
      </c>
      <c r="C224">
        <v>223</v>
      </c>
      <c r="E224" t="s">
        <v>3092</v>
      </c>
      <c r="F224" s="350" t="s">
        <v>1750</v>
      </c>
      <c r="G224" s="132" t="s">
        <v>2043</v>
      </c>
      <c r="H224">
        <v>223</v>
      </c>
      <c r="I224" t="s">
        <v>3091</v>
      </c>
    </row>
    <row r="225" spans="1:9">
      <c r="A225" s="350" t="s">
        <v>1455</v>
      </c>
      <c r="B225" s="132" t="s">
        <v>2044</v>
      </c>
      <c r="C225">
        <v>224</v>
      </c>
      <c r="E225" t="s">
        <v>3092</v>
      </c>
      <c r="F225" s="350" t="s">
        <v>1751</v>
      </c>
      <c r="G225" s="132" t="s">
        <v>2044</v>
      </c>
      <c r="H225">
        <v>224</v>
      </c>
      <c r="I225" t="s">
        <v>3091</v>
      </c>
    </row>
    <row r="226" spans="1:9">
      <c r="A226" s="350" t="s">
        <v>1456</v>
      </c>
      <c r="B226" s="132" t="s">
        <v>2045</v>
      </c>
      <c r="C226">
        <v>225</v>
      </c>
      <c r="E226" t="s">
        <v>3092</v>
      </c>
      <c r="F226" s="350" t="s">
        <v>1766</v>
      </c>
      <c r="G226" s="132" t="s">
        <v>2045</v>
      </c>
      <c r="H226">
        <v>225</v>
      </c>
      <c r="I226" t="s">
        <v>3091</v>
      </c>
    </row>
    <row r="227" spans="1:9">
      <c r="A227" s="350" t="s">
        <v>1457</v>
      </c>
      <c r="B227" s="132" t="s">
        <v>2046</v>
      </c>
      <c r="C227">
        <v>226</v>
      </c>
      <c r="E227" t="s">
        <v>3092</v>
      </c>
      <c r="F227" s="350" t="s">
        <v>1752</v>
      </c>
      <c r="G227" s="132" t="s">
        <v>2046</v>
      </c>
      <c r="H227">
        <v>226</v>
      </c>
      <c r="I227" t="s">
        <v>3091</v>
      </c>
    </row>
    <row r="228" spans="1:9">
      <c r="A228" s="350" t="s">
        <v>1458</v>
      </c>
      <c r="B228" s="132" t="s">
        <v>2047</v>
      </c>
      <c r="C228">
        <v>227</v>
      </c>
      <c r="E228" t="s">
        <v>3092</v>
      </c>
      <c r="F228" s="350" t="s">
        <v>1753</v>
      </c>
      <c r="G228" s="132" t="s">
        <v>2047</v>
      </c>
      <c r="H228">
        <v>227</v>
      </c>
      <c r="I228" t="s">
        <v>3091</v>
      </c>
    </row>
    <row r="229" spans="1:9">
      <c r="A229" s="350" t="s">
        <v>1459</v>
      </c>
      <c r="B229" s="132" t="s">
        <v>2048</v>
      </c>
      <c r="C229">
        <v>228</v>
      </c>
      <c r="E229" t="s">
        <v>3092</v>
      </c>
      <c r="F229" s="350" t="s">
        <v>1754</v>
      </c>
      <c r="G229" s="132" t="s">
        <v>2048</v>
      </c>
      <c r="H229">
        <v>228</v>
      </c>
      <c r="I229" t="s">
        <v>3091</v>
      </c>
    </row>
    <row r="230" spans="1:9">
      <c r="A230" s="350" t="s">
        <v>1460</v>
      </c>
      <c r="B230" s="132" t="s">
        <v>2049</v>
      </c>
      <c r="C230">
        <v>229</v>
      </c>
      <c r="E230" t="s">
        <v>3092</v>
      </c>
      <c r="F230" s="350" t="s">
        <v>1755</v>
      </c>
      <c r="G230" s="132" t="s">
        <v>2049</v>
      </c>
      <c r="H230">
        <v>229</v>
      </c>
      <c r="I230" t="s">
        <v>3091</v>
      </c>
    </row>
    <row r="231" spans="1:9">
      <c r="A231" s="350" t="s">
        <v>1818</v>
      </c>
      <c r="B231" s="132" t="s">
        <v>2050</v>
      </c>
      <c r="C231">
        <v>230</v>
      </c>
      <c r="E231" t="s">
        <v>3093</v>
      </c>
      <c r="F231" s="350" t="s">
        <v>1765</v>
      </c>
      <c r="G231" s="132" t="s">
        <v>2050</v>
      </c>
      <c r="H231">
        <v>230</v>
      </c>
      <c r="I231" t="s">
        <v>3091</v>
      </c>
    </row>
    <row r="232" spans="1:9">
      <c r="A232" s="350" t="s">
        <v>1819</v>
      </c>
      <c r="B232" s="132" t="s">
        <v>2051</v>
      </c>
      <c r="C232">
        <v>231</v>
      </c>
      <c r="E232" t="s">
        <v>3094</v>
      </c>
      <c r="F232" s="350" t="s">
        <v>1756</v>
      </c>
      <c r="G232" s="132" t="s">
        <v>2051</v>
      </c>
      <c r="H232">
        <v>231</v>
      </c>
      <c r="I232" t="s">
        <v>3091</v>
      </c>
    </row>
    <row r="233" spans="1:9">
      <c r="A233" s="350" t="s">
        <v>1820</v>
      </c>
      <c r="B233" s="132" t="s">
        <v>2052</v>
      </c>
      <c r="C233">
        <v>232</v>
      </c>
      <c r="E233" t="s">
        <v>3095</v>
      </c>
      <c r="F233" s="350" t="s">
        <v>1757</v>
      </c>
      <c r="G233" s="132" t="s">
        <v>2052</v>
      </c>
      <c r="H233">
        <v>232</v>
      </c>
      <c r="I233" t="s">
        <v>3091</v>
      </c>
    </row>
    <row r="234" spans="1:9">
      <c r="A234" s="350" t="s">
        <v>1821</v>
      </c>
      <c r="B234" s="132" t="s">
        <v>2053</v>
      </c>
      <c r="C234">
        <v>233</v>
      </c>
      <c r="E234" t="s">
        <v>3096</v>
      </c>
      <c r="F234" s="350" t="s">
        <v>1758</v>
      </c>
      <c r="G234" s="132" t="s">
        <v>2053</v>
      </c>
      <c r="H234">
        <v>233</v>
      </c>
      <c r="I234" t="s">
        <v>3091</v>
      </c>
    </row>
    <row r="235" spans="1:9">
      <c r="A235" s="350" t="s">
        <v>1822</v>
      </c>
      <c r="B235" s="132" t="s">
        <v>2054</v>
      </c>
      <c r="C235">
        <v>234</v>
      </c>
      <c r="E235" t="s">
        <v>3097</v>
      </c>
      <c r="F235" s="350" t="s">
        <v>1759</v>
      </c>
      <c r="G235" s="132" t="s">
        <v>2054</v>
      </c>
      <c r="H235">
        <v>234</v>
      </c>
      <c r="I235" t="s">
        <v>3091</v>
      </c>
    </row>
    <row r="236" spans="1:9">
      <c r="A236" s="350" t="s">
        <v>1823</v>
      </c>
      <c r="B236" s="132" t="s">
        <v>67</v>
      </c>
      <c r="C236">
        <v>235</v>
      </c>
      <c r="E236" t="s">
        <v>3098</v>
      </c>
      <c r="F236" s="350" t="s">
        <v>1764</v>
      </c>
      <c r="G236" s="132" t="s">
        <v>67</v>
      </c>
      <c r="H236">
        <v>235</v>
      </c>
      <c r="I236" t="s">
        <v>3091</v>
      </c>
    </row>
    <row r="237" spans="1:9">
      <c r="A237" s="350" t="s">
        <v>1824</v>
      </c>
      <c r="B237" s="132" t="s">
        <v>2055</v>
      </c>
      <c r="C237">
        <v>236</v>
      </c>
      <c r="E237" t="s">
        <v>3099</v>
      </c>
      <c r="F237" s="350" t="s">
        <v>1760</v>
      </c>
      <c r="G237" s="132" t="s">
        <v>2055</v>
      </c>
      <c r="H237">
        <v>236</v>
      </c>
      <c r="I237" t="s">
        <v>3091</v>
      </c>
    </row>
    <row r="238" spans="1:9">
      <c r="A238" s="350" t="s">
        <v>1825</v>
      </c>
      <c r="B238" s="132" t="s">
        <v>2056</v>
      </c>
      <c r="C238">
        <v>237</v>
      </c>
      <c r="E238" t="s">
        <v>3100</v>
      </c>
      <c r="F238" s="350" t="s">
        <v>1761</v>
      </c>
      <c r="G238" s="132" t="s">
        <v>2056</v>
      </c>
      <c r="H238">
        <v>237</v>
      </c>
      <c r="I238" t="s">
        <v>3091</v>
      </c>
    </row>
    <row r="239" spans="1:9">
      <c r="A239" s="350" t="s">
        <v>1826</v>
      </c>
      <c r="B239" s="132" t="s">
        <v>11</v>
      </c>
      <c r="C239">
        <v>238</v>
      </c>
      <c r="E239" t="s">
        <v>3101</v>
      </c>
      <c r="F239" s="350" t="s">
        <v>1762</v>
      </c>
      <c r="G239" s="132" t="s">
        <v>11</v>
      </c>
      <c r="H239">
        <v>238</v>
      </c>
      <c r="I239" t="s">
        <v>3091</v>
      </c>
    </row>
    <row r="240" spans="1:9">
      <c r="A240" s="350" t="s">
        <v>1827</v>
      </c>
      <c r="B240" s="132" t="s">
        <v>2057</v>
      </c>
      <c r="C240">
        <v>239</v>
      </c>
      <c r="E240" t="s">
        <v>3102</v>
      </c>
      <c r="F240" s="350" t="s">
        <v>1763</v>
      </c>
      <c r="G240" s="132" t="s">
        <v>2057</v>
      </c>
      <c r="H240">
        <v>239</v>
      </c>
      <c r="I240" t="s">
        <v>3091</v>
      </c>
    </row>
    <row r="241" spans="1:9">
      <c r="A241" s="350" t="s">
        <v>1345</v>
      </c>
      <c r="B241" s="132" t="s">
        <v>2058</v>
      </c>
      <c r="C241">
        <v>240</v>
      </c>
      <c r="E241" t="s">
        <v>3092</v>
      </c>
      <c r="F241" s="350" t="s">
        <v>1767</v>
      </c>
      <c r="G241" s="132" t="s">
        <v>2058</v>
      </c>
      <c r="H241">
        <v>240</v>
      </c>
      <c r="I241" t="s">
        <v>3091</v>
      </c>
    </row>
    <row r="242" spans="1:9">
      <c r="A242" s="350" t="s">
        <v>1346</v>
      </c>
      <c r="B242" s="132" t="s">
        <v>2059</v>
      </c>
      <c r="C242">
        <v>241</v>
      </c>
      <c r="E242" t="s">
        <v>3092</v>
      </c>
      <c r="F242" s="350" t="s">
        <v>1771</v>
      </c>
      <c r="G242" s="132" t="s">
        <v>2059</v>
      </c>
      <c r="H242">
        <v>241</v>
      </c>
      <c r="I242" t="s">
        <v>3091</v>
      </c>
    </row>
    <row r="243" spans="1:9">
      <c r="A243" s="350" t="s">
        <v>1347</v>
      </c>
      <c r="B243" s="132" t="s">
        <v>2060</v>
      </c>
      <c r="C243">
        <v>242</v>
      </c>
      <c r="E243" t="s">
        <v>3092</v>
      </c>
      <c r="F243" s="350" t="s">
        <v>1772</v>
      </c>
      <c r="G243" s="132" t="s">
        <v>2060</v>
      </c>
      <c r="H243">
        <v>242</v>
      </c>
      <c r="I243" t="s">
        <v>3091</v>
      </c>
    </row>
    <row r="244" spans="1:9">
      <c r="A244" s="350" t="s">
        <v>1348</v>
      </c>
      <c r="B244" s="132" t="s">
        <v>2061</v>
      </c>
      <c r="C244">
        <v>243</v>
      </c>
      <c r="E244" t="s">
        <v>3092</v>
      </c>
      <c r="F244" s="350" t="s">
        <v>1768</v>
      </c>
      <c r="G244" s="132" t="s">
        <v>2061</v>
      </c>
      <c r="H244">
        <v>243</v>
      </c>
      <c r="I244" t="s">
        <v>3091</v>
      </c>
    </row>
    <row r="245" spans="1:9">
      <c r="A245" s="350" t="s">
        <v>1461</v>
      </c>
      <c r="B245" s="132" t="s">
        <v>2062</v>
      </c>
      <c r="C245">
        <v>244</v>
      </c>
      <c r="D245">
        <v>281</v>
      </c>
      <c r="F245" s="350" t="s">
        <v>1769</v>
      </c>
      <c r="G245" s="132" t="s">
        <v>2062</v>
      </c>
      <c r="H245">
        <v>244</v>
      </c>
      <c r="I245" t="s">
        <v>3091</v>
      </c>
    </row>
    <row r="246" spans="1:9">
      <c r="A246" s="350" t="s">
        <v>1462</v>
      </c>
      <c r="B246" s="132" t="s">
        <v>2063</v>
      </c>
      <c r="C246">
        <v>245</v>
      </c>
      <c r="D246">
        <v>282</v>
      </c>
      <c r="F246" s="350" t="s">
        <v>1770</v>
      </c>
      <c r="G246" s="132" t="s">
        <v>2063</v>
      </c>
      <c r="H246">
        <v>245</v>
      </c>
      <c r="I246" t="s">
        <v>3091</v>
      </c>
    </row>
    <row r="247" spans="1:9">
      <c r="A247" s="350" t="s">
        <v>1463</v>
      </c>
      <c r="B247" s="132" t="s">
        <v>59</v>
      </c>
      <c r="C247">
        <v>246</v>
      </c>
      <c r="D247">
        <v>283</v>
      </c>
      <c r="F247" s="350" t="s">
        <v>1773</v>
      </c>
      <c r="G247" s="132" t="s">
        <v>59</v>
      </c>
      <c r="H247">
        <v>246</v>
      </c>
    </row>
    <row r="248" spans="1:9">
      <c r="A248" s="350" t="s">
        <v>1464</v>
      </c>
      <c r="B248" s="132" t="s">
        <v>2064</v>
      </c>
      <c r="C248">
        <v>247</v>
      </c>
      <c r="D248">
        <v>284</v>
      </c>
      <c r="F248" s="350" t="s">
        <v>1774</v>
      </c>
      <c r="G248" s="132" t="s">
        <v>2064</v>
      </c>
      <c r="H248">
        <v>247</v>
      </c>
    </row>
    <row r="249" spans="1:9">
      <c r="A249" s="350" t="s">
        <v>1465</v>
      </c>
      <c r="B249" s="132" t="s">
        <v>63</v>
      </c>
      <c r="C249">
        <v>248</v>
      </c>
      <c r="D249">
        <v>285</v>
      </c>
      <c r="F249" s="350" t="s">
        <v>1775</v>
      </c>
      <c r="G249" s="132" t="s">
        <v>63</v>
      </c>
      <c r="H249">
        <v>248</v>
      </c>
    </row>
    <row r="250" spans="1:9">
      <c r="A250" s="350" t="s">
        <v>1466</v>
      </c>
      <c r="B250" s="132" t="s">
        <v>2065</v>
      </c>
      <c r="C250">
        <v>249</v>
      </c>
      <c r="D250">
        <v>286</v>
      </c>
      <c r="F250" s="350" t="s">
        <v>1776</v>
      </c>
      <c r="G250" s="132" t="s">
        <v>2065</v>
      </c>
      <c r="H250">
        <v>249</v>
      </c>
    </row>
    <row r="251" spans="1:9">
      <c r="A251" s="350" t="s">
        <v>1467</v>
      </c>
      <c r="B251" s="132" t="s">
        <v>2066</v>
      </c>
      <c r="C251">
        <v>250</v>
      </c>
      <c r="D251">
        <v>287</v>
      </c>
      <c r="F251" s="350" t="s">
        <v>1777</v>
      </c>
      <c r="G251" s="132" t="s">
        <v>2066</v>
      </c>
      <c r="H251">
        <v>250</v>
      </c>
    </row>
    <row r="252" spans="1:9">
      <c r="A252" s="350" t="s">
        <v>1468</v>
      </c>
      <c r="B252" s="132" t="s">
        <v>2067</v>
      </c>
      <c r="C252">
        <v>251</v>
      </c>
      <c r="D252">
        <v>288</v>
      </c>
      <c r="F252" s="350" t="s">
        <v>1778</v>
      </c>
      <c r="G252" s="132" t="s">
        <v>2067</v>
      </c>
      <c r="H252">
        <v>251</v>
      </c>
    </row>
    <row r="253" spans="1:9">
      <c r="A253" s="350" t="s">
        <v>1469</v>
      </c>
      <c r="B253" s="132" t="s">
        <v>2068</v>
      </c>
      <c r="C253">
        <v>252</v>
      </c>
      <c r="D253">
        <v>289</v>
      </c>
      <c r="F253" s="350" t="s">
        <v>1779</v>
      </c>
      <c r="G253" s="132" t="s">
        <v>2068</v>
      </c>
      <c r="H253">
        <v>252</v>
      </c>
    </row>
    <row r="254" spans="1:9">
      <c r="A254" s="350" t="s">
        <v>1470</v>
      </c>
      <c r="B254" s="132" t="s">
        <v>2069</v>
      </c>
      <c r="C254">
        <v>253</v>
      </c>
      <c r="D254">
        <v>290</v>
      </c>
      <c r="F254" s="350" t="s">
        <v>1780</v>
      </c>
      <c r="G254" s="132" t="s">
        <v>2069</v>
      </c>
      <c r="H254">
        <v>253</v>
      </c>
    </row>
    <row r="255" spans="1:9">
      <c r="A255" s="350" t="s">
        <v>1471</v>
      </c>
      <c r="B255" s="132" t="s">
        <v>2070</v>
      </c>
      <c r="C255">
        <v>254</v>
      </c>
      <c r="D255">
        <v>291</v>
      </c>
      <c r="F255" s="350" t="s">
        <v>1781</v>
      </c>
      <c r="G255" s="132" t="s">
        <v>2070</v>
      </c>
      <c r="H255">
        <v>254</v>
      </c>
    </row>
    <row r="256" spans="1:9">
      <c r="A256" s="350" t="s">
        <v>1472</v>
      </c>
      <c r="B256" s="132" t="s">
        <v>2071</v>
      </c>
      <c r="C256">
        <v>255</v>
      </c>
      <c r="D256">
        <v>292</v>
      </c>
      <c r="F256" s="350" t="s">
        <v>1782</v>
      </c>
      <c r="G256" s="132" t="s">
        <v>2071</v>
      </c>
      <c r="H256">
        <v>255</v>
      </c>
    </row>
    <row r="257" spans="1:9">
      <c r="A257" s="350" t="s">
        <v>1473</v>
      </c>
      <c r="B257" s="132" t="s">
        <v>2072</v>
      </c>
      <c r="C257">
        <v>256</v>
      </c>
      <c r="D257">
        <v>293</v>
      </c>
      <c r="F257" s="350" t="s">
        <v>1800</v>
      </c>
      <c r="G257" s="132" t="s">
        <v>2072</v>
      </c>
      <c r="H257">
        <v>256</v>
      </c>
    </row>
    <row r="258" spans="1:9">
      <c r="A258" s="350" t="s">
        <v>1474</v>
      </c>
      <c r="B258" s="132" t="s">
        <v>2073</v>
      </c>
      <c r="C258">
        <v>257</v>
      </c>
      <c r="D258">
        <v>294</v>
      </c>
      <c r="F258" s="350" t="s">
        <v>1801</v>
      </c>
      <c r="G258" s="132" t="s">
        <v>2073</v>
      </c>
      <c r="H258">
        <v>257</v>
      </c>
    </row>
    <row r="259" spans="1:9">
      <c r="A259" s="350" t="s">
        <v>1475</v>
      </c>
      <c r="B259" s="132" t="s">
        <v>2074</v>
      </c>
      <c r="C259">
        <v>258</v>
      </c>
      <c r="D259">
        <v>295</v>
      </c>
      <c r="F259" s="350" t="s">
        <v>608</v>
      </c>
      <c r="G259" s="132" t="s">
        <v>2074</v>
      </c>
      <c r="H259">
        <v>258</v>
      </c>
    </row>
    <row r="260" spans="1:9">
      <c r="A260" s="350" t="s">
        <v>1476</v>
      </c>
      <c r="B260" s="132" t="s">
        <v>2075</v>
      </c>
      <c r="C260">
        <v>259</v>
      </c>
      <c r="D260">
        <v>296</v>
      </c>
      <c r="F260" s="350" t="s">
        <v>612</v>
      </c>
      <c r="G260" s="132" t="s">
        <v>2075</v>
      </c>
      <c r="H260">
        <v>259</v>
      </c>
    </row>
    <row r="261" spans="1:9">
      <c r="A261" s="350" t="s">
        <v>1477</v>
      </c>
      <c r="B261" s="132" t="s">
        <v>2076</v>
      </c>
      <c r="C261">
        <v>260</v>
      </c>
      <c r="D261">
        <v>297</v>
      </c>
      <c r="F261" s="350" t="s">
        <v>642</v>
      </c>
      <c r="G261" s="132" t="s">
        <v>2076</v>
      </c>
      <c r="H261">
        <v>260</v>
      </c>
    </row>
    <row r="262" spans="1:9">
      <c r="A262" s="350" t="s">
        <v>1478</v>
      </c>
      <c r="B262" s="132" t="s">
        <v>2077</v>
      </c>
      <c r="C262">
        <v>261</v>
      </c>
      <c r="D262">
        <v>298</v>
      </c>
      <c r="F262" s="350" t="s">
        <v>1789</v>
      </c>
      <c r="G262" s="132" t="s">
        <v>2077</v>
      </c>
      <c r="H262">
        <v>261</v>
      </c>
      <c r="I262" t="s">
        <v>3091</v>
      </c>
    </row>
    <row r="263" spans="1:9">
      <c r="A263" s="350" t="s">
        <v>1479</v>
      </c>
      <c r="B263" s="132" t="s">
        <v>2078</v>
      </c>
      <c r="C263">
        <v>262</v>
      </c>
      <c r="D263">
        <v>299</v>
      </c>
      <c r="F263" s="350" t="s">
        <v>1783</v>
      </c>
      <c r="G263" s="132" t="s">
        <v>2078</v>
      </c>
      <c r="H263">
        <v>262</v>
      </c>
      <c r="I263" t="s">
        <v>3091</v>
      </c>
    </row>
    <row r="264" spans="1:9">
      <c r="A264" s="350" t="s">
        <v>1480</v>
      </c>
      <c r="B264" s="132" t="s">
        <v>2079</v>
      </c>
      <c r="C264">
        <v>263</v>
      </c>
      <c r="D264">
        <v>300</v>
      </c>
      <c r="F264" s="350" t="s">
        <v>1784</v>
      </c>
      <c r="G264" s="132" t="s">
        <v>2079</v>
      </c>
      <c r="H264">
        <v>263</v>
      </c>
      <c r="I264" t="s">
        <v>3091</v>
      </c>
    </row>
    <row r="265" spans="1:9">
      <c r="A265" s="350" t="s">
        <v>1481</v>
      </c>
      <c r="B265" s="132" t="s">
        <v>2080</v>
      </c>
      <c r="C265">
        <v>264</v>
      </c>
      <c r="E265" t="s">
        <v>3093</v>
      </c>
      <c r="F265" s="350" t="s">
        <v>1785</v>
      </c>
      <c r="G265" s="132" t="s">
        <v>2080</v>
      </c>
      <c r="H265">
        <v>264</v>
      </c>
      <c r="I265" t="s">
        <v>3091</v>
      </c>
    </row>
    <row r="266" spans="1:9">
      <c r="A266" s="350" t="s">
        <v>1482</v>
      </c>
      <c r="B266" s="132" t="s">
        <v>2081</v>
      </c>
      <c r="C266">
        <v>265</v>
      </c>
      <c r="E266" t="s">
        <v>3093</v>
      </c>
      <c r="F266" s="350" t="s">
        <v>1786</v>
      </c>
      <c r="G266" s="132" t="s">
        <v>2081</v>
      </c>
      <c r="H266">
        <v>265</v>
      </c>
      <c r="I266" t="s">
        <v>3091</v>
      </c>
    </row>
    <row r="267" spans="1:9">
      <c r="A267" s="350" t="s">
        <v>1483</v>
      </c>
      <c r="B267" s="132" t="s">
        <v>2082</v>
      </c>
      <c r="C267">
        <v>266</v>
      </c>
      <c r="E267" t="s">
        <v>3093</v>
      </c>
      <c r="F267" s="350" t="s">
        <v>1790</v>
      </c>
      <c r="G267" s="132" t="s">
        <v>2082</v>
      </c>
      <c r="H267">
        <v>266</v>
      </c>
      <c r="I267" t="s">
        <v>3093</v>
      </c>
    </row>
    <row r="268" spans="1:9">
      <c r="A268" s="350" t="s">
        <v>1484</v>
      </c>
      <c r="B268" s="132" t="s">
        <v>2083</v>
      </c>
      <c r="C268">
        <v>267</v>
      </c>
      <c r="E268" t="s">
        <v>3093</v>
      </c>
      <c r="F268" s="350" t="s">
        <v>1791</v>
      </c>
      <c r="G268" s="132" t="s">
        <v>2083</v>
      </c>
      <c r="H268">
        <v>267</v>
      </c>
      <c r="I268" t="s">
        <v>3094</v>
      </c>
    </row>
    <row r="269" spans="1:9">
      <c r="A269" s="350" t="s">
        <v>1485</v>
      </c>
      <c r="B269" s="132" t="s">
        <v>2084</v>
      </c>
      <c r="C269">
        <v>268</v>
      </c>
      <c r="E269" t="s">
        <v>3093</v>
      </c>
      <c r="F269" s="350" t="s">
        <v>1792</v>
      </c>
      <c r="G269" s="132" t="s">
        <v>2084</v>
      </c>
      <c r="H269">
        <v>268</v>
      </c>
      <c r="I269" t="s">
        <v>3095</v>
      </c>
    </row>
    <row r="270" spans="1:9">
      <c r="A270" s="350" t="s">
        <v>1486</v>
      </c>
      <c r="B270" s="132" t="s">
        <v>2085</v>
      </c>
      <c r="C270">
        <v>269</v>
      </c>
      <c r="E270" t="s">
        <v>3093</v>
      </c>
      <c r="F270" s="350" t="s">
        <v>1793</v>
      </c>
      <c r="G270" s="132" t="s">
        <v>2085</v>
      </c>
      <c r="H270">
        <v>269</v>
      </c>
      <c r="I270" t="s">
        <v>3096</v>
      </c>
    </row>
    <row r="271" spans="1:9">
      <c r="A271" s="350" t="s">
        <v>1487</v>
      </c>
      <c r="B271" s="132" t="s">
        <v>2086</v>
      </c>
      <c r="C271">
        <v>270</v>
      </c>
      <c r="E271" t="s">
        <v>3093</v>
      </c>
      <c r="F271" s="350" t="s">
        <v>1794</v>
      </c>
      <c r="G271" s="132" t="s">
        <v>2086</v>
      </c>
      <c r="H271">
        <v>270</v>
      </c>
      <c r="I271" t="s">
        <v>3097</v>
      </c>
    </row>
    <row r="272" spans="1:9">
      <c r="A272" s="350" t="s">
        <v>1488</v>
      </c>
      <c r="B272" s="132" t="s">
        <v>2087</v>
      </c>
      <c r="C272">
        <v>271</v>
      </c>
      <c r="E272" t="s">
        <v>3093</v>
      </c>
      <c r="F272" s="350" t="s">
        <v>1795</v>
      </c>
      <c r="G272" s="132" t="s">
        <v>2087</v>
      </c>
      <c r="H272">
        <v>271</v>
      </c>
      <c r="I272" t="s">
        <v>3098</v>
      </c>
    </row>
    <row r="273" spans="1:10">
      <c r="A273" s="350" t="s">
        <v>1489</v>
      </c>
      <c r="B273" s="132" t="s">
        <v>2088</v>
      </c>
      <c r="C273">
        <v>272</v>
      </c>
      <c r="E273" t="s">
        <v>3093</v>
      </c>
      <c r="F273" s="350" t="s">
        <v>1796</v>
      </c>
      <c r="G273" s="132" t="s">
        <v>2088</v>
      </c>
      <c r="H273">
        <v>272</v>
      </c>
      <c r="I273" t="s">
        <v>3099</v>
      </c>
    </row>
    <row r="274" spans="1:10">
      <c r="A274" s="350" t="s">
        <v>1490</v>
      </c>
      <c r="B274" s="132" t="s">
        <v>2089</v>
      </c>
      <c r="C274">
        <v>273</v>
      </c>
      <c r="E274" t="s">
        <v>3093</v>
      </c>
      <c r="F274" s="350" t="s">
        <v>1797</v>
      </c>
      <c r="G274" s="132" t="s">
        <v>2089</v>
      </c>
      <c r="H274">
        <v>273</v>
      </c>
      <c r="I274" t="s">
        <v>3100</v>
      </c>
    </row>
    <row r="275" spans="1:10">
      <c r="A275" s="350" t="s">
        <v>262</v>
      </c>
      <c r="B275" s="132" t="s">
        <v>2090</v>
      </c>
      <c r="C275">
        <v>274</v>
      </c>
      <c r="D275">
        <v>306</v>
      </c>
      <c r="F275" s="350" t="s">
        <v>1798</v>
      </c>
      <c r="G275" s="132" t="s">
        <v>2090</v>
      </c>
      <c r="H275">
        <v>274</v>
      </c>
      <c r="I275" t="s">
        <v>3101</v>
      </c>
    </row>
    <row r="276" spans="1:10">
      <c r="A276" s="350" t="s">
        <v>587</v>
      </c>
      <c r="B276" s="132" t="s">
        <v>2091</v>
      </c>
      <c r="C276">
        <v>275</v>
      </c>
      <c r="D276">
        <v>307</v>
      </c>
      <c r="F276" s="350" t="s">
        <v>1799</v>
      </c>
      <c r="G276" s="132" t="s">
        <v>2091</v>
      </c>
      <c r="H276">
        <v>275</v>
      </c>
      <c r="I276" t="s">
        <v>3102</v>
      </c>
    </row>
    <row r="277" spans="1:10">
      <c r="A277" s="350" t="s">
        <v>588</v>
      </c>
      <c r="B277" s="132" t="s">
        <v>2092</v>
      </c>
      <c r="C277">
        <v>276</v>
      </c>
      <c r="D277">
        <v>308</v>
      </c>
      <c r="F277" s="350" t="s">
        <v>1787</v>
      </c>
      <c r="G277" s="132" t="s">
        <v>2092</v>
      </c>
      <c r="H277">
        <v>276</v>
      </c>
      <c r="I277" t="s">
        <v>3091</v>
      </c>
    </row>
    <row r="278" spans="1:10">
      <c r="A278" s="350" t="s">
        <v>434</v>
      </c>
      <c r="B278" s="132" t="s">
        <v>2093</v>
      </c>
      <c r="C278">
        <v>277</v>
      </c>
      <c r="D278">
        <v>309</v>
      </c>
      <c r="F278" s="350" t="s">
        <v>1788</v>
      </c>
      <c r="G278" s="132" t="s">
        <v>2093</v>
      </c>
      <c r="H278">
        <v>277</v>
      </c>
      <c r="I278" t="s">
        <v>3091</v>
      </c>
    </row>
    <row r="279" spans="1:10">
      <c r="A279" s="350" t="s">
        <v>663</v>
      </c>
      <c r="B279" s="132" t="s">
        <v>2094</v>
      </c>
      <c r="C279">
        <v>278</v>
      </c>
      <c r="D279">
        <v>310</v>
      </c>
      <c r="F279" s="350" t="s">
        <v>606</v>
      </c>
      <c r="G279" s="132" t="s">
        <v>2094</v>
      </c>
      <c r="H279">
        <v>278</v>
      </c>
      <c r="I279" t="s">
        <v>3091</v>
      </c>
    </row>
    <row r="280" spans="1:10">
      <c r="A280" s="350" t="s">
        <v>664</v>
      </c>
      <c r="B280" s="132" t="s">
        <v>2095</v>
      </c>
      <c r="C280">
        <v>279</v>
      </c>
      <c r="D280">
        <v>311</v>
      </c>
      <c r="F280" s="350" t="s">
        <v>614</v>
      </c>
      <c r="G280" s="132" t="s">
        <v>2095</v>
      </c>
      <c r="H280">
        <v>279</v>
      </c>
      <c r="I280" t="s">
        <v>3091</v>
      </c>
    </row>
    <row r="281" spans="1:10">
      <c r="A281" s="350" t="s">
        <v>665</v>
      </c>
      <c r="B281" s="132" t="s">
        <v>2096</v>
      </c>
      <c r="C281">
        <v>280</v>
      </c>
      <c r="D281">
        <v>312</v>
      </c>
      <c r="F281" s="350" t="s">
        <v>644</v>
      </c>
      <c r="G281" s="132" t="s">
        <v>2096</v>
      </c>
      <c r="H281">
        <v>280</v>
      </c>
      <c r="I281" t="s">
        <v>3091</v>
      </c>
    </row>
    <row r="282" spans="1:10">
      <c r="A282" s="350" t="s">
        <v>666</v>
      </c>
      <c r="B282" s="132" t="s">
        <v>2097</v>
      </c>
      <c r="C282">
        <v>281</v>
      </c>
      <c r="D282">
        <v>313</v>
      </c>
      <c r="F282" s="350" t="s">
        <v>1461</v>
      </c>
      <c r="G282" s="132" t="s">
        <v>2097</v>
      </c>
      <c r="H282">
        <v>281</v>
      </c>
      <c r="J282" t="b">
        <f>F282=A245</f>
        <v>1</v>
      </c>
    </row>
    <row r="283" spans="1:10">
      <c r="A283" s="350" t="s">
        <v>667</v>
      </c>
      <c r="B283" s="132" t="s">
        <v>2098</v>
      </c>
      <c r="C283">
        <v>282</v>
      </c>
      <c r="D283">
        <v>314</v>
      </c>
      <c r="F283" s="350" t="s">
        <v>1462</v>
      </c>
      <c r="G283" s="132" t="s">
        <v>2098</v>
      </c>
      <c r="H283">
        <v>282</v>
      </c>
      <c r="J283" t="b">
        <f t="shared" ref="J283:J301" si="5">F283=A246</f>
        <v>1</v>
      </c>
    </row>
    <row r="284" spans="1:10">
      <c r="A284" s="350" t="s">
        <v>668</v>
      </c>
      <c r="B284" s="132" t="s">
        <v>2099</v>
      </c>
      <c r="C284">
        <v>283</v>
      </c>
      <c r="D284">
        <v>315</v>
      </c>
      <c r="F284" s="350" t="s">
        <v>1463</v>
      </c>
      <c r="G284" s="132" t="s">
        <v>2099</v>
      </c>
      <c r="H284">
        <v>283</v>
      </c>
      <c r="J284" t="b">
        <f t="shared" si="5"/>
        <v>1</v>
      </c>
    </row>
    <row r="285" spans="1:10">
      <c r="A285" s="350" t="s">
        <v>669</v>
      </c>
      <c r="B285" s="132" t="s">
        <v>2100</v>
      </c>
      <c r="C285">
        <v>284</v>
      </c>
      <c r="D285">
        <v>316</v>
      </c>
      <c r="E285" t="s">
        <v>3157</v>
      </c>
      <c r="F285" s="350" t="s">
        <v>1464</v>
      </c>
      <c r="G285" s="132" t="s">
        <v>2100</v>
      </c>
      <c r="H285">
        <v>284</v>
      </c>
      <c r="J285" t="b">
        <f t="shared" si="5"/>
        <v>1</v>
      </c>
    </row>
    <row r="286" spans="1:10">
      <c r="A286" s="350" t="s">
        <v>670</v>
      </c>
      <c r="B286" s="132" t="s">
        <v>2101</v>
      </c>
      <c r="C286">
        <v>285</v>
      </c>
      <c r="D286">
        <v>317</v>
      </c>
      <c r="E286" t="s">
        <v>3157</v>
      </c>
      <c r="F286" s="350" t="s">
        <v>1465</v>
      </c>
      <c r="G286" s="132" t="s">
        <v>2101</v>
      </c>
      <c r="H286">
        <v>285</v>
      </c>
      <c r="J286" t="b">
        <f t="shared" si="5"/>
        <v>1</v>
      </c>
    </row>
    <row r="287" spans="1:10">
      <c r="A287" s="350" t="s">
        <v>671</v>
      </c>
      <c r="B287" s="132" t="s">
        <v>2102</v>
      </c>
      <c r="C287">
        <v>286</v>
      </c>
      <c r="D287">
        <v>320</v>
      </c>
      <c r="E287" s="708" t="s">
        <v>3157</v>
      </c>
      <c r="F287" s="350" t="s">
        <v>1466</v>
      </c>
      <c r="G287" s="132" t="s">
        <v>2102</v>
      </c>
      <c r="H287">
        <v>286</v>
      </c>
      <c r="J287" t="b">
        <f t="shared" si="5"/>
        <v>1</v>
      </c>
    </row>
    <row r="288" spans="1:10">
      <c r="A288" s="350" t="s">
        <v>672</v>
      </c>
      <c r="B288" s="132" t="s">
        <v>2103</v>
      </c>
      <c r="C288">
        <v>287</v>
      </c>
      <c r="D288">
        <v>322</v>
      </c>
      <c r="E288" t="s">
        <v>3157</v>
      </c>
      <c r="F288" s="350" t="s">
        <v>1467</v>
      </c>
      <c r="G288" s="132" t="s">
        <v>2103</v>
      </c>
      <c r="H288">
        <v>287</v>
      </c>
      <c r="J288" t="b">
        <f t="shared" si="5"/>
        <v>1</v>
      </c>
    </row>
    <row r="289" spans="1:10">
      <c r="A289" s="350" t="s">
        <v>673</v>
      </c>
      <c r="B289" s="132" t="s">
        <v>2104</v>
      </c>
      <c r="C289">
        <v>288</v>
      </c>
      <c r="D289">
        <v>323</v>
      </c>
      <c r="E289" t="s">
        <v>3157</v>
      </c>
      <c r="F289" s="350" t="s">
        <v>1468</v>
      </c>
      <c r="G289" s="132" t="s">
        <v>2104</v>
      </c>
      <c r="H289">
        <v>288</v>
      </c>
      <c r="J289" t="b">
        <f t="shared" si="5"/>
        <v>1</v>
      </c>
    </row>
    <row r="290" spans="1:10">
      <c r="A290" s="350" t="s">
        <v>674</v>
      </c>
      <c r="B290" s="132" t="s">
        <v>2105</v>
      </c>
      <c r="C290">
        <v>289</v>
      </c>
      <c r="D290">
        <v>325</v>
      </c>
      <c r="E290" t="s">
        <v>3157</v>
      </c>
      <c r="F290" s="350" t="s">
        <v>1469</v>
      </c>
      <c r="G290" s="132" t="s">
        <v>2105</v>
      </c>
      <c r="H290">
        <v>289</v>
      </c>
      <c r="J290" t="b">
        <f t="shared" si="5"/>
        <v>1</v>
      </c>
    </row>
    <row r="291" spans="1:10">
      <c r="A291" s="350" t="s">
        <v>675</v>
      </c>
      <c r="B291" s="132" t="s">
        <v>2106</v>
      </c>
      <c r="C291">
        <v>290</v>
      </c>
      <c r="D291">
        <v>326</v>
      </c>
      <c r="F291" s="350" t="s">
        <v>1470</v>
      </c>
      <c r="G291" s="132" t="s">
        <v>2106</v>
      </c>
      <c r="H291">
        <v>290</v>
      </c>
      <c r="J291" t="b">
        <f t="shared" si="5"/>
        <v>1</v>
      </c>
    </row>
    <row r="292" spans="1:10">
      <c r="A292" s="350" t="s">
        <v>676</v>
      </c>
      <c r="B292" s="132" t="s">
        <v>2107</v>
      </c>
      <c r="C292">
        <v>291</v>
      </c>
      <c r="D292">
        <v>327</v>
      </c>
      <c r="F292" s="350" t="s">
        <v>1471</v>
      </c>
      <c r="G292" s="132" t="s">
        <v>2107</v>
      </c>
      <c r="H292">
        <v>291</v>
      </c>
      <c r="J292" t="b">
        <f t="shared" si="5"/>
        <v>1</v>
      </c>
    </row>
    <row r="293" spans="1:10">
      <c r="A293" s="350" t="s">
        <v>677</v>
      </c>
      <c r="B293" s="132" t="s">
        <v>2108</v>
      </c>
      <c r="C293">
        <v>292</v>
      </c>
      <c r="D293">
        <v>328</v>
      </c>
      <c r="F293" s="350" t="s">
        <v>1472</v>
      </c>
      <c r="G293" s="132" t="s">
        <v>2108</v>
      </c>
      <c r="H293">
        <v>292</v>
      </c>
      <c r="J293" t="b">
        <f t="shared" si="5"/>
        <v>1</v>
      </c>
    </row>
    <row r="294" spans="1:10">
      <c r="A294" s="350" t="s">
        <v>678</v>
      </c>
      <c r="B294" s="132" t="s">
        <v>2109</v>
      </c>
      <c r="C294">
        <v>293</v>
      </c>
      <c r="D294">
        <v>329</v>
      </c>
      <c r="F294" s="350" t="s">
        <v>1473</v>
      </c>
      <c r="G294" s="132" t="s">
        <v>2109</v>
      </c>
      <c r="H294">
        <v>293</v>
      </c>
      <c r="J294" t="b">
        <f t="shared" si="5"/>
        <v>1</v>
      </c>
    </row>
    <row r="295" spans="1:10">
      <c r="A295" s="350" t="s">
        <v>679</v>
      </c>
      <c r="B295" s="132" t="s">
        <v>2110</v>
      </c>
      <c r="C295">
        <v>294</v>
      </c>
      <c r="D295">
        <v>330</v>
      </c>
      <c r="F295" s="350" t="s">
        <v>1474</v>
      </c>
      <c r="G295" s="132" t="s">
        <v>2110</v>
      </c>
      <c r="H295">
        <v>294</v>
      </c>
      <c r="J295" t="b">
        <f t="shared" si="5"/>
        <v>1</v>
      </c>
    </row>
    <row r="296" spans="1:10">
      <c r="A296" s="350" t="s">
        <v>680</v>
      </c>
      <c r="B296" s="132" t="s">
        <v>2111</v>
      </c>
      <c r="C296">
        <v>295</v>
      </c>
      <c r="D296">
        <v>331</v>
      </c>
      <c r="F296" s="350" t="s">
        <v>1475</v>
      </c>
      <c r="G296" s="132" t="s">
        <v>2111</v>
      </c>
      <c r="H296">
        <v>295</v>
      </c>
      <c r="J296" t="b">
        <f t="shared" si="5"/>
        <v>1</v>
      </c>
    </row>
    <row r="297" spans="1:10">
      <c r="A297" s="350" t="s">
        <v>681</v>
      </c>
      <c r="B297" s="132" t="s">
        <v>2112</v>
      </c>
      <c r="C297">
        <v>296</v>
      </c>
      <c r="D297">
        <v>332</v>
      </c>
      <c r="F297" s="350" t="s">
        <v>1476</v>
      </c>
      <c r="G297" s="132" t="s">
        <v>2112</v>
      </c>
      <c r="H297">
        <v>296</v>
      </c>
      <c r="J297" t="b">
        <f t="shared" si="5"/>
        <v>1</v>
      </c>
    </row>
    <row r="298" spans="1:10">
      <c r="A298" s="350" t="s">
        <v>682</v>
      </c>
      <c r="B298" s="132" t="s">
        <v>2113</v>
      </c>
      <c r="C298">
        <v>297</v>
      </c>
      <c r="D298">
        <v>333</v>
      </c>
      <c r="F298" s="350" t="s">
        <v>1477</v>
      </c>
      <c r="G298" s="132" t="s">
        <v>2113</v>
      </c>
      <c r="H298">
        <v>297</v>
      </c>
      <c r="J298" t="b">
        <f t="shared" si="5"/>
        <v>1</v>
      </c>
    </row>
    <row r="299" spans="1:10">
      <c r="A299" s="350" t="s">
        <v>683</v>
      </c>
      <c r="B299" s="132" t="s">
        <v>2114</v>
      </c>
      <c r="C299">
        <v>298</v>
      </c>
      <c r="D299">
        <v>334</v>
      </c>
      <c r="F299" s="350" t="s">
        <v>1478</v>
      </c>
      <c r="G299" s="132" t="s">
        <v>2114</v>
      </c>
      <c r="H299">
        <v>298</v>
      </c>
      <c r="J299" t="b">
        <f t="shared" si="5"/>
        <v>1</v>
      </c>
    </row>
    <row r="300" spans="1:10">
      <c r="A300" s="350" t="s">
        <v>684</v>
      </c>
      <c r="B300" s="132" t="s">
        <v>2115</v>
      </c>
      <c r="C300">
        <v>299</v>
      </c>
      <c r="D300">
        <v>335</v>
      </c>
      <c r="E300" t="s">
        <v>3157</v>
      </c>
      <c r="F300" s="350" t="s">
        <v>1479</v>
      </c>
      <c r="G300" s="132" t="s">
        <v>2115</v>
      </c>
      <c r="H300">
        <v>299</v>
      </c>
      <c r="J300" t="b">
        <f t="shared" si="5"/>
        <v>1</v>
      </c>
    </row>
    <row r="301" spans="1:10">
      <c r="A301" s="350" t="s">
        <v>685</v>
      </c>
      <c r="B301" s="132" t="s">
        <v>2116</v>
      </c>
      <c r="C301">
        <v>300</v>
      </c>
      <c r="D301">
        <v>336</v>
      </c>
      <c r="E301" t="s">
        <v>3157</v>
      </c>
      <c r="F301" s="350" t="s">
        <v>1480</v>
      </c>
      <c r="G301" s="132" t="s">
        <v>2116</v>
      </c>
      <c r="H301">
        <v>300</v>
      </c>
      <c r="J301" t="b">
        <f t="shared" si="5"/>
        <v>1</v>
      </c>
    </row>
    <row r="302" spans="1:10">
      <c r="A302" s="350" t="s">
        <v>686</v>
      </c>
      <c r="B302" s="132" t="s">
        <v>2117</v>
      </c>
      <c r="C302">
        <v>301</v>
      </c>
      <c r="D302">
        <v>339</v>
      </c>
      <c r="E302" s="708" t="s">
        <v>3157</v>
      </c>
      <c r="F302" s="350" t="s">
        <v>2611</v>
      </c>
      <c r="G302" s="132" t="s">
        <v>2117</v>
      </c>
      <c r="H302">
        <v>301</v>
      </c>
      <c r="I302" t="s">
        <v>3093</v>
      </c>
    </row>
    <row r="303" spans="1:10">
      <c r="A303" s="350" t="s">
        <v>687</v>
      </c>
      <c r="B303" s="132" t="s">
        <v>2118</v>
      </c>
      <c r="C303">
        <v>302</v>
      </c>
      <c r="D303">
        <v>341</v>
      </c>
      <c r="E303" t="s">
        <v>3157</v>
      </c>
      <c r="F303" s="350" t="s">
        <v>2612</v>
      </c>
      <c r="G303" s="132" t="s">
        <v>2118</v>
      </c>
      <c r="H303">
        <v>302</v>
      </c>
      <c r="I303" t="s">
        <v>3093</v>
      </c>
    </row>
    <row r="304" spans="1:10">
      <c r="A304" s="350" t="s">
        <v>688</v>
      </c>
      <c r="B304" s="132" t="s">
        <v>2119</v>
      </c>
      <c r="C304">
        <v>303</v>
      </c>
      <c r="D304">
        <v>342</v>
      </c>
      <c r="E304" t="s">
        <v>3157</v>
      </c>
      <c r="F304" s="350" t="s">
        <v>2613</v>
      </c>
      <c r="G304" s="132" t="s">
        <v>2119</v>
      </c>
      <c r="H304">
        <v>303</v>
      </c>
      <c r="I304" t="s">
        <v>3093</v>
      </c>
    </row>
    <row r="305" spans="1:11">
      <c r="A305" s="350" t="s">
        <v>689</v>
      </c>
      <c r="B305" s="132" t="s">
        <v>2120</v>
      </c>
      <c r="C305">
        <v>304</v>
      </c>
      <c r="D305">
        <v>344</v>
      </c>
      <c r="E305" t="s">
        <v>3157</v>
      </c>
      <c r="F305" s="350" t="s">
        <v>2614</v>
      </c>
      <c r="G305" s="132" t="s">
        <v>2120</v>
      </c>
      <c r="H305">
        <v>304</v>
      </c>
      <c r="I305" t="s">
        <v>3093</v>
      </c>
    </row>
    <row r="306" spans="1:11">
      <c r="A306" s="350" t="s">
        <v>690</v>
      </c>
      <c r="B306" s="132" t="s">
        <v>69</v>
      </c>
      <c r="C306">
        <v>305</v>
      </c>
      <c r="D306">
        <v>345</v>
      </c>
      <c r="F306" s="350" t="s">
        <v>2615</v>
      </c>
      <c r="G306" s="132" t="s">
        <v>69</v>
      </c>
      <c r="H306">
        <v>305</v>
      </c>
      <c r="I306" t="s">
        <v>3093</v>
      </c>
    </row>
    <row r="307" spans="1:11">
      <c r="A307" s="350" t="s">
        <v>691</v>
      </c>
      <c r="B307" s="132" t="s">
        <v>2121</v>
      </c>
      <c r="C307">
        <v>306</v>
      </c>
      <c r="D307">
        <v>346</v>
      </c>
      <c r="F307" s="350" t="s">
        <v>262</v>
      </c>
      <c r="G307" s="132" t="s">
        <v>2121</v>
      </c>
      <c r="H307">
        <v>306</v>
      </c>
      <c r="J307" t="b">
        <f>A275=F307</f>
        <v>1</v>
      </c>
    </row>
    <row r="308" spans="1:11">
      <c r="A308" s="350" t="s">
        <v>692</v>
      </c>
      <c r="B308" s="132" t="s">
        <v>2122</v>
      </c>
      <c r="C308">
        <v>307</v>
      </c>
      <c r="D308">
        <v>347</v>
      </c>
      <c r="F308" s="350" t="s">
        <v>587</v>
      </c>
      <c r="G308" s="132" t="s">
        <v>2122</v>
      </c>
      <c r="H308">
        <v>307</v>
      </c>
      <c r="J308" t="b">
        <f t="shared" ref="J308:J318" si="6">A276=F308</f>
        <v>1</v>
      </c>
    </row>
    <row r="309" spans="1:11">
      <c r="A309" s="350" t="s">
        <v>693</v>
      </c>
      <c r="B309" s="132" t="s">
        <v>2123</v>
      </c>
      <c r="C309">
        <v>308</v>
      </c>
      <c r="D309">
        <v>348</v>
      </c>
      <c r="F309" s="350" t="s">
        <v>588</v>
      </c>
      <c r="G309" s="132" t="s">
        <v>2123</v>
      </c>
      <c r="H309">
        <v>308</v>
      </c>
      <c r="J309" t="b">
        <f t="shared" si="6"/>
        <v>1</v>
      </c>
    </row>
    <row r="310" spans="1:11">
      <c r="A310" s="350" t="s">
        <v>694</v>
      </c>
      <c r="B310" s="132" t="s">
        <v>2124</v>
      </c>
      <c r="C310">
        <v>309</v>
      </c>
      <c r="D310">
        <v>349</v>
      </c>
      <c r="F310" s="350" t="s">
        <v>434</v>
      </c>
      <c r="G310" s="132" t="s">
        <v>2124</v>
      </c>
      <c r="H310">
        <v>309</v>
      </c>
      <c r="J310" t="b">
        <f t="shared" si="6"/>
        <v>1</v>
      </c>
    </row>
    <row r="311" spans="1:11">
      <c r="A311" s="350" t="s">
        <v>695</v>
      </c>
      <c r="B311" s="132" t="s">
        <v>2125</v>
      </c>
      <c r="C311">
        <v>310</v>
      </c>
      <c r="D311">
        <v>350</v>
      </c>
      <c r="F311" s="350" t="s">
        <v>663</v>
      </c>
      <c r="G311" s="132" t="s">
        <v>2125</v>
      </c>
      <c r="H311">
        <v>310</v>
      </c>
      <c r="J311" t="b">
        <f t="shared" si="6"/>
        <v>1</v>
      </c>
      <c r="K311" s="708" t="s">
        <v>476</v>
      </c>
    </row>
    <row r="312" spans="1:11">
      <c r="A312" s="350" t="s">
        <v>696</v>
      </c>
      <c r="B312" s="132" t="s">
        <v>71</v>
      </c>
      <c r="C312">
        <v>311</v>
      </c>
      <c r="D312">
        <v>351</v>
      </c>
      <c r="F312" s="350" t="s">
        <v>664</v>
      </c>
      <c r="G312" s="132" t="s">
        <v>71</v>
      </c>
      <c r="H312">
        <v>311</v>
      </c>
      <c r="J312" t="b">
        <f t="shared" si="6"/>
        <v>1</v>
      </c>
    </row>
    <row r="313" spans="1:11">
      <c r="A313" s="350" t="s">
        <v>697</v>
      </c>
      <c r="B313" s="132" t="s">
        <v>2126</v>
      </c>
      <c r="C313">
        <v>312</v>
      </c>
      <c r="D313">
        <v>352</v>
      </c>
      <c r="F313" s="350" t="s">
        <v>665</v>
      </c>
      <c r="G313" s="132" t="s">
        <v>2126</v>
      </c>
      <c r="H313">
        <v>312</v>
      </c>
      <c r="J313" t="b">
        <f t="shared" si="6"/>
        <v>1</v>
      </c>
    </row>
    <row r="314" spans="1:11">
      <c r="A314" s="350" t="s">
        <v>698</v>
      </c>
      <c r="B314" s="132" t="s">
        <v>73</v>
      </c>
      <c r="C314">
        <v>313</v>
      </c>
      <c r="D314">
        <v>353</v>
      </c>
      <c r="F314" s="350" t="s">
        <v>666</v>
      </c>
      <c r="G314" s="132" t="s">
        <v>73</v>
      </c>
      <c r="H314">
        <v>313</v>
      </c>
      <c r="J314" t="b">
        <f t="shared" si="6"/>
        <v>1</v>
      </c>
    </row>
    <row r="315" spans="1:11">
      <c r="A315" s="350" t="s">
        <v>699</v>
      </c>
      <c r="B315" s="132" t="s">
        <v>2127</v>
      </c>
      <c r="C315">
        <v>314</v>
      </c>
      <c r="D315">
        <v>354</v>
      </c>
      <c r="E315" t="s">
        <v>3157</v>
      </c>
      <c r="F315" s="350" t="s">
        <v>667</v>
      </c>
      <c r="G315" s="132" t="s">
        <v>2127</v>
      </c>
      <c r="H315">
        <v>314</v>
      </c>
      <c r="J315" t="b">
        <f t="shared" si="6"/>
        <v>1</v>
      </c>
    </row>
    <row r="316" spans="1:11">
      <c r="A316" s="350" t="s">
        <v>700</v>
      </c>
      <c r="B316" s="132" t="s">
        <v>2128</v>
      </c>
      <c r="C316">
        <v>315</v>
      </c>
      <c r="D316">
        <v>355</v>
      </c>
      <c r="E316" t="s">
        <v>3157</v>
      </c>
      <c r="F316" s="350" t="s">
        <v>668</v>
      </c>
      <c r="G316" s="132" t="s">
        <v>2128</v>
      </c>
      <c r="H316">
        <v>315</v>
      </c>
      <c r="J316" t="b">
        <f t="shared" si="6"/>
        <v>1</v>
      </c>
    </row>
    <row r="317" spans="1:11">
      <c r="A317" s="350" t="s">
        <v>701</v>
      </c>
      <c r="B317" s="132" t="s">
        <v>2129</v>
      </c>
      <c r="C317">
        <v>316</v>
      </c>
      <c r="D317">
        <v>358</v>
      </c>
      <c r="E317" s="708" t="s">
        <v>3157</v>
      </c>
      <c r="F317" s="350" t="s">
        <v>2627</v>
      </c>
      <c r="G317" s="132" t="s">
        <v>2129</v>
      </c>
      <c r="H317">
        <v>316</v>
      </c>
      <c r="I317" t="s">
        <v>3157</v>
      </c>
      <c r="J317" t="b">
        <f t="shared" si="6"/>
        <v>0</v>
      </c>
    </row>
    <row r="318" spans="1:11">
      <c r="A318" s="350" t="s">
        <v>702</v>
      </c>
      <c r="B318" s="132" t="s">
        <v>2130</v>
      </c>
      <c r="C318">
        <v>317</v>
      </c>
      <c r="D318">
        <v>360</v>
      </c>
      <c r="E318" t="s">
        <v>3157</v>
      </c>
      <c r="F318" s="350" t="s">
        <v>3105</v>
      </c>
      <c r="G318" s="132" t="s">
        <v>2130</v>
      </c>
      <c r="H318">
        <v>317</v>
      </c>
      <c r="I318" t="s">
        <v>3157</v>
      </c>
      <c r="J318" t="b">
        <f t="shared" si="6"/>
        <v>0</v>
      </c>
    </row>
    <row r="319" spans="1:11">
      <c r="A319" s="350" t="s">
        <v>703</v>
      </c>
      <c r="B319" s="132" t="s">
        <v>2131</v>
      </c>
      <c r="C319">
        <v>318</v>
      </c>
      <c r="D319">
        <v>361</v>
      </c>
      <c r="E319" t="s">
        <v>3157</v>
      </c>
      <c r="F319" s="350" t="s">
        <v>2628</v>
      </c>
      <c r="G319" s="132" t="s">
        <v>2131</v>
      </c>
      <c r="H319">
        <v>318</v>
      </c>
      <c r="I319" t="s">
        <v>3091</v>
      </c>
    </row>
    <row r="320" spans="1:11">
      <c r="A320" s="350" t="s">
        <v>704</v>
      </c>
      <c r="B320" s="132" t="s">
        <v>2132</v>
      </c>
      <c r="C320">
        <v>319</v>
      </c>
      <c r="D320">
        <v>363</v>
      </c>
      <c r="E320" t="s">
        <v>3157</v>
      </c>
      <c r="F320" s="350" t="s">
        <v>3106</v>
      </c>
      <c r="G320" s="132" t="s">
        <v>2132</v>
      </c>
      <c r="H320">
        <v>319</v>
      </c>
      <c r="I320" t="s">
        <v>3091</v>
      </c>
    </row>
    <row r="321" spans="1:11">
      <c r="A321" s="350" t="s">
        <v>705</v>
      </c>
      <c r="B321" s="132" t="s">
        <v>2133</v>
      </c>
      <c r="C321">
        <v>320</v>
      </c>
      <c r="D321">
        <v>364</v>
      </c>
      <c r="F321" s="350" t="s">
        <v>3162</v>
      </c>
      <c r="G321" s="132" t="s">
        <v>2133</v>
      </c>
      <c r="H321">
        <v>320</v>
      </c>
      <c r="I321" t="s">
        <v>3157</v>
      </c>
    </row>
    <row r="322" spans="1:11">
      <c r="A322" s="350" t="s">
        <v>706</v>
      </c>
      <c r="B322" s="132" t="s">
        <v>2134</v>
      </c>
      <c r="C322">
        <v>321</v>
      </c>
      <c r="D322">
        <v>365</v>
      </c>
      <c r="F322" s="350" t="s">
        <v>3163</v>
      </c>
      <c r="G322" s="132" t="s">
        <v>2134</v>
      </c>
      <c r="H322">
        <v>321</v>
      </c>
      <c r="I322" t="s">
        <v>3091</v>
      </c>
    </row>
    <row r="323" spans="1:11">
      <c r="A323" s="350" t="s">
        <v>707</v>
      </c>
      <c r="B323" s="132" t="s">
        <v>2135</v>
      </c>
      <c r="C323">
        <v>322</v>
      </c>
      <c r="D323">
        <v>366</v>
      </c>
      <c r="F323" s="350" t="s">
        <v>2660</v>
      </c>
      <c r="G323" s="132" t="s">
        <v>2135</v>
      </c>
      <c r="H323">
        <v>322</v>
      </c>
      <c r="I323" t="s">
        <v>3157</v>
      </c>
    </row>
    <row r="324" spans="1:11">
      <c r="A324" s="350" t="s">
        <v>708</v>
      </c>
      <c r="B324" s="132" t="s">
        <v>2136</v>
      </c>
      <c r="C324">
        <v>323</v>
      </c>
      <c r="D324">
        <v>367</v>
      </c>
      <c r="F324" s="350" t="s">
        <v>3164</v>
      </c>
      <c r="G324" s="132" t="s">
        <v>2136</v>
      </c>
      <c r="H324">
        <v>323</v>
      </c>
      <c r="I324" t="s">
        <v>3157</v>
      </c>
    </row>
    <row r="325" spans="1:11">
      <c r="A325" s="350" t="s">
        <v>709</v>
      </c>
      <c r="B325" s="132" t="s">
        <v>2137</v>
      </c>
      <c r="C325">
        <v>324</v>
      </c>
      <c r="D325">
        <v>368</v>
      </c>
      <c r="F325" s="350" t="s">
        <v>3165</v>
      </c>
      <c r="G325" s="132" t="s">
        <v>2137</v>
      </c>
      <c r="H325">
        <v>324</v>
      </c>
      <c r="I325" t="s">
        <v>3091</v>
      </c>
    </row>
    <row r="326" spans="1:11">
      <c r="A326" s="350" t="s">
        <v>710</v>
      </c>
      <c r="B326" s="132" t="s">
        <v>2138</v>
      </c>
      <c r="C326">
        <v>325</v>
      </c>
      <c r="D326">
        <v>369</v>
      </c>
      <c r="F326" s="350" t="s">
        <v>2662</v>
      </c>
      <c r="G326" s="132" t="s">
        <v>2138</v>
      </c>
      <c r="H326">
        <v>325</v>
      </c>
      <c r="I326" t="s">
        <v>3157</v>
      </c>
    </row>
    <row r="327" spans="1:11">
      <c r="A327" s="350" t="s">
        <v>711</v>
      </c>
      <c r="B327" s="132" t="s">
        <v>2139</v>
      </c>
      <c r="C327">
        <v>326</v>
      </c>
      <c r="D327">
        <v>370</v>
      </c>
      <c r="F327" s="350" t="s">
        <v>2649</v>
      </c>
      <c r="G327" s="132" t="s">
        <v>2139</v>
      </c>
      <c r="H327">
        <v>326</v>
      </c>
      <c r="J327" t="b">
        <f>A291=F327</f>
        <v>0</v>
      </c>
    </row>
    <row r="328" spans="1:11">
      <c r="A328" s="350" t="s">
        <v>712</v>
      </c>
      <c r="B328" s="132" t="s">
        <v>2140</v>
      </c>
      <c r="C328">
        <v>327</v>
      </c>
      <c r="D328">
        <v>371</v>
      </c>
      <c r="F328" s="350" t="s">
        <v>676</v>
      </c>
      <c r="G328" s="132" t="s">
        <v>2140</v>
      </c>
      <c r="H328">
        <v>327</v>
      </c>
      <c r="J328" t="b">
        <f t="shared" ref="J328:J345" si="7">A292=F328</f>
        <v>1</v>
      </c>
    </row>
    <row r="329" spans="1:11">
      <c r="A329" s="350" t="s">
        <v>713</v>
      </c>
      <c r="B329" s="132" t="s">
        <v>2141</v>
      </c>
      <c r="C329">
        <v>328</v>
      </c>
      <c r="D329">
        <v>372</v>
      </c>
      <c r="F329" s="350" t="s">
        <v>677</v>
      </c>
      <c r="G329" s="132" t="s">
        <v>2141</v>
      </c>
      <c r="H329">
        <v>328</v>
      </c>
      <c r="J329" t="b">
        <f t="shared" si="7"/>
        <v>1</v>
      </c>
      <c r="K329" s="708" t="s">
        <v>476</v>
      </c>
    </row>
    <row r="330" spans="1:11">
      <c r="A330" s="350" t="s">
        <v>714</v>
      </c>
      <c r="B330" s="132" t="s">
        <v>2142</v>
      </c>
      <c r="C330">
        <v>329</v>
      </c>
      <c r="D330">
        <v>373</v>
      </c>
      <c r="E330" t="s">
        <v>3157</v>
      </c>
      <c r="F330" s="350" t="s">
        <v>678</v>
      </c>
      <c r="G330" s="132" t="s">
        <v>2142</v>
      </c>
      <c r="H330">
        <v>329</v>
      </c>
      <c r="J330" t="b">
        <f t="shared" si="7"/>
        <v>1</v>
      </c>
    </row>
    <row r="331" spans="1:11">
      <c r="A331" s="350" t="s">
        <v>715</v>
      </c>
      <c r="B331" s="132" t="s">
        <v>2143</v>
      </c>
      <c r="C331">
        <v>330</v>
      </c>
      <c r="D331">
        <v>374</v>
      </c>
      <c r="E331" t="s">
        <v>3157</v>
      </c>
      <c r="F331" s="350" t="s">
        <v>679</v>
      </c>
      <c r="G331" s="132" t="s">
        <v>2143</v>
      </c>
      <c r="H331">
        <v>330</v>
      </c>
      <c r="J331" t="b">
        <f t="shared" si="7"/>
        <v>1</v>
      </c>
    </row>
    <row r="332" spans="1:11">
      <c r="A332" s="350" t="s">
        <v>716</v>
      </c>
      <c r="B332" s="132" t="s">
        <v>2144</v>
      </c>
      <c r="C332">
        <v>331</v>
      </c>
      <c r="D332">
        <v>377</v>
      </c>
      <c r="E332" s="708" t="s">
        <v>3157</v>
      </c>
      <c r="F332" s="350" t="s">
        <v>680</v>
      </c>
      <c r="G332" s="132" t="s">
        <v>2144</v>
      </c>
      <c r="H332">
        <v>331</v>
      </c>
      <c r="J332" t="b">
        <f t="shared" si="7"/>
        <v>1</v>
      </c>
    </row>
    <row r="333" spans="1:11">
      <c r="A333" s="350" t="s">
        <v>717</v>
      </c>
      <c r="B333" s="132" t="s">
        <v>2145</v>
      </c>
      <c r="C333">
        <v>332</v>
      </c>
      <c r="D333">
        <v>379</v>
      </c>
      <c r="E333" t="s">
        <v>3157</v>
      </c>
      <c r="F333" s="350" t="s">
        <v>681</v>
      </c>
      <c r="G333" s="132" t="s">
        <v>2145</v>
      </c>
      <c r="H333">
        <v>332</v>
      </c>
      <c r="J333" t="b">
        <f t="shared" si="7"/>
        <v>1</v>
      </c>
    </row>
    <row r="334" spans="1:11">
      <c r="A334" s="350" t="s">
        <v>718</v>
      </c>
      <c r="B334" s="132" t="s">
        <v>2146</v>
      </c>
      <c r="C334">
        <v>333</v>
      </c>
      <c r="D334">
        <v>380</v>
      </c>
      <c r="E334" t="s">
        <v>3157</v>
      </c>
      <c r="F334" s="350" t="s">
        <v>682</v>
      </c>
      <c r="G334" s="132" t="s">
        <v>2146</v>
      </c>
      <c r="H334">
        <v>333</v>
      </c>
      <c r="J334" t="b">
        <f t="shared" si="7"/>
        <v>1</v>
      </c>
    </row>
    <row r="335" spans="1:11">
      <c r="A335" s="350" t="s">
        <v>719</v>
      </c>
      <c r="B335" s="132" t="s">
        <v>2147</v>
      </c>
      <c r="C335">
        <v>334</v>
      </c>
      <c r="D335">
        <v>382</v>
      </c>
      <c r="E335" t="s">
        <v>3157</v>
      </c>
      <c r="F335" s="350" t="s">
        <v>683</v>
      </c>
      <c r="G335" s="132" t="s">
        <v>2147</v>
      </c>
      <c r="H335">
        <v>334</v>
      </c>
      <c r="J335" t="b">
        <f t="shared" si="7"/>
        <v>1</v>
      </c>
    </row>
    <row r="336" spans="1:11">
      <c r="A336" s="350" t="s">
        <v>720</v>
      </c>
      <c r="B336" s="132" t="s">
        <v>2148</v>
      </c>
      <c r="C336">
        <v>335</v>
      </c>
      <c r="D336">
        <v>383</v>
      </c>
      <c r="F336" s="350" t="s">
        <v>2668</v>
      </c>
      <c r="G336" s="132" t="s">
        <v>2148</v>
      </c>
      <c r="H336">
        <v>335</v>
      </c>
      <c r="I336" t="s">
        <v>3157</v>
      </c>
      <c r="J336" t="b">
        <f t="shared" si="7"/>
        <v>0</v>
      </c>
    </row>
    <row r="337" spans="1:10">
      <c r="A337" s="350" t="s">
        <v>721</v>
      </c>
      <c r="B337" s="132" t="s">
        <v>2149</v>
      </c>
      <c r="C337">
        <v>336</v>
      </c>
      <c r="D337">
        <v>384</v>
      </c>
      <c r="F337" s="350" t="s">
        <v>3107</v>
      </c>
      <c r="G337" s="132" t="s">
        <v>2149</v>
      </c>
      <c r="H337">
        <v>336</v>
      </c>
      <c r="I337" t="s">
        <v>3157</v>
      </c>
      <c r="J337" t="b">
        <f t="shared" si="7"/>
        <v>0</v>
      </c>
    </row>
    <row r="338" spans="1:10">
      <c r="A338" s="350" t="s">
        <v>722</v>
      </c>
      <c r="B338" s="132" t="s">
        <v>2150</v>
      </c>
      <c r="C338">
        <v>337</v>
      </c>
      <c r="D338">
        <v>385</v>
      </c>
      <c r="F338" s="350" t="s">
        <v>2650</v>
      </c>
      <c r="G338" s="132" t="s">
        <v>2150</v>
      </c>
      <c r="H338">
        <v>337</v>
      </c>
      <c r="I338" t="s">
        <v>3091</v>
      </c>
      <c r="J338" t="b">
        <f t="shared" si="7"/>
        <v>0</v>
      </c>
    </row>
    <row r="339" spans="1:10">
      <c r="A339" s="350" t="s">
        <v>723</v>
      </c>
      <c r="B339" s="132" t="s">
        <v>2151</v>
      </c>
      <c r="C339">
        <v>338</v>
      </c>
      <c r="D339">
        <v>386</v>
      </c>
      <c r="F339" s="350" t="s">
        <v>3108</v>
      </c>
      <c r="G339" s="132" t="s">
        <v>2151</v>
      </c>
      <c r="H339">
        <v>338</v>
      </c>
      <c r="I339" t="s">
        <v>3091</v>
      </c>
      <c r="J339" t="b">
        <f t="shared" si="7"/>
        <v>0</v>
      </c>
    </row>
    <row r="340" spans="1:10">
      <c r="A340" s="350" t="s">
        <v>724</v>
      </c>
      <c r="B340" s="132" t="s">
        <v>81</v>
      </c>
      <c r="C340">
        <v>339</v>
      </c>
      <c r="D340">
        <v>387</v>
      </c>
      <c r="F340" s="350" t="s">
        <v>3166</v>
      </c>
      <c r="G340" s="132" t="s">
        <v>81</v>
      </c>
      <c r="H340">
        <v>339</v>
      </c>
      <c r="I340" t="s">
        <v>3157</v>
      </c>
      <c r="J340" t="b">
        <f t="shared" si="7"/>
        <v>0</v>
      </c>
    </row>
    <row r="341" spans="1:10">
      <c r="A341" s="350" t="s">
        <v>725</v>
      </c>
      <c r="B341" s="132" t="s">
        <v>2152</v>
      </c>
      <c r="C341">
        <v>340</v>
      </c>
      <c r="D341">
        <v>388</v>
      </c>
      <c r="F341" s="350" t="s">
        <v>3167</v>
      </c>
      <c r="G341" s="132" t="s">
        <v>2152</v>
      </c>
      <c r="H341">
        <v>340</v>
      </c>
      <c r="I341" t="s">
        <v>3091</v>
      </c>
      <c r="J341" t="b">
        <f t="shared" si="7"/>
        <v>0</v>
      </c>
    </row>
    <row r="342" spans="1:10">
      <c r="A342" s="350" t="s">
        <v>726</v>
      </c>
      <c r="B342" s="132" t="s">
        <v>2153</v>
      </c>
      <c r="C342">
        <v>341</v>
      </c>
      <c r="D342">
        <v>389</v>
      </c>
      <c r="F342" s="350" t="s">
        <v>2669</v>
      </c>
      <c r="G342" s="132" t="s">
        <v>2153</v>
      </c>
      <c r="H342">
        <v>341</v>
      </c>
      <c r="I342" t="s">
        <v>3157</v>
      </c>
      <c r="J342" t="b">
        <f t="shared" si="7"/>
        <v>0</v>
      </c>
    </row>
    <row r="343" spans="1:10">
      <c r="A343" s="350" t="s">
        <v>727</v>
      </c>
      <c r="B343" s="132" t="s">
        <v>79</v>
      </c>
      <c r="C343">
        <v>342</v>
      </c>
      <c r="D343">
        <v>390</v>
      </c>
      <c r="F343" s="350" t="s">
        <v>3168</v>
      </c>
      <c r="G343" s="132" t="s">
        <v>79</v>
      </c>
      <c r="H343">
        <v>342</v>
      </c>
      <c r="I343" t="s">
        <v>3157</v>
      </c>
      <c r="J343" t="b">
        <f t="shared" si="7"/>
        <v>0</v>
      </c>
    </row>
    <row r="344" spans="1:10">
      <c r="A344" s="350" t="s">
        <v>728</v>
      </c>
      <c r="B344" s="132" t="s">
        <v>77</v>
      </c>
      <c r="C344">
        <v>343</v>
      </c>
      <c r="D344">
        <v>391</v>
      </c>
      <c r="F344" s="350" t="s">
        <v>3169</v>
      </c>
      <c r="G344" s="132" t="s">
        <v>77</v>
      </c>
      <c r="H344">
        <v>343</v>
      </c>
      <c r="I344" t="s">
        <v>3091</v>
      </c>
      <c r="J344" t="b">
        <f t="shared" si="7"/>
        <v>0</v>
      </c>
    </row>
    <row r="345" spans="1:10">
      <c r="A345" s="350" t="s">
        <v>729</v>
      </c>
      <c r="B345" s="132" t="s">
        <v>2154</v>
      </c>
      <c r="C345">
        <v>344</v>
      </c>
      <c r="D345">
        <v>392</v>
      </c>
      <c r="E345" t="s">
        <v>3157</v>
      </c>
      <c r="F345" s="350" t="s">
        <v>2670</v>
      </c>
      <c r="G345" s="132" t="s">
        <v>2154</v>
      </c>
      <c r="H345">
        <v>344</v>
      </c>
      <c r="I345" t="s">
        <v>3157</v>
      </c>
      <c r="J345" t="b">
        <f t="shared" si="7"/>
        <v>0</v>
      </c>
    </row>
    <row r="346" spans="1:10">
      <c r="A346" s="350" t="s">
        <v>730</v>
      </c>
      <c r="B346" s="132" t="s">
        <v>2155</v>
      </c>
      <c r="C346">
        <v>345</v>
      </c>
      <c r="D346">
        <v>393</v>
      </c>
      <c r="E346" t="s">
        <v>3157</v>
      </c>
      <c r="F346" s="350" t="s">
        <v>2651</v>
      </c>
      <c r="G346" s="132" t="s">
        <v>2155</v>
      </c>
      <c r="H346">
        <v>345</v>
      </c>
      <c r="J346" t="b">
        <f>A306=F346</f>
        <v>0</v>
      </c>
    </row>
    <row r="347" spans="1:10">
      <c r="A347" s="350" t="s">
        <v>731</v>
      </c>
      <c r="B347" s="132" t="s">
        <v>2156</v>
      </c>
      <c r="C347">
        <v>346</v>
      </c>
      <c r="D347">
        <v>396</v>
      </c>
      <c r="E347" s="708" t="s">
        <v>3157</v>
      </c>
      <c r="F347" s="350" t="s">
        <v>691</v>
      </c>
      <c r="G347" s="132" t="s">
        <v>2156</v>
      </c>
      <c r="H347">
        <v>346</v>
      </c>
      <c r="J347" t="b">
        <f t="shared" ref="J347:J364" si="8">A307=F347</f>
        <v>1</v>
      </c>
    </row>
    <row r="348" spans="1:10">
      <c r="A348" s="350" t="s">
        <v>732</v>
      </c>
      <c r="B348" s="132" t="s">
        <v>84</v>
      </c>
      <c r="C348">
        <v>347</v>
      </c>
      <c r="D348">
        <v>398</v>
      </c>
      <c r="E348" t="s">
        <v>3157</v>
      </c>
      <c r="F348" s="350" t="s">
        <v>692</v>
      </c>
      <c r="G348" s="132" t="s">
        <v>84</v>
      </c>
      <c r="H348">
        <v>347</v>
      </c>
      <c r="J348" t="b">
        <f t="shared" si="8"/>
        <v>1</v>
      </c>
    </row>
    <row r="349" spans="1:10">
      <c r="A349" s="350" t="s">
        <v>733</v>
      </c>
      <c r="B349" s="132" t="s">
        <v>2157</v>
      </c>
      <c r="C349">
        <v>348</v>
      </c>
      <c r="D349">
        <v>399</v>
      </c>
      <c r="E349" t="s">
        <v>3157</v>
      </c>
      <c r="F349" s="350" t="s">
        <v>693</v>
      </c>
      <c r="G349" s="132" t="s">
        <v>2157</v>
      </c>
      <c r="H349">
        <v>348</v>
      </c>
      <c r="J349" t="b">
        <f t="shared" si="8"/>
        <v>1</v>
      </c>
    </row>
    <row r="350" spans="1:10">
      <c r="A350" s="350" t="s">
        <v>734</v>
      </c>
      <c r="B350" s="132" t="s">
        <v>2158</v>
      </c>
      <c r="C350">
        <v>349</v>
      </c>
      <c r="D350">
        <v>401</v>
      </c>
      <c r="E350" t="s">
        <v>3157</v>
      </c>
      <c r="F350" s="350" t="s">
        <v>694</v>
      </c>
      <c r="G350" s="132" t="s">
        <v>2158</v>
      </c>
      <c r="H350">
        <v>349</v>
      </c>
      <c r="J350" t="b">
        <f t="shared" si="8"/>
        <v>1</v>
      </c>
    </row>
    <row r="351" spans="1:10">
      <c r="A351" s="350" t="s">
        <v>735</v>
      </c>
      <c r="B351" s="132" t="s">
        <v>2159</v>
      </c>
      <c r="C351">
        <v>350</v>
      </c>
      <c r="D351">
        <v>402</v>
      </c>
      <c r="F351" s="350" t="s">
        <v>695</v>
      </c>
      <c r="G351" s="132" t="s">
        <v>2159</v>
      </c>
      <c r="H351">
        <v>350</v>
      </c>
      <c r="J351" t="b">
        <f t="shared" si="8"/>
        <v>1</v>
      </c>
    </row>
    <row r="352" spans="1:10">
      <c r="A352" s="350" t="s">
        <v>736</v>
      </c>
      <c r="B352" s="132" t="s">
        <v>2160</v>
      </c>
      <c r="C352">
        <v>351</v>
      </c>
      <c r="D352">
        <v>403</v>
      </c>
      <c r="F352" s="350" t="s">
        <v>696</v>
      </c>
      <c r="G352" s="132" t="s">
        <v>2160</v>
      </c>
      <c r="H352">
        <v>351</v>
      </c>
      <c r="J352" t="b">
        <f t="shared" si="8"/>
        <v>1</v>
      </c>
    </row>
    <row r="353" spans="1:10">
      <c r="A353" s="350" t="s">
        <v>737</v>
      </c>
      <c r="B353" s="132" t="s">
        <v>87</v>
      </c>
      <c r="C353">
        <v>352</v>
      </c>
      <c r="D353">
        <v>404</v>
      </c>
      <c r="F353" s="350" t="s">
        <v>697</v>
      </c>
      <c r="G353" s="132" t="s">
        <v>87</v>
      </c>
      <c r="H353">
        <v>352</v>
      </c>
      <c r="J353" t="b">
        <f t="shared" si="8"/>
        <v>1</v>
      </c>
    </row>
    <row r="354" spans="1:10">
      <c r="A354" s="350" t="s">
        <v>738</v>
      </c>
      <c r="B354" s="132" t="s">
        <v>93</v>
      </c>
      <c r="C354">
        <v>353</v>
      </c>
      <c r="D354">
        <v>405</v>
      </c>
      <c r="F354" s="350" t="s">
        <v>698</v>
      </c>
      <c r="G354" s="132" t="s">
        <v>93</v>
      </c>
      <c r="H354">
        <v>353</v>
      </c>
      <c r="J354" t="b">
        <f t="shared" si="8"/>
        <v>1</v>
      </c>
    </row>
    <row r="355" spans="1:10">
      <c r="A355" s="350" t="s">
        <v>739</v>
      </c>
      <c r="B355" s="132" t="s">
        <v>2161</v>
      </c>
      <c r="C355">
        <v>354</v>
      </c>
      <c r="D355">
        <v>406</v>
      </c>
      <c r="F355" s="350" t="s">
        <v>2671</v>
      </c>
      <c r="G355" s="132" t="s">
        <v>2161</v>
      </c>
      <c r="H355">
        <v>354</v>
      </c>
      <c r="I355" t="s">
        <v>3157</v>
      </c>
      <c r="J355" t="b">
        <f t="shared" si="8"/>
        <v>0</v>
      </c>
    </row>
    <row r="356" spans="1:10">
      <c r="A356" s="350" t="s">
        <v>740</v>
      </c>
      <c r="B356" s="132" t="s">
        <v>2162</v>
      </c>
      <c r="C356">
        <v>355</v>
      </c>
      <c r="D356">
        <v>407</v>
      </c>
      <c r="F356" s="350" t="s">
        <v>3109</v>
      </c>
      <c r="G356" s="132" t="s">
        <v>2162</v>
      </c>
      <c r="H356">
        <v>355</v>
      </c>
      <c r="I356" t="s">
        <v>3157</v>
      </c>
      <c r="J356" t="b">
        <f t="shared" si="8"/>
        <v>0</v>
      </c>
    </row>
    <row r="357" spans="1:10">
      <c r="A357" s="350" t="s">
        <v>741</v>
      </c>
      <c r="B357" s="132" t="s">
        <v>2163</v>
      </c>
      <c r="C357">
        <v>356</v>
      </c>
      <c r="D357">
        <v>408</v>
      </c>
      <c r="F357" s="350" t="s">
        <v>2672</v>
      </c>
      <c r="G357" s="132" t="s">
        <v>2163</v>
      </c>
      <c r="H357">
        <v>356</v>
      </c>
      <c r="I357" t="s">
        <v>3091</v>
      </c>
      <c r="J357" t="b">
        <f t="shared" si="8"/>
        <v>0</v>
      </c>
    </row>
    <row r="358" spans="1:10">
      <c r="A358" s="350" t="s">
        <v>742</v>
      </c>
      <c r="B358" s="132" t="s">
        <v>90</v>
      </c>
      <c r="C358">
        <v>357</v>
      </c>
      <c r="D358">
        <v>409</v>
      </c>
      <c r="F358" s="350" t="s">
        <v>3110</v>
      </c>
      <c r="G358" s="132" t="s">
        <v>90</v>
      </c>
      <c r="H358">
        <v>357</v>
      </c>
      <c r="I358" t="s">
        <v>3091</v>
      </c>
      <c r="J358" t="b">
        <f t="shared" si="8"/>
        <v>0</v>
      </c>
    </row>
    <row r="359" spans="1:10">
      <c r="A359" s="350" t="s">
        <v>743</v>
      </c>
      <c r="B359" s="132" t="s">
        <v>95</v>
      </c>
      <c r="C359">
        <v>358</v>
      </c>
      <c r="D359">
        <v>410</v>
      </c>
      <c r="F359" s="350" t="s">
        <v>3170</v>
      </c>
      <c r="G359" s="132" t="s">
        <v>95</v>
      </c>
      <c r="H359">
        <v>358</v>
      </c>
      <c r="I359" t="s">
        <v>3157</v>
      </c>
      <c r="J359" t="b">
        <f t="shared" si="8"/>
        <v>0</v>
      </c>
    </row>
    <row r="360" spans="1:10">
      <c r="A360" s="350" t="s">
        <v>744</v>
      </c>
      <c r="B360" s="132" t="s">
        <v>2164</v>
      </c>
      <c r="C360">
        <v>359</v>
      </c>
      <c r="D360">
        <v>411</v>
      </c>
      <c r="E360" t="s">
        <v>3157</v>
      </c>
      <c r="F360" s="350" t="s">
        <v>3171</v>
      </c>
      <c r="G360" s="132" t="s">
        <v>2164</v>
      </c>
      <c r="H360">
        <v>359</v>
      </c>
      <c r="I360" t="s">
        <v>3091</v>
      </c>
      <c r="J360" t="b">
        <f t="shared" si="8"/>
        <v>0</v>
      </c>
    </row>
    <row r="361" spans="1:10">
      <c r="A361" s="350" t="s">
        <v>745</v>
      </c>
      <c r="B361" s="132" t="s">
        <v>2165</v>
      </c>
      <c r="C361">
        <v>360</v>
      </c>
      <c r="D361">
        <v>412</v>
      </c>
      <c r="E361" t="s">
        <v>3157</v>
      </c>
      <c r="F361" s="350" t="s">
        <v>2673</v>
      </c>
      <c r="G361" s="132" t="s">
        <v>2165</v>
      </c>
      <c r="H361">
        <v>360</v>
      </c>
      <c r="I361" t="s">
        <v>3157</v>
      </c>
      <c r="J361" t="b">
        <f t="shared" si="8"/>
        <v>0</v>
      </c>
    </row>
    <row r="362" spans="1:10">
      <c r="A362" s="350" t="s">
        <v>746</v>
      </c>
      <c r="B362" s="132" t="s">
        <v>2166</v>
      </c>
      <c r="C362">
        <v>361</v>
      </c>
      <c r="D362">
        <v>415</v>
      </c>
      <c r="E362" s="708" t="s">
        <v>3157</v>
      </c>
      <c r="F362" s="350" t="s">
        <v>3172</v>
      </c>
      <c r="G362" s="132" t="s">
        <v>2166</v>
      </c>
      <c r="H362">
        <v>361</v>
      </c>
      <c r="I362" t="s">
        <v>3157</v>
      </c>
      <c r="J362" t="b">
        <f t="shared" si="8"/>
        <v>0</v>
      </c>
    </row>
    <row r="363" spans="1:10">
      <c r="A363" s="350" t="s">
        <v>747</v>
      </c>
      <c r="B363" s="132" t="s">
        <v>2167</v>
      </c>
      <c r="C363">
        <v>362</v>
      </c>
      <c r="D363">
        <v>417</v>
      </c>
      <c r="E363" t="s">
        <v>3157</v>
      </c>
      <c r="F363" s="350" t="s">
        <v>3173</v>
      </c>
      <c r="G363" s="132" t="s">
        <v>2167</v>
      </c>
      <c r="H363">
        <v>362</v>
      </c>
      <c r="I363" t="s">
        <v>3091</v>
      </c>
      <c r="J363" t="b">
        <f t="shared" si="8"/>
        <v>0</v>
      </c>
    </row>
    <row r="364" spans="1:10">
      <c r="A364" s="350" t="s">
        <v>748</v>
      </c>
      <c r="B364" s="132" t="s">
        <v>2168</v>
      </c>
      <c r="C364">
        <v>363</v>
      </c>
      <c r="D364">
        <v>418</v>
      </c>
      <c r="E364" t="s">
        <v>3157</v>
      </c>
      <c r="F364" s="350" t="s">
        <v>2674</v>
      </c>
      <c r="G364" s="132" t="s">
        <v>2168</v>
      </c>
      <c r="H364">
        <v>363</v>
      </c>
      <c r="I364" t="s">
        <v>3157</v>
      </c>
      <c r="J364" t="b">
        <f t="shared" si="8"/>
        <v>0</v>
      </c>
    </row>
    <row r="365" spans="1:10">
      <c r="A365" s="350" t="s">
        <v>749</v>
      </c>
      <c r="B365" s="132" t="s">
        <v>2169</v>
      </c>
      <c r="C365">
        <v>364</v>
      </c>
      <c r="D365">
        <v>420</v>
      </c>
      <c r="E365" t="s">
        <v>3157</v>
      </c>
      <c r="F365" s="350" t="s">
        <v>2675</v>
      </c>
      <c r="G365" s="132" t="s">
        <v>2169</v>
      </c>
      <c r="H365">
        <v>364</v>
      </c>
      <c r="J365" t="b">
        <f>A321=F365</f>
        <v>0</v>
      </c>
    </row>
    <row r="366" spans="1:10">
      <c r="A366" s="350" t="s">
        <v>750</v>
      </c>
      <c r="B366" s="132" t="s">
        <v>1667</v>
      </c>
      <c r="C366">
        <v>365</v>
      </c>
      <c r="D366">
        <v>421</v>
      </c>
      <c r="F366" s="350" t="s">
        <v>706</v>
      </c>
      <c r="G366" s="132" t="s">
        <v>1667</v>
      </c>
      <c r="H366">
        <v>365</v>
      </c>
      <c r="J366" t="b">
        <f t="shared" ref="J366:J383" si="9">A322=F366</f>
        <v>1</v>
      </c>
    </row>
    <row r="367" spans="1:10">
      <c r="A367" s="350" t="s">
        <v>751</v>
      </c>
      <c r="B367" s="132" t="s">
        <v>2170</v>
      </c>
      <c r="C367">
        <v>366</v>
      </c>
      <c r="D367">
        <v>422</v>
      </c>
      <c r="F367" s="350" t="s">
        <v>707</v>
      </c>
      <c r="G367" s="132" t="s">
        <v>2170</v>
      </c>
      <c r="H367">
        <v>366</v>
      </c>
      <c r="J367" t="b">
        <f t="shared" si="9"/>
        <v>1</v>
      </c>
    </row>
    <row r="368" spans="1:10">
      <c r="A368" s="350" t="s">
        <v>752</v>
      </c>
      <c r="B368" s="132" t="s">
        <v>116</v>
      </c>
      <c r="C368">
        <v>367</v>
      </c>
      <c r="D368">
        <v>423</v>
      </c>
      <c r="F368" s="350" t="s">
        <v>708</v>
      </c>
      <c r="G368" s="132" t="s">
        <v>116</v>
      </c>
      <c r="H368">
        <v>367</v>
      </c>
      <c r="J368" t="b">
        <f t="shared" si="9"/>
        <v>1</v>
      </c>
    </row>
    <row r="369" spans="1:10">
      <c r="A369" s="350" t="s">
        <v>753</v>
      </c>
      <c r="B369" s="132" t="s">
        <v>120</v>
      </c>
      <c r="C369">
        <v>368</v>
      </c>
      <c r="D369">
        <v>424</v>
      </c>
      <c r="F369" s="350" t="s">
        <v>709</v>
      </c>
      <c r="G369" s="132" t="s">
        <v>120</v>
      </c>
      <c r="H369">
        <v>368</v>
      </c>
      <c r="J369" t="b">
        <f t="shared" si="9"/>
        <v>1</v>
      </c>
    </row>
    <row r="370" spans="1:10">
      <c r="A370" s="350" t="s">
        <v>754</v>
      </c>
      <c r="B370" s="132" t="s">
        <v>97</v>
      </c>
      <c r="C370">
        <v>369</v>
      </c>
      <c r="D370">
        <v>425</v>
      </c>
      <c r="F370" s="350" t="s">
        <v>710</v>
      </c>
      <c r="G370" s="132" t="s">
        <v>97</v>
      </c>
      <c r="H370">
        <v>369</v>
      </c>
      <c r="J370" t="b">
        <f t="shared" si="9"/>
        <v>1</v>
      </c>
    </row>
    <row r="371" spans="1:10">
      <c r="A371" s="350" t="s">
        <v>755</v>
      </c>
      <c r="B371" s="132" t="s">
        <v>2171</v>
      </c>
      <c r="C371">
        <v>370</v>
      </c>
      <c r="D371">
        <v>426</v>
      </c>
      <c r="F371" s="350" t="s">
        <v>711</v>
      </c>
      <c r="G371" s="132" t="s">
        <v>2171</v>
      </c>
      <c r="H371">
        <v>370</v>
      </c>
      <c r="J371" t="b">
        <f t="shared" si="9"/>
        <v>1</v>
      </c>
    </row>
    <row r="372" spans="1:10">
      <c r="A372" s="350" t="s">
        <v>756</v>
      </c>
      <c r="B372" s="132" t="s">
        <v>2172</v>
      </c>
      <c r="C372">
        <v>371</v>
      </c>
      <c r="D372">
        <v>427</v>
      </c>
      <c r="F372" s="350" t="s">
        <v>712</v>
      </c>
      <c r="G372" s="132" t="s">
        <v>2172</v>
      </c>
      <c r="H372">
        <v>371</v>
      </c>
      <c r="J372" t="b">
        <f t="shared" si="9"/>
        <v>1</v>
      </c>
    </row>
    <row r="373" spans="1:10">
      <c r="A373" s="350" t="s">
        <v>757</v>
      </c>
      <c r="B373" s="132" t="s">
        <v>103</v>
      </c>
      <c r="C373">
        <v>372</v>
      </c>
      <c r="D373">
        <v>428</v>
      </c>
      <c r="F373" s="350" t="s">
        <v>713</v>
      </c>
      <c r="G373" s="132" t="s">
        <v>103</v>
      </c>
      <c r="H373">
        <v>372</v>
      </c>
      <c r="J373" t="b">
        <f t="shared" si="9"/>
        <v>1</v>
      </c>
    </row>
    <row r="374" spans="1:10">
      <c r="A374" s="350" t="s">
        <v>758</v>
      </c>
      <c r="B374" s="132" t="s">
        <v>2173</v>
      </c>
      <c r="C374">
        <v>373</v>
      </c>
      <c r="D374">
        <v>429</v>
      </c>
      <c r="F374" s="350" t="s">
        <v>2676</v>
      </c>
      <c r="G374" s="132" t="s">
        <v>2173</v>
      </c>
      <c r="H374">
        <v>373</v>
      </c>
      <c r="I374" t="s">
        <v>3157</v>
      </c>
      <c r="J374" t="b">
        <f t="shared" si="9"/>
        <v>0</v>
      </c>
    </row>
    <row r="375" spans="1:10">
      <c r="A375" s="350" t="s">
        <v>759</v>
      </c>
      <c r="B375" s="132" t="s">
        <v>106</v>
      </c>
      <c r="C375">
        <v>374</v>
      </c>
      <c r="D375">
        <v>430</v>
      </c>
      <c r="E375" t="s">
        <v>3157</v>
      </c>
      <c r="F375" s="350" t="s">
        <v>3111</v>
      </c>
      <c r="G375" s="132" t="s">
        <v>106</v>
      </c>
      <c r="H375">
        <v>374</v>
      </c>
      <c r="I375" t="s">
        <v>3157</v>
      </c>
      <c r="J375" t="b">
        <f t="shared" si="9"/>
        <v>0</v>
      </c>
    </row>
    <row r="376" spans="1:10">
      <c r="A376" s="350" t="s">
        <v>760</v>
      </c>
      <c r="B376" s="132" t="s">
        <v>2174</v>
      </c>
      <c r="C376">
        <v>375</v>
      </c>
      <c r="D376">
        <v>431</v>
      </c>
      <c r="E376" t="s">
        <v>3157</v>
      </c>
      <c r="F376" s="350" t="s">
        <v>2677</v>
      </c>
      <c r="G376" s="132" t="s">
        <v>2174</v>
      </c>
      <c r="H376">
        <v>375</v>
      </c>
      <c r="I376" t="s">
        <v>3091</v>
      </c>
      <c r="J376" t="b">
        <f t="shared" si="9"/>
        <v>0</v>
      </c>
    </row>
    <row r="377" spans="1:10">
      <c r="A377" s="350" t="s">
        <v>761</v>
      </c>
      <c r="B377" s="132" t="s">
        <v>2175</v>
      </c>
      <c r="C377">
        <v>376</v>
      </c>
      <c r="D377">
        <v>434</v>
      </c>
      <c r="E377" s="708" t="s">
        <v>3157</v>
      </c>
      <c r="F377" s="350" t="s">
        <v>3112</v>
      </c>
      <c r="G377" s="132" t="s">
        <v>2175</v>
      </c>
      <c r="H377">
        <v>376</v>
      </c>
      <c r="I377" t="s">
        <v>3091</v>
      </c>
      <c r="J377" t="b">
        <f t="shared" si="9"/>
        <v>0</v>
      </c>
    </row>
    <row r="378" spans="1:10">
      <c r="A378" s="350" t="s">
        <v>762</v>
      </c>
      <c r="B378" s="132" t="s">
        <v>109</v>
      </c>
      <c r="C378">
        <v>377</v>
      </c>
      <c r="D378">
        <v>436</v>
      </c>
      <c r="E378" t="s">
        <v>3157</v>
      </c>
      <c r="F378" s="350" t="s">
        <v>3174</v>
      </c>
      <c r="G378" s="132" t="s">
        <v>109</v>
      </c>
      <c r="H378">
        <v>377</v>
      </c>
      <c r="I378" t="s">
        <v>3157</v>
      </c>
      <c r="J378" t="b">
        <f t="shared" si="9"/>
        <v>0</v>
      </c>
    </row>
    <row r="379" spans="1:10">
      <c r="A379" s="350" t="s">
        <v>763</v>
      </c>
      <c r="B379" s="132" t="s">
        <v>2176</v>
      </c>
      <c r="C379">
        <v>378</v>
      </c>
      <c r="D379">
        <v>437</v>
      </c>
      <c r="E379" t="s">
        <v>3157</v>
      </c>
      <c r="F379" s="350" t="s">
        <v>3175</v>
      </c>
      <c r="G379" s="132" t="s">
        <v>2176</v>
      </c>
      <c r="H379">
        <v>378</v>
      </c>
      <c r="I379" t="s">
        <v>3091</v>
      </c>
      <c r="J379" t="b">
        <f t="shared" si="9"/>
        <v>0</v>
      </c>
    </row>
    <row r="380" spans="1:10">
      <c r="A380" s="350" t="s">
        <v>764</v>
      </c>
      <c r="B380" s="132" t="s">
        <v>2177</v>
      </c>
      <c r="C380">
        <v>379</v>
      </c>
      <c r="D380">
        <v>439</v>
      </c>
      <c r="E380" t="s">
        <v>3157</v>
      </c>
      <c r="F380" s="350" t="s">
        <v>2678</v>
      </c>
      <c r="G380" s="132" t="s">
        <v>2177</v>
      </c>
      <c r="H380">
        <v>379</v>
      </c>
      <c r="I380" t="s">
        <v>3157</v>
      </c>
      <c r="J380" t="b">
        <f t="shared" si="9"/>
        <v>0</v>
      </c>
    </row>
    <row r="381" spans="1:10">
      <c r="A381" s="350" t="s">
        <v>765</v>
      </c>
      <c r="B381" s="132" t="s">
        <v>2178</v>
      </c>
      <c r="C381">
        <v>380</v>
      </c>
      <c r="D381">
        <v>440</v>
      </c>
      <c r="F381" s="350" t="s">
        <v>3176</v>
      </c>
      <c r="G381" s="132" t="s">
        <v>2178</v>
      </c>
      <c r="H381">
        <v>380</v>
      </c>
      <c r="I381" t="s">
        <v>3157</v>
      </c>
      <c r="J381" t="b">
        <f t="shared" si="9"/>
        <v>0</v>
      </c>
    </row>
    <row r="382" spans="1:10">
      <c r="A382" s="350" t="s">
        <v>766</v>
      </c>
      <c r="B382" s="132" t="s">
        <v>2179</v>
      </c>
      <c r="C382">
        <v>381</v>
      </c>
      <c r="D382">
        <v>441</v>
      </c>
      <c r="F382" s="350" t="s">
        <v>3177</v>
      </c>
      <c r="G382" s="132" t="s">
        <v>2179</v>
      </c>
      <c r="H382">
        <v>381</v>
      </c>
      <c r="I382" t="s">
        <v>3091</v>
      </c>
      <c r="J382" t="b">
        <f t="shared" si="9"/>
        <v>0</v>
      </c>
    </row>
    <row r="383" spans="1:10">
      <c r="A383" s="350" t="s">
        <v>767</v>
      </c>
      <c r="B383" s="132" t="s">
        <v>2180</v>
      </c>
      <c r="C383">
        <v>382</v>
      </c>
      <c r="D383">
        <v>442</v>
      </c>
      <c r="F383" s="350" t="s">
        <v>2679</v>
      </c>
      <c r="G383" s="132" t="s">
        <v>2180</v>
      </c>
      <c r="H383">
        <v>382</v>
      </c>
      <c r="I383" t="s">
        <v>3157</v>
      </c>
      <c r="J383" t="b">
        <f t="shared" si="9"/>
        <v>0</v>
      </c>
    </row>
    <row r="384" spans="1:10">
      <c r="A384" s="350" t="s">
        <v>768</v>
      </c>
      <c r="B384" s="132" t="s">
        <v>2181</v>
      </c>
      <c r="C384">
        <v>383</v>
      </c>
      <c r="D384">
        <v>443</v>
      </c>
      <c r="F384" s="350" t="s">
        <v>2680</v>
      </c>
      <c r="G384" s="132" t="s">
        <v>2181</v>
      </c>
      <c r="H384">
        <v>383</v>
      </c>
      <c r="J384" t="b">
        <f>A336=F384</f>
        <v>0</v>
      </c>
    </row>
    <row r="385" spans="1:10">
      <c r="A385" s="350" t="s">
        <v>769</v>
      </c>
      <c r="B385" s="132" t="s">
        <v>2182</v>
      </c>
      <c r="C385">
        <v>384</v>
      </c>
      <c r="D385">
        <v>444</v>
      </c>
      <c r="F385" s="350" t="s">
        <v>721</v>
      </c>
      <c r="G385" s="132" t="s">
        <v>2182</v>
      </c>
      <c r="H385">
        <v>384</v>
      </c>
      <c r="J385" t="b">
        <f t="shared" ref="J385:J402" si="10">A337=F385</f>
        <v>1</v>
      </c>
    </row>
    <row r="386" spans="1:10">
      <c r="A386" s="350" t="s">
        <v>770</v>
      </c>
      <c r="B386" s="132" t="s">
        <v>2183</v>
      </c>
      <c r="C386">
        <v>385</v>
      </c>
      <c r="D386">
        <v>445</v>
      </c>
      <c r="F386" s="350" t="s">
        <v>722</v>
      </c>
      <c r="G386" s="132" t="s">
        <v>2183</v>
      </c>
      <c r="H386">
        <v>385</v>
      </c>
      <c r="J386" t="b">
        <f t="shared" si="10"/>
        <v>1</v>
      </c>
    </row>
    <row r="387" spans="1:10">
      <c r="A387" s="350" t="s">
        <v>771</v>
      </c>
      <c r="B387" s="132" t="s">
        <v>100</v>
      </c>
      <c r="C387">
        <v>386</v>
      </c>
      <c r="D387">
        <v>446</v>
      </c>
      <c r="F387" s="350" t="s">
        <v>723</v>
      </c>
      <c r="G387" s="132" t="s">
        <v>100</v>
      </c>
      <c r="H387">
        <v>386</v>
      </c>
      <c r="J387" t="b">
        <f t="shared" si="10"/>
        <v>1</v>
      </c>
    </row>
    <row r="388" spans="1:10">
      <c r="A388" s="350" t="s">
        <v>772</v>
      </c>
      <c r="B388" s="132" t="s">
        <v>2184</v>
      </c>
      <c r="C388">
        <v>387</v>
      </c>
      <c r="D388">
        <v>447</v>
      </c>
      <c r="F388" s="350" t="s">
        <v>724</v>
      </c>
      <c r="G388" s="132" t="s">
        <v>2184</v>
      </c>
      <c r="H388">
        <v>387</v>
      </c>
      <c r="J388" t="b">
        <f t="shared" si="10"/>
        <v>1</v>
      </c>
    </row>
    <row r="389" spans="1:10">
      <c r="A389" s="350" t="s">
        <v>773</v>
      </c>
      <c r="B389" s="132" t="s">
        <v>2185</v>
      </c>
      <c r="C389">
        <v>388</v>
      </c>
      <c r="D389">
        <v>448</v>
      </c>
      <c r="F389" s="350" t="s">
        <v>725</v>
      </c>
      <c r="G389" s="132" t="s">
        <v>2185</v>
      </c>
      <c r="H389">
        <v>388</v>
      </c>
      <c r="J389" t="b">
        <f t="shared" si="10"/>
        <v>1</v>
      </c>
    </row>
    <row r="390" spans="1:10">
      <c r="A390" s="350" t="s">
        <v>774</v>
      </c>
      <c r="B390" s="132" t="s">
        <v>112</v>
      </c>
      <c r="C390">
        <v>389</v>
      </c>
      <c r="D390">
        <v>449</v>
      </c>
      <c r="E390" t="s">
        <v>3157</v>
      </c>
      <c r="F390" s="350" t="s">
        <v>726</v>
      </c>
      <c r="G390" s="132" t="s">
        <v>112</v>
      </c>
      <c r="H390">
        <v>389</v>
      </c>
      <c r="J390" t="b">
        <f t="shared" si="10"/>
        <v>1</v>
      </c>
    </row>
    <row r="391" spans="1:10">
      <c r="A391" s="350" t="s">
        <v>775</v>
      </c>
      <c r="B391" s="132" t="s">
        <v>2186</v>
      </c>
      <c r="C391">
        <v>390</v>
      </c>
      <c r="D391">
        <v>450</v>
      </c>
      <c r="E391" t="s">
        <v>3157</v>
      </c>
      <c r="F391" s="350" t="s">
        <v>727</v>
      </c>
      <c r="G391" s="132" t="s">
        <v>2186</v>
      </c>
      <c r="H391">
        <v>390</v>
      </c>
      <c r="J391" t="b">
        <f t="shared" si="10"/>
        <v>1</v>
      </c>
    </row>
    <row r="392" spans="1:10">
      <c r="A392" s="350" t="s">
        <v>776</v>
      </c>
      <c r="B392" s="132" t="s">
        <v>2187</v>
      </c>
      <c r="C392">
        <v>391</v>
      </c>
      <c r="D392">
        <v>453</v>
      </c>
      <c r="E392" t="s">
        <v>3157</v>
      </c>
      <c r="F392" s="350" t="s">
        <v>728</v>
      </c>
      <c r="G392" s="132" t="s">
        <v>2187</v>
      </c>
      <c r="H392">
        <v>391</v>
      </c>
      <c r="J392" t="b">
        <f t="shared" si="10"/>
        <v>1</v>
      </c>
    </row>
    <row r="393" spans="1:10">
      <c r="A393" s="350" t="s">
        <v>777</v>
      </c>
      <c r="B393" s="132" t="s">
        <v>2188</v>
      </c>
      <c r="C393">
        <v>392</v>
      </c>
      <c r="D393">
        <v>455</v>
      </c>
      <c r="E393" t="s">
        <v>3157</v>
      </c>
      <c r="F393" s="350" t="s">
        <v>2681</v>
      </c>
      <c r="G393" s="132" t="s">
        <v>2188</v>
      </c>
      <c r="H393">
        <v>392</v>
      </c>
      <c r="I393" t="s">
        <v>3157</v>
      </c>
      <c r="J393" t="b">
        <f t="shared" si="10"/>
        <v>0</v>
      </c>
    </row>
    <row r="394" spans="1:10">
      <c r="A394" s="350" t="s">
        <v>778</v>
      </c>
      <c r="B394" s="132" t="s">
        <v>2189</v>
      </c>
      <c r="C394">
        <v>393</v>
      </c>
      <c r="D394">
        <v>456</v>
      </c>
      <c r="E394" t="s">
        <v>3157</v>
      </c>
      <c r="F394" s="350" t="s">
        <v>3113</v>
      </c>
      <c r="G394" s="132" t="s">
        <v>2189</v>
      </c>
      <c r="H394">
        <v>393</v>
      </c>
      <c r="I394" t="s">
        <v>3157</v>
      </c>
      <c r="J394" t="b">
        <f t="shared" si="10"/>
        <v>0</v>
      </c>
    </row>
    <row r="395" spans="1:10">
      <c r="A395" s="350" t="s">
        <v>779</v>
      </c>
      <c r="B395" s="132" t="s">
        <v>2190</v>
      </c>
      <c r="C395">
        <v>394</v>
      </c>
      <c r="D395">
        <v>458</v>
      </c>
      <c r="E395" t="s">
        <v>3157</v>
      </c>
      <c r="F395" s="350" t="s">
        <v>2682</v>
      </c>
      <c r="G395" s="132" t="s">
        <v>2190</v>
      </c>
      <c r="H395">
        <v>394</v>
      </c>
      <c r="I395" t="s">
        <v>3091</v>
      </c>
      <c r="J395" t="b">
        <f t="shared" si="10"/>
        <v>0</v>
      </c>
    </row>
    <row r="396" spans="1:10">
      <c r="A396" s="350" t="s">
        <v>780</v>
      </c>
      <c r="B396" s="132" t="s">
        <v>2191</v>
      </c>
      <c r="C396">
        <v>395</v>
      </c>
      <c r="D396">
        <v>459</v>
      </c>
      <c r="F396" s="350" t="s">
        <v>3114</v>
      </c>
      <c r="G396" s="132" t="s">
        <v>2191</v>
      </c>
      <c r="H396">
        <v>395</v>
      </c>
      <c r="I396" t="s">
        <v>3091</v>
      </c>
      <c r="J396" t="b">
        <f t="shared" si="10"/>
        <v>0</v>
      </c>
    </row>
    <row r="397" spans="1:10">
      <c r="A397" s="350" t="s">
        <v>781</v>
      </c>
      <c r="B397" s="132" t="s">
        <v>2192</v>
      </c>
      <c r="C397">
        <v>396</v>
      </c>
      <c r="D397">
        <v>460</v>
      </c>
      <c r="F397" s="350" t="s">
        <v>3178</v>
      </c>
      <c r="G397" s="132" t="s">
        <v>2192</v>
      </c>
      <c r="H397">
        <v>396</v>
      </c>
      <c r="I397" t="s">
        <v>3157</v>
      </c>
      <c r="J397" t="b">
        <f t="shared" si="10"/>
        <v>0</v>
      </c>
    </row>
    <row r="398" spans="1:10">
      <c r="A398" s="350" t="s">
        <v>782</v>
      </c>
      <c r="B398" s="132" t="s">
        <v>2193</v>
      </c>
      <c r="C398">
        <v>397</v>
      </c>
      <c r="D398">
        <v>461</v>
      </c>
      <c r="F398" s="350" t="s">
        <v>3179</v>
      </c>
      <c r="G398" s="132" t="s">
        <v>2193</v>
      </c>
      <c r="H398">
        <v>397</v>
      </c>
      <c r="I398" t="s">
        <v>3091</v>
      </c>
      <c r="J398" t="b">
        <f t="shared" si="10"/>
        <v>0</v>
      </c>
    </row>
    <row r="399" spans="1:10">
      <c r="A399" s="350" t="s">
        <v>783</v>
      </c>
      <c r="B399" s="132" t="s">
        <v>123</v>
      </c>
      <c r="C399">
        <v>398</v>
      </c>
      <c r="D399">
        <v>462</v>
      </c>
      <c r="F399" s="350" t="s">
        <v>2683</v>
      </c>
      <c r="G399" s="132" t="s">
        <v>123</v>
      </c>
      <c r="H399">
        <v>398</v>
      </c>
      <c r="I399" t="s">
        <v>3157</v>
      </c>
      <c r="J399" t="b">
        <f t="shared" si="10"/>
        <v>0</v>
      </c>
    </row>
    <row r="400" spans="1:10">
      <c r="A400" s="350" t="s">
        <v>784</v>
      </c>
      <c r="B400" s="132" t="s">
        <v>2194</v>
      </c>
      <c r="C400">
        <v>399</v>
      </c>
      <c r="D400">
        <v>463</v>
      </c>
      <c r="F400" s="350" t="s">
        <v>3180</v>
      </c>
      <c r="G400" s="132" t="s">
        <v>2194</v>
      </c>
      <c r="H400">
        <v>399</v>
      </c>
      <c r="I400" t="s">
        <v>3157</v>
      </c>
      <c r="J400" t="b">
        <f t="shared" si="10"/>
        <v>0</v>
      </c>
    </row>
    <row r="401" spans="1:10">
      <c r="A401" s="350" t="s">
        <v>785</v>
      </c>
      <c r="B401" s="132" t="s">
        <v>2195</v>
      </c>
      <c r="C401">
        <v>400</v>
      </c>
      <c r="D401">
        <v>464</v>
      </c>
      <c r="F401" s="350" t="s">
        <v>3181</v>
      </c>
      <c r="G401" s="132" t="s">
        <v>2195</v>
      </c>
      <c r="H401">
        <v>400</v>
      </c>
      <c r="I401" t="s">
        <v>3091</v>
      </c>
      <c r="J401" t="b">
        <f t="shared" si="10"/>
        <v>0</v>
      </c>
    </row>
    <row r="402" spans="1:10">
      <c r="A402" s="350" t="s">
        <v>786</v>
      </c>
      <c r="B402" s="132" t="s">
        <v>126</v>
      </c>
      <c r="C402">
        <v>401</v>
      </c>
      <c r="D402">
        <v>465</v>
      </c>
      <c r="F402" s="350" t="s">
        <v>2684</v>
      </c>
      <c r="G402" s="132" t="s">
        <v>126</v>
      </c>
      <c r="H402">
        <v>401</v>
      </c>
      <c r="I402" t="s">
        <v>3157</v>
      </c>
      <c r="J402" t="b">
        <f t="shared" si="10"/>
        <v>0</v>
      </c>
    </row>
    <row r="403" spans="1:10">
      <c r="A403" s="350" t="s">
        <v>787</v>
      </c>
      <c r="B403" s="132" t="s">
        <v>2196</v>
      </c>
      <c r="C403">
        <v>402</v>
      </c>
      <c r="D403">
        <v>466</v>
      </c>
      <c r="F403" s="350" t="s">
        <v>2685</v>
      </c>
      <c r="G403" s="132" t="s">
        <v>2196</v>
      </c>
      <c r="H403">
        <v>402</v>
      </c>
      <c r="J403" t="b">
        <f>A351=F403</f>
        <v>0</v>
      </c>
    </row>
    <row r="404" spans="1:10">
      <c r="A404" s="350" t="s">
        <v>788</v>
      </c>
      <c r="B404" s="132" t="s">
        <v>2197</v>
      </c>
      <c r="C404">
        <v>403</v>
      </c>
      <c r="D404">
        <v>467</v>
      </c>
      <c r="F404" s="350" t="s">
        <v>736</v>
      </c>
      <c r="G404" s="132" t="s">
        <v>2197</v>
      </c>
      <c r="H404">
        <v>403</v>
      </c>
      <c r="J404" t="b">
        <f t="shared" ref="J404:J421" si="11">A352=F404</f>
        <v>1</v>
      </c>
    </row>
    <row r="405" spans="1:10">
      <c r="A405" s="350" t="s">
        <v>789</v>
      </c>
      <c r="B405" s="132" t="s">
        <v>2198</v>
      </c>
      <c r="C405">
        <v>404</v>
      </c>
      <c r="D405">
        <v>468</v>
      </c>
      <c r="E405" t="s">
        <v>3157</v>
      </c>
      <c r="F405" s="350" t="s">
        <v>737</v>
      </c>
      <c r="G405" s="132" t="s">
        <v>2198</v>
      </c>
      <c r="H405">
        <v>404</v>
      </c>
      <c r="J405" t="b">
        <f t="shared" si="11"/>
        <v>1</v>
      </c>
    </row>
    <row r="406" spans="1:10">
      <c r="A406" s="350" t="s">
        <v>790</v>
      </c>
      <c r="B406" s="132" t="s">
        <v>2199</v>
      </c>
      <c r="C406">
        <v>405</v>
      </c>
      <c r="D406">
        <v>469</v>
      </c>
      <c r="E406" t="s">
        <v>3157</v>
      </c>
      <c r="F406" s="350" t="s">
        <v>738</v>
      </c>
      <c r="G406" s="132" t="s">
        <v>2199</v>
      </c>
      <c r="H406">
        <v>405</v>
      </c>
      <c r="J406" t="b">
        <f t="shared" si="11"/>
        <v>1</v>
      </c>
    </row>
    <row r="407" spans="1:10">
      <c r="A407" s="350" t="s">
        <v>791</v>
      </c>
      <c r="B407" s="132" t="s">
        <v>2200</v>
      </c>
      <c r="C407">
        <v>406</v>
      </c>
      <c r="D407">
        <v>472</v>
      </c>
      <c r="E407" t="s">
        <v>3157</v>
      </c>
      <c r="F407" s="350" t="s">
        <v>739</v>
      </c>
      <c r="G407" s="132" t="s">
        <v>2200</v>
      </c>
      <c r="H407">
        <v>406</v>
      </c>
      <c r="J407" t="b">
        <f t="shared" si="11"/>
        <v>1</v>
      </c>
    </row>
    <row r="408" spans="1:10">
      <c r="A408" s="350" t="s">
        <v>792</v>
      </c>
      <c r="B408" s="132" t="s">
        <v>2201</v>
      </c>
      <c r="C408">
        <v>407</v>
      </c>
      <c r="D408">
        <v>474</v>
      </c>
      <c r="E408" t="s">
        <v>3157</v>
      </c>
      <c r="F408" s="350" t="s">
        <v>740</v>
      </c>
      <c r="G408" s="132" t="s">
        <v>2201</v>
      </c>
      <c r="H408">
        <v>407</v>
      </c>
      <c r="J408" t="b">
        <f t="shared" si="11"/>
        <v>1</v>
      </c>
    </row>
    <row r="409" spans="1:10">
      <c r="A409" s="350" t="s">
        <v>793</v>
      </c>
      <c r="B409" s="132" t="s">
        <v>18</v>
      </c>
      <c r="C409">
        <v>408</v>
      </c>
      <c r="D409">
        <v>475</v>
      </c>
      <c r="E409" t="s">
        <v>3157</v>
      </c>
      <c r="F409" s="350" t="s">
        <v>741</v>
      </c>
      <c r="G409" s="132" t="s">
        <v>18</v>
      </c>
      <c r="H409">
        <v>408</v>
      </c>
      <c r="J409" t="b">
        <f t="shared" si="11"/>
        <v>1</v>
      </c>
    </row>
    <row r="410" spans="1:10">
      <c r="A410" s="350" t="s">
        <v>794</v>
      </c>
      <c r="B410" s="132" t="s">
        <v>2202</v>
      </c>
      <c r="C410">
        <v>409</v>
      </c>
      <c r="D410">
        <v>477</v>
      </c>
      <c r="E410" t="s">
        <v>3157</v>
      </c>
      <c r="F410" s="350" t="s">
        <v>742</v>
      </c>
      <c r="G410" s="132" t="s">
        <v>2202</v>
      </c>
      <c r="H410">
        <v>409</v>
      </c>
      <c r="J410" t="b">
        <f t="shared" si="11"/>
        <v>1</v>
      </c>
    </row>
    <row r="411" spans="1:10">
      <c r="A411" s="350" t="s">
        <v>795</v>
      </c>
      <c r="B411" s="132" t="s">
        <v>2203</v>
      </c>
      <c r="C411">
        <v>410</v>
      </c>
      <c r="D411">
        <v>478</v>
      </c>
      <c r="F411" s="350" t="s">
        <v>743</v>
      </c>
      <c r="G411" s="132" t="s">
        <v>2203</v>
      </c>
      <c r="H411">
        <v>410</v>
      </c>
      <c r="J411" t="b">
        <f t="shared" si="11"/>
        <v>1</v>
      </c>
    </row>
    <row r="412" spans="1:10">
      <c r="A412" s="350" t="s">
        <v>796</v>
      </c>
      <c r="B412" s="132" t="s">
        <v>2204</v>
      </c>
      <c r="C412">
        <v>411</v>
      </c>
      <c r="D412">
        <v>479</v>
      </c>
      <c r="F412" s="350" t="s">
        <v>2686</v>
      </c>
      <c r="G412" s="132" t="s">
        <v>2204</v>
      </c>
      <c r="H412">
        <v>411</v>
      </c>
      <c r="I412" t="s">
        <v>3157</v>
      </c>
      <c r="J412" t="b">
        <f t="shared" si="11"/>
        <v>0</v>
      </c>
    </row>
    <row r="413" spans="1:10">
      <c r="A413" s="350" t="s">
        <v>797</v>
      </c>
      <c r="B413" s="132" t="s">
        <v>2205</v>
      </c>
      <c r="C413">
        <v>412</v>
      </c>
      <c r="D413">
        <v>480</v>
      </c>
      <c r="F413" s="350" t="s">
        <v>3115</v>
      </c>
      <c r="G413" s="132" t="s">
        <v>2205</v>
      </c>
      <c r="H413">
        <v>412</v>
      </c>
      <c r="I413" t="s">
        <v>3157</v>
      </c>
      <c r="J413" t="b">
        <f t="shared" si="11"/>
        <v>0</v>
      </c>
    </row>
    <row r="414" spans="1:10">
      <c r="A414" s="350" t="s">
        <v>798</v>
      </c>
      <c r="B414" s="132" t="s">
        <v>2206</v>
      </c>
      <c r="C414">
        <v>413</v>
      </c>
      <c r="D414">
        <v>481</v>
      </c>
      <c r="F414" s="350" t="s">
        <v>2687</v>
      </c>
      <c r="G414" s="132" t="s">
        <v>2206</v>
      </c>
      <c r="H414">
        <v>413</v>
      </c>
      <c r="I414" t="s">
        <v>3091</v>
      </c>
      <c r="J414" t="b">
        <f t="shared" si="11"/>
        <v>0</v>
      </c>
    </row>
    <row r="415" spans="1:10">
      <c r="A415" s="350" t="s">
        <v>799</v>
      </c>
      <c r="B415" s="132" t="s">
        <v>2207</v>
      </c>
      <c r="C415">
        <v>414</v>
      </c>
      <c r="D415">
        <v>482</v>
      </c>
      <c r="F415" s="350" t="s">
        <v>3116</v>
      </c>
      <c r="G415" s="132" t="s">
        <v>2207</v>
      </c>
      <c r="H415">
        <v>414</v>
      </c>
      <c r="I415" t="s">
        <v>3091</v>
      </c>
      <c r="J415" t="b">
        <f t="shared" si="11"/>
        <v>0</v>
      </c>
    </row>
    <row r="416" spans="1:10">
      <c r="A416" s="350" t="s">
        <v>800</v>
      </c>
      <c r="B416" s="132" t="s">
        <v>2208</v>
      </c>
      <c r="C416">
        <v>415</v>
      </c>
      <c r="D416">
        <v>483</v>
      </c>
      <c r="F416" s="350" t="s">
        <v>3182</v>
      </c>
      <c r="G416" s="132" t="s">
        <v>2208</v>
      </c>
      <c r="H416">
        <v>415</v>
      </c>
      <c r="I416" t="s">
        <v>3157</v>
      </c>
      <c r="J416" t="b">
        <f t="shared" si="11"/>
        <v>0</v>
      </c>
    </row>
    <row r="417" spans="1:10">
      <c r="A417" s="350" t="s">
        <v>801</v>
      </c>
      <c r="B417" s="132" t="s">
        <v>2209</v>
      </c>
      <c r="C417">
        <v>416</v>
      </c>
      <c r="D417">
        <v>484</v>
      </c>
      <c r="F417" s="350" t="s">
        <v>3183</v>
      </c>
      <c r="G417" s="132" t="s">
        <v>2209</v>
      </c>
      <c r="H417">
        <v>416</v>
      </c>
      <c r="I417" t="s">
        <v>3091</v>
      </c>
      <c r="J417" t="b">
        <f t="shared" si="11"/>
        <v>0</v>
      </c>
    </row>
    <row r="418" spans="1:10">
      <c r="A418" s="350" t="s">
        <v>802</v>
      </c>
      <c r="B418" s="132" t="s">
        <v>130</v>
      </c>
      <c r="C418">
        <v>417</v>
      </c>
      <c r="D418">
        <v>485</v>
      </c>
      <c r="F418" s="350" t="s">
        <v>2688</v>
      </c>
      <c r="G418" s="132" t="s">
        <v>130</v>
      </c>
      <c r="H418">
        <v>417</v>
      </c>
      <c r="I418" t="s">
        <v>3157</v>
      </c>
      <c r="J418" t="b">
        <f t="shared" si="11"/>
        <v>0</v>
      </c>
    </row>
    <row r="419" spans="1:10">
      <c r="A419" s="350" t="s">
        <v>803</v>
      </c>
      <c r="B419" s="132" t="s">
        <v>2210</v>
      </c>
      <c r="C419">
        <v>418</v>
      </c>
      <c r="D419">
        <v>486</v>
      </c>
      <c r="F419" s="350" t="s">
        <v>3184</v>
      </c>
      <c r="G419" s="132" t="s">
        <v>2210</v>
      </c>
      <c r="H419">
        <v>418</v>
      </c>
      <c r="I419" t="s">
        <v>3157</v>
      </c>
      <c r="J419" t="b">
        <f t="shared" si="11"/>
        <v>0</v>
      </c>
    </row>
    <row r="420" spans="1:10">
      <c r="A420" s="350" t="s">
        <v>804</v>
      </c>
      <c r="B420" s="132" t="s">
        <v>2211</v>
      </c>
      <c r="C420">
        <v>419</v>
      </c>
      <c r="D420">
        <v>487</v>
      </c>
      <c r="E420" t="s">
        <v>3157</v>
      </c>
      <c r="F420" s="350" t="s">
        <v>3185</v>
      </c>
      <c r="G420" s="132" t="s">
        <v>2211</v>
      </c>
      <c r="H420">
        <v>419</v>
      </c>
      <c r="I420" t="s">
        <v>3091</v>
      </c>
      <c r="J420" t="b">
        <f t="shared" si="11"/>
        <v>0</v>
      </c>
    </row>
    <row r="421" spans="1:10">
      <c r="A421" s="350" t="s">
        <v>805</v>
      </c>
      <c r="B421" s="132" t="s">
        <v>2212</v>
      </c>
      <c r="C421">
        <v>420</v>
      </c>
      <c r="D421">
        <v>488</v>
      </c>
      <c r="E421" t="s">
        <v>3157</v>
      </c>
      <c r="F421" s="350" t="s">
        <v>2689</v>
      </c>
      <c r="G421" s="132" t="s">
        <v>2212</v>
      </c>
      <c r="H421">
        <v>420</v>
      </c>
      <c r="I421" t="s">
        <v>3157</v>
      </c>
      <c r="J421" t="b">
        <f t="shared" si="11"/>
        <v>0</v>
      </c>
    </row>
    <row r="422" spans="1:10">
      <c r="A422" s="350" t="s">
        <v>806</v>
      </c>
      <c r="B422" s="132" t="s">
        <v>2213</v>
      </c>
      <c r="C422">
        <v>421</v>
      </c>
      <c r="D422">
        <v>491</v>
      </c>
      <c r="E422" t="s">
        <v>3157</v>
      </c>
      <c r="F422" s="350" t="s">
        <v>2690</v>
      </c>
      <c r="G422" s="132" t="s">
        <v>2213</v>
      </c>
      <c r="H422">
        <v>421</v>
      </c>
      <c r="J422" t="b">
        <f>A366=F422</f>
        <v>0</v>
      </c>
    </row>
    <row r="423" spans="1:10">
      <c r="A423" s="350" t="s">
        <v>807</v>
      </c>
      <c r="B423" s="132" t="s">
        <v>2214</v>
      </c>
      <c r="C423">
        <v>422</v>
      </c>
      <c r="D423">
        <v>493</v>
      </c>
      <c r="E423" t="s">
        <v>3157</v>
      </c>
      <c r="F423" s="350" t="s">
        <v>751</v>
      </c>
      <c r="G423" s="132" t="s">
        <v>2214</v>
      </c>
      <c r="H423">
        <v>422</v>
      </c>
      <c r="J423" t="b">
        <f t="shared" ref="J423:J440" si="12">A367=F423</f>
        <v>1</v>
      </c>
    </row>
    <row r="424" spans="1:10">
      <c r="A424" s="350" t="s">
        <v>808</v>
      </c>
      <c r="B424" s="132" t="s">
        <v>2215</v>
      </c>
      <c r="C424">
        <v>423</v>
      </c>
      <c r="D424">
        <v>494</v>
      </c>
      <c r="E424" t="s">
        <v>3157</v>
      </c>
      <c r="F424" s="350" t="s">
        <v>752</v>
      </c>
      <c r="G424" s="132" t="s">
        <v>2215</v>
      </c>
      <c r="H424">
        <v>423</v>
      </c>
      <c r="J424" t="b">
        <f t="shared" si="12"/>
        <v>1</v>
      </c>
    </row>
    <row r="425" spans="1:10">
      <c r="A425" s="350" t="s">
        <v>809</v>
      </c>
      <c r="B425" s="132" t="s">
        <v>2216</v>
      </c>
      <c r="C425">
        <v>424</v>
      </c>
      <c r="D425">
        <v>496</v>
      </c>
      <c r="E425" t="s">
        <v>3157</v>
      </c>
      <c r="F425" s="350" t="s">
        <v>753</v>
      </c>
      <c r="G425" s="132" t="s">
        <v>2216</v>
      </c>
      <c r="H425">
        <v>424</v>
      </c>
      <c r="J425" t="b">
        <f t="shared" si="12"/>
        <v>1</v>
      </c>
    </row>
    <row r="426" spans="1:10">
      <c r="A426" s="350" t="s">
        <v>810</v>
      </c>
      <c r="B426" s="132" t="s">
        <v>2217</v>
      </c>
      <c r="C426">
        <v>425</v>
      </c>
      <c r="D426">
        <v>497</v>
      </c>
      <c r="F426" s="350" t="s">
        <v>754</v>
      </c>
      <c r="G426" s="132" t="s">
        <v>2217</v>
      </c>
      <c r="H426">
        <v>425</v>
      </c>
      <c r="J426" t="b">
        <f t="shared" si="12"/>
        <v>1</v>
      </c>
    </row>
    <row r="427" spans="1:10">
      <c r="A427" s="350" t="s">
        <v>811</v>
      </c>
      <c r="B427" s="132" t="s">
        <v>2218</v>
      </c>
      <c r="C427">
        <v>426</v>
      </c>
      <c r="D427">
        <v>498</v>
      </c>
      <c r="F427" s="350" t="s">
        <v>755</v>
      </c>
      <c r="G427" s="132" t="s">
        <v>2218</v>
      </c>
      <c r="H427">
        <v>426</v>
      </c>
      <c r="J427" t="b">
        <f t="shared" si="12"/>
        <v>1</v>
      </c>
    </row>
    <row r="428" spans="1:10">
      <c r="A428" s="350" t="s">
        <v>812</v>
      </c>
      <c r="B428" s="132" t="s">
        <v>2219</v>
      </c>
      <c r="C428">
        <v>427</v>
      </c>
      <c r="D428">
        <v>499</v>
      </c>
      <c r="F428" s="350" t="s">
        <v>756</v>
      </c>
      <c r="G428" s="132" t="s">
        <v>2219</v>
      </c>
      <c r="H428">
        <v>427</v>
      </c>
      <c r="J428" t="b">
        <f t="shared" si="12"/>
        <v>1</v>
      </c>
    </row>
    <row r="429" spans="1:10">
      <c r="A429" s="350" t="s">
        <v>813</v>
      </c>
      <c r="B429" s="132" t="s">
        <v>2220</v>
      </c>
      <c r="C429">
        <v>428</v>
      </c>
      <c r="D429">
        <v>500</v>
      </c>
      <c r="F429" s="350" t="s">
        <v>757</v>
      </c>
      <c r="G429" s="132" t="s">
        <v>2220</v>
      </c>
      <c r="H429">
        <v>428</v>
      </c>
      <c r="J429" t="b">
        <f t="shared" si="12"/>
        <v>1</v>
      </c>
    </row>
    <row r="430" spans="1:10">
      <c r="A430" s="350" t="s">
        <v>814</v>
      </c>
      <c r="B430" s="132" t="s">
        <v>2221</v>
      </c>
      <c r="C430">
        <v>429</v>
      </c>
      <c r="D430">
        <v>501</v>
      </c>
      <c r="F430" s="350" t="s">
        <v>758</v>
      </c>
      <c r="G430" s="132" t="s">
        <v>2221</v>
      </c>
      <c r="H430">
        <v>429</v>
      </c>
      <c r="J430" t="b">
        <f t="shared" si="12"/>
        <v>1</v>
      </c>
    </row>
    <row r="431" spans="1:10">
      <c r="A431" s="350" t="s">
        <v>815</v>
      </c>
      <c r="B431" s="132" t="s">
        <v>2222</v>
      </c>
      <c r="C431">
        <v>430</v>
      </c>
      <c r="D431">
        <v>502</v>
      </c>
      <c r="F431" s="350" t="s">
        <v>2691</v>
      </c>
      <c r="G431" s="132" t="s">
        <v>2222</v>
      </c>
      <c r="H431">
        <v>430</v>
      </c>
      <c r="I431" t="s">
        <v>3157</v>
      </c>
      <c r="J431" t="b">
        <f t="shared" si="12"/>
        <v>0</v>
      </c>
    </row>
    <row r="432" spans="1:10">
      <c r="A432" s="350" t="s">
        <v>816</v>
      </c>
      <c r="B432" s="132" t="s">
        <v>2223</v>
      </c>
      <c r="C432">
        <v>431</v>
      </c>
      <c r="D432">
        <v>503</v>
      </c>
      <c r="F432" s="350" t="s">
        <v>3117</v>
      </c>
      <c r="G432" s="132" t="s">
        <v>2223</v>
      </c>
      <c r="H432">
        <v>431</v>
      </c>
      <c r="I432" t="s">
        <v>3157</v>
      </c>
      <c r="J432" t="b">
        <f t="shared" si="12"/>
        <v>0</v>
      </c>
    </row>
    <row r="433" spans="1:10">
      <c r="A433" s="350" t="s">
        <v>817</v>
      </c>
      <c r="B433" s="132" t="s">
        <v>2224</v>
      </c>
      <c r="C433">
        <v>432</v>
      </c>
      <c r="D433">
        <v>504</v>
      </c>
      <c r="F433" s="350" t="s">
        <v>2692</v>
      </c>
      <c r="G433" s="132" t="s">
        <v>2224</v>
      </c>
      <c r="H433">
        <v>432</v>
      </c>
      <c r="I433" t="s">
        <v>3091</v>
      </c>
      <c r="J433" t="b">
        <f t="shared" si="12"/>
        <v>0</v>
      </c>
    </row>
    <row r="434" spans="1:10">
      <c r="A434" s="350" t="s">
        <v>818</v>
      </c>
      <c r="B434" s="132" t="s">
        <v>2225</v>
      </c>
      <c r="C434">
        <v>433</v>
      </c>
      <c r="D434">
        <v>505</v>
      </c>
      <c r="F434" s="350" t="s">
        <v>3118</v>
      </c>
      <c r="G434" s="132" t="s">
        <v>2225</v>
      </c>
      <c r="H434">
        <v>433</v>
      </c>
      <c r="I434" t="s">
        <v>3091</v>
      </c>
      <c r="J434" t="b">
        <f t="shared" si="12"/>
        <v>0</v>
      </c>
    </row>
    <row r="435" spans="1:10">
      <c r="A435" s="350" t="s">
        <v>819</v>
      </c>
      <c r="B435" s="132" t="s">
        <v>2226</v>
      </c>
      <c r="C435">
        <v>434</v>
      </c>
      <c r="D435">
        <v>506</v>
      </c>
      <c r="E435" t="s">
        <v>3157</v>
      </c>
      <c r="F435" s="350" t="s">
        <v>3186</v>
      </c>
      <c r="G435" s="132" t="s">
        <v>2226</v>
      </c>
      <c r="H435">
        <v>434</v>
      </c>
      <c r="I435" t="s">
        <v>3157</v>
      </c>
      <c r="J435" t="b">
        <f t="shared" si="12"/>
        <v>0</v>
      </c>
    </row>
    <row r="436" spans="1:10">
      <c r="A436" s="350" t="s">
        <v>820</v>
      </c>
      <c r="B436" s="132" t="s">
        <v>2227</v>
      </c>
      <c r="C436">
        <v>435</v>
      </c>
      <c r="D436">
        <v>507</v>
      </c>
      <c r="E436" t="s">
        <v>3157</v>
      </c>
      <c r="F436" s="350" t="s">
        <v>3187</v>
      </c>
      <c r="G436" s="132" t="s">
        <v>2227</v>
      </c>
      <c r="H436">
        <v>435</v>
      </c>
      <c r="I436" t="s">
        <v>3091</v>
      </c>
      <c r="J436" t="b">
        <f t="shared" si="12"/>
        <v>0</v>
      </c>
    </row>
    <row r="437" spans="1:10">
      <c r="A437" s="350" t="s">
        <v>821</v>
      </c>
      <c r="B437" s="132" t="s">
        <v>2228</v>
      </c>
      <c r="C437">
        <v>436</v>
      </c>
      <c r="D437">
        <v>510</v>
      </c>
      <c r="E437" t="s">
        <v>3157</v>
      </c>
      <c r="F437" s="350" t="s">
        <v>2693</v>
      </c>
      <c r="G437" s="132" t="s">
        <v>2228</v>
      </c>
      <c r="H437">
        <v>436</v>
      </c>
      <c r="I437" t="s">
        <v>3157</v>
      </c>
      <c r="J437" t="b">
        <f t="shared" si="12"/>
        <v>0</v>
      </c>
    </row>
    <row r="438" spans="1:10">
      <c r="A438" s="350" t="s">
        <v>822</v>
      </c>
      <c r="B438" s="132" t="s">
        <v>2229</v>
      </c>
      <c r="C438">
        <v>437</v>
      </c>
      <c r="D438">
        <v>512</v>
      </c>
      <c r="E438" t="s">
        <v>3157</v>
      </c>
      <c r="F438" s="350" t="s">
        <v>3188</v>
      </c>
      <c r="G438" s="132" t="s">
        <v>2229</v>
      </c>
      <c r="H438">
        <v>437</v>
      </c>
      <c r="I438" t="s">
        <v>3157</v>
      </c>
      <c r="J438" t="b">
        <f t="shared" si="12"/>
        <v>0</v>
      </c>
    </row>
    <row r="439" spans="1:10">
      <c r="A439" s="350" t="s">
        <v>823</v>
      </c>
      <c r="B439" s="132" t="s">
        <v>2230</v>
      </c>
      <c r="C439">
        <v>438</v>
      </c>
      <c r="D439">
        <v>513</v>
      </c>
      <c r="E439" t="s">
        <v>3157</v>
      </c>
      <c r="F439" s="350" t="s">
        <v>3189</v>
      </c>
      <c r="G439" s="132" t="s">
        <v>2230</v>
      </c>
      <c r="H439">
        <v>438</v>
      </c>
      <c r="I439" t="s">
        <v>3091</v>
      </c>
      <c r="J439" t="b">
        <f t="shared" si="12"/>
        <v>0</v>
      </c>
    </row>
    <row r="440" spans="1:10">
      <c r="A440" s="350" t="s">
        <v>824</v>
      </c>
      <c r="B440" s="132" t="s">
        <v>2231</v>
      </c>
      <c r="C440">
        <v>439</v>
      </c>
      <c r="D440">
        <v>515</v>
      </c>
      <c r="E440" t="s">
        <v>3157</v>
      </c>
      <c r="F440" s="350" t="s">
        <v>2694</v>
      </c>
      <c r="G440" s="132" t="s">
        <v>2231</v>
      </c>
      <c r="H440">
        <v>439</v>
      </c>
      <c r="I440" t="s">
        <v>3157</v>
      </c>
      <c r="J440" t="b">
        <f t="shared" si="12"/>
        <v>0</v>
      </c>
    </row>
    <row r="441" spans="1:10">
      <c r="A441" s="350" t="s">
        <v>825</v>
      </c>
      <c r="B441" s="132" t="s">
        <v>2232</v>
      </c>
      <c r="C441">
        <v>440</v>
      </c>
      <c r="D441">
        <v>516</v>
      </c>
      <c r="F441" s="350" t="s">
        <v>2695</v>
      </c>
      <c r="G441" s="132" t="s">
        <v>2232</v>
      </c>
      <c r="H441">
        <v>440</v>
      </c>
      <c r="J441" t="b">
        <f>A381=F441</f>
        <v>0</v>
      </c>
    </row>
    <row r="442" spans="1:10">
      <c r="A442" s="350" t="s">
        <v>826</v>
      </c>
      <c r="B442" s="132" t="s">
        <v>2233</v>
      </c>
      <c r="C442">
        <v>441</v>
      </c>
      <c r="D442">
        <v>517</v>
      </c>
      <c r="F442" s="350" t="s">
        <v>766</v>
      </c>
      <c r="G442" s="132" t="s">
        <v>2233</v>
      </c>
      <c r="H442">
        <v>441</v>
      </c>
      <c r="J442" t="b">
        <f t="shared" ref="J442:J459" si="13">A382=F442</f>
        <v>1</v>
      </c>
    </row>
    <row r="443" spans="1:10">
      <c r="A443" s="350" t="s">
        <v>827</v>
      </c>
      <c r="B443" s="132" t="s">
        <v>2234</v>
      </c>
      <c r="C443">
        <v>442</v>
      </c>
      <c r="D443">
        <v>518</v>
      </c>
      <c r="F443" s="350" t="s">
        <v>767</v>
      </c>
      <c r="G443" s="132" t="s">
        <v>2234</v>
      </c>
      <c r="H443">
        <v>442</v>
      </c>
      <c r="J443" t="b">
        <f t="shared" si="13"/>
        <v>1</v>
      </c>
    </row>
    <row r="444" spans="1:10">
      <c r="A444" s="350" t="s">
        <v>828</v>
      </c>
      <c r="B444" s="132" t="s">
        <v>2235</v>
      </c>
      <c r="C444">
        <v>443</v>
      </c>
      <c r="D444">
        <v>519</v>
      </c>
      <c r="F444" s="350" t="s">
        <v>768</v>
      </c>
      <c r="G444" s="132" t="s">
        <v>2235</v>
      </c>
      <c r="H444">
        <v>443</v>
      </c>
      <c r="J444" t="b">
        <f t="shared" si="13"/>
        <v>1</v>
      </c>
    </row>
    <row r="445" spans="1:10">
      <c r="A445" s="350" t="s">
        <v>829</v>
      </c>
      <c r="B445" s="132" t="s">
        <v>2236</v>
      </c>
      <c r="C445">
        <v>444</v>
      </c>
      <c r="D445">
        <v>520</v>
      </c>
      <c r="F445" s="350" t="s">
        <v>769</v>
      </c>
      <c r="G445" s="132" t="s">
        <v>2236</v>
      </c>
      <c r="H445">
        <v>444</v>
      </c>
      <c r="J445" t="b">
        <f t="shared" si="13"/>
        <v>1</v>
      </c>
    </row>
    <row r="446" spans="1:10">
      <c r="A446" s="350" t="s">
        <v>830</v>
      </c>
      <c r="B446" s="132" t="s">
        <v>2237</v>
      </c>
      <c r="C446">
        <v>445</v>
      </c>
      <c r="D446">
        <v>521</v>
      </c>
      <c r="F446" s="350" t="s">
        <v>770</v>
      </c>
      <c r="G446" s="132" t="s">
        <v>2237</v>
      </c>
      <c r="H446">
        <v>445</v>
      </c>
      <c r="J446" t="b">
        <f t="shared" si="13"/>
        <v>1</v>
      </c>
    </row>
    <row r="447" spans="1:10">
      <c r="A447" s="350" t="s">
        <v>831</v>
      </c>
      <c r="B447" s="132" t="s">
        <v>2238</v>
      </c>
      <c r="C447">
        <v>446</v>
      </c>
      <c r="D447">
        <v>522</v>
      </c>
      <c r="F447" s="350" t="s">
        <v>771</v>
      </c>
      <c r="G447" s="132" t="s">
        <v>2238</v>
      </c>
      <c r="H447">
        <v>446</v>
      </c>
      <c r="J447" t="b">
        <f t="shared" si="13"/>
        <v>1</v>
      </c>
    </row>
    <row r="448" spans="1:10">
      <c r="A448" s="350" t="s">
        <v>832</v>
      </c>
      <c r="B448" s="132" t="s">
        <v>2239</v>
      </c>
      <c r="C448">
        <v>447</v>
      </c>
      <c r="D448">
        <v>523</v>
      </c>
      <c r="F448" s="350" t="s">
        <v>772</v>
      </c>
      <c r="G448" s="132" t="s">
        <v>2239</v>
      </c>
      <c r="H448">
        <v>447</v>
      </c>
      <c r="J448" t="b">
        <f t="shared" si="13"/>
        <v>1</v>
      </c>
    </row>
    <row r="449" spans="1:10">
      <c r="A449" s="350" t="s">
        <v>833</v>
      </c>
      <c r="B449" s="132" t="s">
        <v>2240</v>
      </c>
      <c r="C449">
        <v>448</v>
      </c>
      <c r="D449">
        <v>524</v>
      </c>
      <c r="F449" s="350" t="s">
        <v>773</v>
      </c>
      <c r="G449" s="132" t="s">
        <v>2240</v>
      </c>
      <c r="H449">
        <v>448</v>
      </c>
      <c r="J449" t="b">
        <f t="shared" si="13"/>
        <v>1</v>
      </c>
    </row>
    <row r="450" spans="1:10">
      <c r="A450" s="350" t="s">
        <v>834</v>
      </c>
      <c r="B450" s="132" t="s">
        <v>2241</v>
      </c>
      <c r="C450">
        <v>449</v>
      </c>
      <c r="D450">
        <v>525</v>
      </c>
      <c r="E450" t="s">
        <v>3157</v>
      </c>
      <c r="F450" s="350" t="s">
        <v>2696</v>
      </c>
      <c r="G450" s="132" t="s">
        <v>2241</v>
      </c>
      <c r="H450">
        <v>449</v>
      </c>
      <c r="I450" t="s">
        <v>3157</v>
      </c>
      <c r="J450" t="b">
        <f t="shared" si="13"/>
        <v>0</v>
      </c>
    </row>
    <row r="451" spans="1:10">
      <c r="A451" s="350" t="s">
        <v>835</v>
      </c>
      <c r="B451" s="132" t="s">
        <v>2242</v>
      </c>
      <c r="C451">
        <v>450</v>
      </c>
      <c r="D451">
        <v>526</v>
      </c>
      <c r="E451" t="s">
        <v>3157</v>
      </c>
      <c r="F451" s="350" t="s">
        <v>3119</v>
      </c>
      <c r="G451" s="132" t="s">
        <v>2242</v>
      </c>
      <c r="H451">
        <v>450</v>
      </c>
      <c r="I451" t="s">
        <v>3157</v>
      </c>
      <c r="J451" t="b">
        <f t="shared" si="13"/>
        <v>0</v>
      </c>
    </row>
    <row r="452" spans="1:10">
      <c r="A452" s="350" t="s">
        <v>836</v>
      </c>
      <c r="B452" s="132" t="s">
        <v>2243</v>
      </c>
      <c r="C452">
        <v>451</v>
      </c>
      <c r="D452">
        <v>529</v>
      </c>
      <c r="E452" t="s">
        <v>3157</v>
      </c>
      <c r="F452" s="350" t="s">
        <v>2697</v>
      </c>
      <c r="G452" s="132" t="s">
        <v>2243</v>
      </c>
      <c r="H452">
        <v>451</v>
      </c>
      <c r="I452" t="s">
        <v>3091</v>
      </c>
      <c r="J452" t="b">
        <f t="shared" si="13"/>
        <v>0</v>
      </c>
    </row>
    <row r="453" spans="1:10">
      <c r="A453" s="350" t="s">
        <v>837</v>
      </c>
      <c r="B453" s="132" t="s">
        <v>2244</v>
      </c>
      <c r="C453">
        <v>452</v>
      </c>
      <c r="D453">
        <v>531</v>
      </c>
      <c r="E453" t="s">
        <v>3157</v>
      </c>
      <c r="F453" s="350" t="s">
        <v>3120</v>
      </c>
      <c r="G453" s="132" t="s">
        <v>2244</v>
      </c>
      <c r="H453">
        <v>452</v>
      </c>
      <c r="I453" t="s">
        <v>3091</v>
      </c>
      <c r="J453" t="b">
        <f t="shared" si="13"/>
        <v>0</v>
      </c>
    </row>
    <row r="454" spans="1:10">
      <c r="A454" s="350" t="s">
        <v>838</v>
      </c>
      <c r="B454" s="132" t="s">
        <v>2245</v>
      </c>
      <c r="C454">
        <v>453</v>
      </c>
      <c r="D454">
        <v>532</v>
      </c>
      <c r="E454" t="s">
        <v>3157</v>
      </c>
      <c r="F454" s="350" t="s">
        <v>3190</v>
      </c>
      <c r="G454" s="132" t="s">
        <v>2245</v>
      </c>
      <c r="H454">
        <v>453</v>
      </c>
      <c r="I454" t="s">
        <v>3157</v>
      </c>
      <c r="J454" t="b">
        <f t="shared" si="13"/>
        <v>0</v>
      </c>
    </row>
    <row r="455" spans="1:10">
      <c r="A455" s="350" t="s">
        <v>839</v>
      </c>
      <c r="B455" s="132" t="s">
        <v>2246</v>
      </c>
      <c r="C455">
        <v>454</v>
      </c>
      <c r="D455">
        <v>534</v>
      </c>
      <c r="E455" t="s">
        <v>3157</v>
      </c>
      <c r="F455" s="350" t="s">
        <v>3191</v>
      </c>
      <c r="G455" s="132" t="s">
        <v>2246</v>
      </c>
      <c r="H455">
        <v>454</v>
      </c>
      <c r="I455" t="s">
        <v>3091</v>
      </c>
      <c r="J455" t="b">
        <f t="shared" si="13"/>
        <v>0</v>
      </c>
    </row>
    <row r="456" spans="1:10">
      <c r="A456" s="350" t="s">
        <v>840</v>
      </c>
      <c r="B456" s="132" t="s">
        <v>2247</v>
      </c>
      <c r="C456">
        <v>455</v>
      </c>
      <c r="D456">
        <v>535</v>
      </c>
      <c r="F456" s="350" t="s">
        <v>2698</v>
      </c>
      <c r="G456" s="132" t="s">
        <v>2247</v>
      </c>
      <c r="H456">
        <v>455</v>
      </c>
      <c r="I456" t="s">
        <v>3157</v>
      </c>
      <c r="J456" t="b">
        <f t="shared" si="13"/>
        <v>0</v>
      </c>
    </row>
    <row r="457" spans="1:10">
      <c r="A457" s="350" t="s">
        <v>841</v>
      </c>
      <c r="B457" s="132" t="s">
        <v>2248</v>
      </c>
      <c r="C457">
        <v>456</v>
      </c>
      <c r="D457">
        <v>536</v>
      </c>
      <c r="F457" s="350" t="s">
        <v>3192</v>
      </c>
      <c r="G457" s="132" t="s">
        <v>2248</v>
      </c>
      <c r="H457">
        <v>456</v>
      </c>
      <c r="I457" t="s">
        <v>3157</v>
      </c>
      <c r="J457" t="b">
        <f t="shared" si="13"/>
        <v>0</v>
      </c>
    </row>
    <row r="458" spans="1:10">
      <c r="A458" s="350" t="s">
        <v>842</v>
      </c>
      <c r="B458" s="132" t="s">
        <v>2249</v>
      </c>
      <c r="C458">
        <v>457</v>
      </c>
      <c r="D458">
        <v>537</v>
      </c>
      <c r="F458" s="350" t="s">
        <v>3193</v>
      </c>
      <c r="G458" s="132" t="s">
        <v>2249</v>
      </c>
      <c r="H458">
        <v>457</v>
      </c>
      <c r="I458" t="s">
        <v>3091</v>
      </c>
      <c r="J458" t="b">
        <f t="shared" si="13"/>
        <v>0</v>
      </c>
    </row>
    <row r="459" spans="1:10">
      <c r="A459" s="350" t="s">
        <v>843</v>
      </c>
      <c r="B459" s="132" t="s">
        <v>2250</v>
      </c>
      <c r="C459">
        <v>458</v>
      </c>
      <c r="D459">
        <v>538</v>
      </c>
      <c r="F459" s="350" t="s">
        <v>2699</v>
      </c>
      <c r="G459" s="132" t="s">
        <v>2250</v>
      </c>
      <c r="H459">
        <v>458</v>
      </c>
      <c r="I459" t="s">
        <v>3157</v>
      </c>
      <c r="J459" t="b">
        <f t="shared" si="13"/>
        <v>0</v>
      </c>
    </row>
    <row r="460" spans="1:10">
      <c r="A460" s="350" t="s">
        <v>844</v>
      </c>
      <c r="B460" s="132" t="s">
        <v>2251</v>
      </c>
      <c r="C460">
        <v>459</v>
      </c>
      <c r="D460">
        <v>539</v>
      </c>
      <c r="F460" s="350" t="s">
        <v>2700</v>
      </c>
      <c r="G460" s="132" t="s">
        <v>2251</v>
      </c>
      <c r="H460">
        <v>459</v>
      </c>
      <c r="J460" t="b">
        <f>A396=F460</f>
        <v>0</v>
      </c>
    </row>
    <row r="461" spans="1:10">
      <c r="A461" s="350" t="s">
        <v>845</v>
      </c>
      <c r="B461" s="132" t="s">
        <v>2252</v>
      </c>
      <c r="C461">
        <v>460</v>
      </c>
      <c r="D461">
        <v>540</v>
      </c>
      <c r="F461" s="350" t="s">
        <v>781</v>
      </c>
      <c r="G461" s="132" t="s">
        <v>2252</v>
      </c>
      <c r="H461">
        <v>460</v>
      </c>
      <c r="J461" t="b">
        <f t="shared" ref="J461:J478" si="14">A397=F461</f>
        <v>1</v>
      </c>
    </row>
    <row r="462" spans="1:10">
      <c r="A462" s="350" t="s">
        <v>846</v>
      </c>
      <c r="B462" s="132" t="s">
        <v>2253</v>
      </c>
      <c r="C462">
        <v>461</v>
      </c>
      <c r="D462">
        <v>541</v>
      </c>
      <c r="F462" s="350" t="s">
        <v>782</v>
      </c>
      <c r="G462" s="132" t="s">
        <v>2253</v>
      </c>
      <c r="H462">
        <v>461</v>
      </c>
      <c r="J462" t="b">
        <f t="shared" si="14"/>
        <v>1</v>
      </c>
    </row>
    <row r="463" spans="1:10">
      <c r="A463" s="350" t="s">
        <v>847</v>
      </c>
      <c r="B463" s="132" t="s">
        <v>2254</v>
      </c>
      <c r="C463">
        <v>462</v>
      </c>
      <c r="D463">
        <v>542</v>
      </c>
      <c r="F463" s="350" t="s">
        <v>783</v>
      </c>
      <c r="G463" s="132" t="s">
        <v>2254</v>
      </c>
      <c r="H463">
        <v>462</v>
      </c>
      <c r="J463" t="b">
        <f t="shared" si="14"/>
        <v>1</v>
      </c>
    </row>
    <row r="464" spans="1:10">
      <c r="A464" s="350" t="s">
        <v>848</v>
      </c>
      <c r="B464" s="132" t="s">
        <v>2255</v>
      </c>
      <c r="C464">
        <v>463</v>
      </c>
      <c r="D464">
        <v>543</v>
      </c>
      <c r="F464" s="350" t="s">
        <v>784</v>
      </c>
      <c r="G464" s="132" t="s">
        <v>2255</v>
      </c>
      <c r="H464">
        <v>463</v>
      </c>
      <c r="J464" t="b">
        <f t="shared" si="14"/>
        <v>1</v>
      </c>
    </row>
    <row r="465" spans="1:10">
      <c r="A465" s="350" t="s">
        <v>849</v>
      </c>
      <c r="B465" s="132" t="s">
        <v>2256</v>
      </c>
      <c r="C465">
        <v>464</v>
      </c>
      <c r="D465">
        <v>544</v>
      </c>
      <c r="E465" t="s">
        <v>3157</v>
      </c>
      <c r="F465" s="350" t="s">
        <v>785</v>
      </c>
      <c r="G465" s="132" t="s">
        <v>2256</v>
      </c>
      <c r="H465">
        <v>464</v>
      </c>
      <c r="J465" t="b">
        <f t="shared" si="14"/>
        <v>1</v>
      </c>
    </row>
    <row r="466" spans="1:10">
      <c r="A466" s="350" t="s">
        <v>850</v>
      </c>
      <c r="B466" s="132" t="s">
        <v>2257</v>
      </c>
      <c r="C466">
        <v>465</v>
      </c>
      <c r="D466">
        <v>545</v>
      </c>
      <c r="E466" t="s">
        <v>3157</v>
      </c>
      <c r="F466" s="350" t="s">
        <v>786</v>
      </c>
      <c r="G466" s="132" t="s">
        <v>2257</v>
      </c>
      <c r="H466">
        <v>465</v>
      </c>
      <c r="J466" t="b">
        <f t="shared" si="14"/>
        <v>1</v>
      </c>
    </row>
    <row r="467" spans="1:10">
      <c r="A467" s="350" t="s">
        <v>851</v>
      </c>
      <c r="B467" s="132" t="s">
        <v>2258</v>
      </c>
      <c r="C467">
        <v>466</v>
      </c>
      <c r="D467">
        <v>548</v>
      </c>
      <c r="E467" t="s">
        <v>3157</v>
      </c>
      <c r="F467" s="350" t="s">
        <v>787</v>
      </c>
      <c r="G467" s="132" t="s">
        <v>2258</v>
      </c>
      <c r="H467">
        <v>466</v>
      </c>
      <c r="J467" t="b">
        <f t="shared" si="14"/>
        <v>1</v>
      </c>
    </row>
    <row r="468" spans="1:10">
      <c r="A468" s="350" t="s">
        <v>852</v>
      </c>
      <c r="B468" s="132" t="s">
        <v>2259</v>
      </c>
      <c r="C468">
        <v>467</v>
      </c>
      <c r="D468">
        <v>550</v>
      </c>
      <c r="E468" t="s">
        <v>3157</v>
      </c>
      <c r="F468" s="350" t="s">
        <v>788</v>
      </c>
      <c r="G468" s="132" t="s">
        <v>2259</v>
      </c>
      <c r="H468">
        <v>467</v>
      </c>
      <c r="J468" t="b">
        <f t="shared" si="14"/>
        <v>1</v>
      </c>
    </row>
    <row r="469" spans="1:10">
      <c r="A469" s="350" t="s">
        <v>853</v>
      </c>
      <c r="B469" s="132" t="s">
        <v>2260</v>
      </c>
      <c r="C469">
        <v>468</v>
      </c>
      <c r="D469">
        <v>551</v>
      </c>
      <c r="E469" t="s">
        <v>3157</v>
      </c>
      <c r="F469" s="350" t="s">
        <v>2701</v>
      </c>
      <c r="G469" s="132" t="s">
        <v>2260</v>
      </c>
      <c r="H469">
        <v>468</v>
      </c>
      <c r="I469" t="s">
        <v>3157</v>
      </c>
      <c r="J469" t="b">
        <f t="shared" si="14"/>
        <v>0</v>
      </c>
    </row>
    <row r="470" spans="1:10">
      <c r="A470" s="350" t="s">
        <v>854</v>
      </c>
      <c r="B470" s="132" t="s">
        <v>2261</v>
      </c>
      <c r="C470">
        <v>469</v>
      </c>
      <c r="D470">
        <v>553</v>
      </c>
      <c r="E470" t="s">
        <v>3157</v>
      </c>
      <c r="F470" s="350" t="s">
        <v>3121</v>
      </c>
      <c r="G470" s="132" t="s">
        <v>2261</v>
      </c>
      <c r="H470">
        <v>469</v>
      </c>
      <c r="I470" t="s">
        <v>3157</v>
      </c>
      <c r="J470" t="b">
        <f t="shared" si="14"/>
        <v>0</v>
      </c>
    </row>
    <row r="471" spans="1:10">
      <c r="A471" s="350" t="s">
        <v>855</v>
      </c>
      <c r="B471" s="132" t="s">
        <v>2262</v>
      </c>
      <c r="C471">
        <v>470</v>
      </c>
      <c r="D471">
        <v>554</v>
      </c>
      <c r="F471" s="350" t="s">
        <v>2702</v>
      </c>
      <c r="G471" s="132" t="s">
        <v>2262</v>
      </c>
      <c r="H471">
        <v>470</v>
      </c>
      <c r="I471" t="s">
        <v>3091</v>
      </c>
      <c r="J471" t="b">
        <f t="shared" si="14"/>
        <v>0</v>
      </c>
    </row>
    <row r="472" spans="1:10">
      <c r="A472" s="350" t="s">
        <v>856</v>
      </c>
      <c r="B472" s="132" t="s">
        <v>2263</v>
      </c>
      <c r="C472">
        <v>471</v>
      </c>
      <c r="D472">
        <v>555</v>
      </c>
      <c r="F472" s="350" t="s">
        <v>3122</v>
      </c>
      <c r="G472" s="132" t="s">
        <v>2263</v>
      </c>
      <c r="H472">
        <v>471</v>
      </c>
      <c r="I472" t="s">
        <v>3091</v>
      </c>
      <c r="J472" t="b">
        <f t="shared" si="14"/>
        <v>0</v>
      </c>
    </row>
    <row r="473" spans="1:10">
      <c r="A473" s="350" t="s">
        <v>857</v>
      </c>
      <c r="B473" s="132" t="s">
        <v>2264</v>
      </c>
      <c r="C473">
        <v>472</v>
      </c>
      <c r="D473">
        <v>556</v>
      </c>
      <c r="F473" s="350" t="s">
        <v>3194</v>
      </c>
      <c r="G473" s="132" t="s">
        <v>2264</v>
      </c>
      <c r="H473">
        <v>472</v>
      </c>
      <c r="I473" t="s">
        <v>3157</v>
      </c>
      <c r="J473" t="b">
        <f t="shared" si="14"/>
        <v>0</v>
      </c>
    </row>
    <row r="474" spans="1:10">
      <c r="A474" s="350" t="s">
        <v>858</v>
      </c>
      <c r="B474" s="132" t="s">
        <v>2265</v>
      </c>
      <c r="C474">
        <v>473</v>
      </c>
      <c r="D474">
        <v>557</v>
      </c>
      <c r="F474" s="350" t="s">
        <v>3195</v>
      </c>
      <c r="G474" s="132" t="s">
        <v>2265</v>
      </c>
      <c r="H474">
        <v>473</v>
      </c>
      <c r="I474" t="s">
        <v>3091</v>
      </c>
      <c r="J474" t="b">
        <f t="shared" si="14"/>
        <v>0</v>
      </c>
    </row>
    <row r="475" spans="1:10">
      <c r="A475" s="350" t="s">
        <v>859</v>
      </c>
      <c r="B475" s="132" t="s">
        <v>2266</v>
      </c>
      <c r="C475">
        <v>474</v>
      </c>
      <c r="D475">
        <v>558</v>
      </c>
      <c r="F475" s="350" t="s">
        <v>2703</v>
      </c>
      <c r="G475" s="132" t="s">
        <v>2266</v>
      </c>
      <c r="H475">
        <v>474</v>
      </c>
      <c r="I475" t="s">
        <v>3157</v>
      </c>
      <c r="J475" t="b">
        <f t="shared" si="14"/>
        <v>0</v>
      </c>
    </row>
    <row r="476" spans="1:10">
      <c r="A476" s="350" t="s">
        <v>860</v>
      </c>
      <c r="B476" s="132" t="s">
        <v>2267</v>
      </c>
      <c r="C476">
        <v>475</v>
      </c>
      <c r="D476">
        <v>559</v>
      </c>
      <c r="F476" s="350" t="s">
        <v>3196</v>
      </c>
      <c r="G476" s="132" t="s">
        <v>2267</v>
      </c>
      <c r="H476">
        <v>475</v>
      </c>
      <c r="I476" t="s">
        <v>3157</v>
      </c>
      <c r="J476" t="b">
        <f t="shared" si="14"/>
        <v>0</v>
      </c>
    </row>
    <row r="477" spans="1:10">
      <c r="A477" s="350" t="s">
        <v>861</v>
      </c>
      <c r="B477" s="132" t="s">
        <v>2268</v>
      </c>
      <c r="C477">
        <v>476</v>
      </c>
      <c r="D477">
        <v>560</v>
      </c>
      <c r="F477" s="350" t="s">
        <v>3197</v>
      </c>
      <c r="G477" s="132" t="s">
        <v>2268</v>
      </c>
      <c r="H477">
        <v>476</v>
      </c>
      <c r="I477" t="s">
        <v>3091</v>
      </c>
      <c r="J477" t="b">
        <f t="shared" si="14"/>
        <v>0</v>
      </c>
    </row>
    <row r="478" spans="1:10">
      <c r="A478" s="350" t="s">
        <v>862</v>
      </c>
      <c r="B478" s="132" t="s">
        <v>133</v>
      </c>
      <c r="C478">
        <v>477</v>
      </c>
      <c r="D478">
        <v>561</v>
      </c>
      <c r="F478" s="350" t="s">
        <v>2704</v>
      </c>
      <c r="G478" s="132" t="s">
        <v>133</v>
      </c>
      <c r="H478">
        <v>477</v>
      </c>
      <c r="I478" t="s">
        <v>3157</v>
      </c>
      <c r="J478" t="b">
        <f t="shared" si="14"/>
        <v>0</v>
      </c>
    </row>
    <row r="479" spans="1:10">
      <c r="A479" s="350" t="s">
        <v>863</v>
      </c>
      <c r="B479" s="132" t="s">
        <v>2269</v>
      </c>
      <c r="C479">
        <v>478</v>
      </c>
      <c r="D479">
        <v>562</v>
      </c>
      <c r="F479" s="350" t="s">
        <v>2705</v>
      </c>
      <c r="G479" s="132" t="s">
        <v>2269</v>
      </c>
      <c r="H479">
        <v>478</v>
      </c>
      <c r="J479" t="b">
        <f>A411=F479</f>
        <v>0</v>
      </c>
    </row>
    <row r="480" spans="1:10">
      <c r="A480" s="350" t="s">
        <v>864</v>
      </c>
      <c r="B480" s="132" t="s">
        <v>2270</v>
      </c>
      <c r="C480">
        <v>479</v>
      </c>
      <c r="D480">
        <v>563</v>
      </c>
      <c r="E480" t="s">
        <v>3157</v>
      </c>
      <c r="F480" s="350" t="s">
        <v>796</v>
      </c>
      <c r="G480" s="132" t="s">
        <v>2270</v>
      </c>
      <c r="H480">
        <v>479</v>
      </c>
      <c r="J480" t="b">
        <f t="shared" ref="J480:J497" si="15">A412=F480</f>
        <v>1</v>
      </c>
    </row>
    <row r="481" spans="1:10">
      <c r="A481" s="350" t="s">
        <v>865</v>
      </c>
      <c r="B481" s="132" t="s">
        <v>2271</v>
      </c>
      <c r="C481">
        <v>480</v>
      </c>
      <c r="D481">
        <v>564</v>
      </c>
      <c r="E481" t="s">
        <v>3157</v>
      </c>
      <c r="F481" s="350" t="s">
        <v>797</v>
      </c>
      <c r="G481" s="132" t="s">
        <v>2271</v>
      </c>
      <c r="H481">
        <v>480</v>
      </c>
      <c r="J481" t="b">
        <f t="shared" si="15"/>
        <v>1</v>
      </c>
    </row>
    <row r="482" spans="1:10">
      <c r="A482" s="350" t="s">
        <v>866</v>
      </c>
      <c r="B482" s="132" t="s">
        <v>2272</v>
      </c>
      <c r="C482">
        <v>481</v>
      </c>
      <c r="D482">
        <v>567</v>
      </c>
      <c r="E482" t="s">
        <v>3157</v>
      </c>
      <c r="F482" s="350" t="s">
        <v>798</v>
      </c>
      <c r="G482" s="132" t="s">
        <v>2272</v>
      </c>
      <c r="H482">
        <v>481</v>
      </c>
      <c r="J482" t="b">
        <f t="shared" si="15"/>
        <v>1</v>
      </c>
    </row>
    <row r="483" spans="1:10">
      <c r="A483" s="350" t="s">
        <v>867</v>
      </c>
      <c r="B483" s="132" t="s">
        <v>2273</v>
      </c>
      <c r="C483">
        <v>482</v>
      </c>
      <c r="D483">
        <v>569</v>
      </c>
      <c r="E483" t="s">
        <v>3157</v>
      </c>
      <c r="F483" s="350" t="s">
        <v>799</v>
      </c>
      <c r="G483" s="132" t="s">
        <v>2273</v>
      </c>
      <c r="H483">
        <v>482</v>
      </c>
      <c r="J483" t="b">
        <f t="shared" si="15"/>
        <v>1</v>
      </c>
    </row>
    <row r="484" spans="1:10">
      <c r="A484" s="350" t="s">
        <v>868</v>
      </c>
      <c r="B484" s="132" t="s">
        <v>2274</v>
      </c>
      <c r="C484">
        <v>483</v>
      </c>
      <c r="D484">
        <v>570</v>
      </c>
      <c r="E484" t="s">
        <v>3157</v>
      </c>
      <c r="F484" s="350" t="s">
        <v>800</v>
      </c>
      <c r="G484" s="132" t="s">
        <v>2274</v>
      </c>
      <c r="H484">
        <v>483</v>
      </c>
      <c r="J484" t="b">
        <f t="shared" si="15"/>
        <v>1</v>
      </c>
    </row>
    <row r="485" spans="1:10">
      <c r="A485" s="350" t="s">
        <v>869</v>
      </c>
      <c r="B485" s="132" t="s">
        <v>2275</v>
      </c>
      <c r="C485">
        <v>484</v>
      </c>
      <c r="D485">
        <v>572</v>
      </c>
      <c r="E485" t="s">
        <v>3157</v>
      </c>
      <c r="F485" s="350" t="s">
        <v>801</v>
      </c>
      <c r="G485" s="132" t="s">
        <v>2275</v>
      </c>
      <c r="H485">
        <v>484</v>
      </c>
      <c r="J485" t="b">
        <f t="shared" si="15"/>
        <v>1</v>
      </c>
    </row>
    <row r="486" spans="1:10">
      <c r="A486" s="350" t="s">
        <v>870</v>
      </c>
      <c r="B486" s="132" t="s">
        <v>2276</v>
      </c>
      <c r="C486">
        <v>485</v>
      </c>
      <c r="D486">
        <v>573</v>
      </c>
      <c r="F486" s="350" t="s">
        <v>802</v>
      </c>
      <c r="G486" s="132" t="s">
        <v>2276</v>
      </c>
      <c r="H486">
        <v>485</v>
      </c>
      <c r="J486" t="b">
        <f t="shared" si="15"/>
        <v>1</v>
      </c>
    </row>
    <row r="487" spans="1:10">
      <c r="A487" s="350" t="s">
        <v>871</v>
      </c>
      <c r="B487" s="132" t="s">
        <v>2277</v>
      </c>
      <c r="C487">
        <v>486</v>
      </c>
      <c r="D487">
        <v>574</v>
      </c>
      <c r="F487" s="350" t="s">
        <v>803</v>
      </c>
      <c r="G487" s="132" t="s">
        <v>2277</v>
      </c>
      <c r="H487">
        <v>486</v>
      </c>
      <c r="J487" t="b">
        <f t="shared" si="15"/>
        <v>1</v>
      </c>
    </row>
    <row r="488" spans="1:10">
      <c r="A488" s="350" t="s">
        <v>872</v>
      </c>
      <c r="B488" s="132" t="s">
        <v>2278</v>
      </c>
      <c r="C488">
        <v>487</v>
      </c>
      <c r="D488">
        <v>575</v>
      </c>
      <c r="F488" s="350" t="s">
        <v>2706</v>
      </c>
      <c r="G488" s="132" t="s">
        <v>2278</v>
      </c>
      <c r="H488">
        <v>487</v>
      </c>
      <c r="I488" t="s">
        <v>3157</v>
      </c>
      <c r="J488" t="b">
        <f t="shared" si="15"/>
        <v>0</v>
      </c>
    </row>
    <row r="489" spans="1:10">
      <c r="A489" s="350" t="s">
        <v>873</v>
      </c>
      <c r="B489" s="132" t="s">
        <v>2279</v>
      </c>
      <c r="C489">
        <v>488</v>
      </c>
      <c r="D489">
        <v>576</v>
      </c>
      <c r="F489" s="350" t="s">
        <v>3123</v>
      </c>
      <c r="G489" s="132" t="s">
        <v>2279</v>
      </c>
      <c r="H489">
        <v>488</v>
      </c>
      <c r="I489" t="s">
        <v>3157</v>
      </c>
      <c r="J489" t="b">
        <f t="shared" si="15"/>
        <v>0</v>
      </c>
    </row>
    <row r="490" spans="1:10">
      <c r="A490" s="350" t="s">
        <v>874</v>
      </c>
      <c r="B490" s="132" t="s">
        <v>2280</v>
      </c>
      <c r="C490">
        <v>489</v>
      </c>
      <c r="D490">
        <v>577</v>
      </c>
      <c r="F490" s="350" t="s">
        <v>2707</v>
      </c>
      <c r="G490" s="132" t="s">
        <v>2280</v>
      </c>
      <c r="H490">
        <v>489</v>
      </c>
      <c r="I490" t="s">
        <v>3091</v>
      </c>
      <c r="J490" t="b">
        <f t="shared" si="15"/>
        <v>0</v>
      </c>
    </row>
    <row r="491" spans="1:10">
      <c r="A491" s="350" t="s">
        <v>875</v>
      </c>
      <c r="B491" s="132" t="s">
        <v>2281</v>
      </c>
      <c r="C491">
        <v>490</v>
      </c>
      <c r="D491">
        <v>578</v>
      </c>
      <c r="F491" s="350" t="s">
        <v>3124</v>
      </c>
      <c r="G491" s="132" t="s">
        <v>2281</v>
      </c>
      <c r="H491">
        <v>490</v>
      </c>
      <c r="I491" t="s">
        <v>3091</v>
      </c>
      <c r="J491" t="b">
        <f t="shared" si="15"/>
        <v>0</v>
      </c>
    </row>
    <row r="492" spans="1:10">
      <c r="A492" s="350" t="s">
        <v>876</v>
      </c>
      <c r="B492" s="132" t="s">
        <v>2282</v>
      </c>
      <c r="C492">
        <v>491</v>
      </c>
      <c r="D492">
        <v>579</v>
      </c>
      <c r="F492" s="350" t="s">
        <v>3198</v>
      </c>
      <c r="G492" s="132" t="s">
        <v>2282</v>
      </c>
      <c r="H492">
        <v>491</v>
      </c>
      <c r="I492" t="s">
        <v>3157</v>
      </c>
      <c r="J492" t="b">
        <f t="shared" si="15"/>
        <v>0</v>
      </c>
    </row>
    <row r="493" spans="1:10">
      <c r="A493" s="350" t="s">
        <v>877</v>
      </c>
      <c r="B493" s="132" t="s">
        <v>2283</v>
      </c>
      <c r="C493">
        <v>492</v>
      </c>
      <c r="D493">
        <v>580</v>
      </c>
      <c r="F493" s="350" t="s">
        <v>3199</v>
      </c>
      <c r="G493" s="132" t="s">
        <v>2283</v>
      </c>
      <c r="H493">
        <v>492</v>
      </c>
      <c r="I493" t="s">
        <v>3091</v>
      </c>
      <c r="J493" t="b">
        <f t="shared" si="15"/>
        <v>0</v>
      </c>
    </row>
    <row r="494" spans="1:10">
      <c r="A494" s="350" t="s">
        <v>878</v>
      </c>
      <c r="B494" s="132" t="s">
        <v>2284</v>
      </c>
      <c r="C494">
        <v>493</v>
      </c>
      <c r="D494">
        <v>581</v>
      </c>
      <c r="F494" s="350" t="s">
        <v>2708</v>
      </c>
      <c r="G494" s="132" t="s">
        <v>2284</v>
      </c>
      <c r="H494">
        <v>493</v>
      </c>
      <c r="I494" t="s">
        <v>3157</v>
      </c>
      <c r="J494" t="b">
        <f t="shared" si="15"/>
        <v>0</v>
      </c>
    </row>
    <row r="495" spans="1:10">
      <c r="A495" s="350" t="s">
        <v>879</v>
      </c>
      <c r="B495" s="132" t="s">
        <v>2285</v>
      </c>
      <c r="C495">
        <v>494</v>
      </c>
      <c r="D495">
        <v>582</v>
      </c>
      <c r="E495" t="s">
        <v>3157</v>
      </c>
      <c r="F495" s="350" t="s">
        <v>3200</v>
      </c>
      <c r="G495" s="132" t="s">
        <v>2285</v>
      </c>
      <c r="H495">
        <v>494</v>
      </c>
      <c r="I495" t="s">
        <v>3157</v>
      </c>
      <c r="J495" t="b">
        <f t="shared" si="15"/>
        <v>0</v>
      </c>
    </row>
    <row r="496" spans="1:10">
      <c r="A496" s="350" t="s">
        <v>880</v>
      </c>
      <c r="B496" s="132" t="s">
        <v>2286</v>
      </c>
      <c r="C496">
        <v>495</v>
      </c>
      <c r="D496">
        <v>583</v>
      </c>
      <c r="E496" t="s">
        <v>3157</v>
      </c>
      <c r="F496" s="350" t="s">
        <v>3201</v>
      </c>
      <c r="G496" s="132" t="s">
        <v>2286</v>
      </c>
      <c r="H496">
        <v>495</v>
      </c>
      <c r="I496" t="s">
        <v>3091</v>
      </c>
      <c r="J496" t="b">
        <f t="shared" si="15"/>
        <v>0</v>
      </c>
    </row>
    <row r="497" spans="1:10">
      <c r="A497" s="350" t="s">
        <v>881</v>
      </c>
      <c r="B497" s="132" t="s">
        <v>2287</v>
      </c>
      <c r="C497">
        <v>496</v>
      </c>
      <c r="D497">
        <v>586</v>
      </c>
      <c r="E497" t="s">
        <v>3157</v>
      </c>
      <c r="F497" s="350" t="s">
        <v>2709</v>
      </c>
      <c r="G497" s="132" t="s">
        <v>2287</v>
      </c>
      <c r="H497">
        <v>496</v>
      </c>
      <c r="I497" t="s">
        <v>3157</v>
      </c>
      <c r="J497" t="b">
        <f t="shared" si="15"/>
        <v>0</v>
      </c>
    </row>
    <row r="498" spans="1:10">
      <c r="A498" s="350" t="s">
        <v>882</v>
      </c>
      <c r="B498" s="132" t="s">
        <v>136</v>
      </c>
      <c r="C498">
        <v>497</v>
      </c>
      <c r="D498">
        <v>588</v>
      </c>
      <c r="E498" t="s">
        <v>3157</v>
      </c>
      <c r="F498" s="350" t="s">
        <v>2710</v>
      </c>
      <c r="G498" s="132" t="s">
        <v>136</v>
      </c>
      <c r="H498">
        <v>497</v>
      </c>
      <c r="J498" t="b">
        <f>A426=F498</f>
        <v>0</v>
      </c>
    </row>
    <row r="499" spans="1:10">
      <c r="A499" s="350" t="s">
        <v>883</v>
      </c>
      <c r="B499" s="132" t="s">
        <v>138</v>
      </c>
      <c r="C499">
        <v>498</v>
      </c>
      <c r="D499">
        <v>589</v>
      </c>
      <c r="E499" t="s">
        <v>3157</v>
      </c>
      <c r="F499" s="350" t="s">
        <v>811</v>
      </c>
      <c r="G499" s="132" t="s">
        <v>138</v>
      </c>
      <c r="H499">
        <v>498</v>
      </c>
      <c r="J499" t="b">
        <f t="shared" ref="J499:J516" si="16">A427=F499</f>
        <v>1</v>
      </c>
    </row>
    <row r="500" spans="1:10">
      <c r="A500" s="350" t="s">
        <v>884</v>
      </c>
      <c r="B500" s="132" t="s">
        <v>2288</v>
      </c>
      <c r="C500">
        <v>499</v>
      </c>
      <c r="D500">
        <v>591</v>
      </c>
      <c r="E500" t="s">
        <v>3157</v>
      </c>
      <c r="F500" s="350" t="s">
        <v>812</v>
      </c>
      <c r="G500" s="132" t="s">
        <v>2288</v>
      </c>
      <c r="H500">
        <v>499</v>
      </c>
      <c r="J500" t="b">
        <f t="shared" si="16"/>
        <v>1</v>
      </c>
    </row>
    <row r="501" spans="1:10">
      <c r="A501" s="350" t="s">
        <v>885</v>
      </c>
      <c r="B501" s="132" t="s">
        <v>2289</v>
      </c>
      <c r="C501">
        <v>500</v>
      </c>
      <c r="D501">
        <v>592</v>
      </c>
      <c r="F501" s="350" t="s">
        <v>813</v>
      </c>
      <c r="G501" s="132" t="s">
        <v>2289</v>
      </c>
      <c r="H501">
        <v>500</v>
      </c>
      <c r="J501" t="b">
        <f t="shared" si="16"/>
        <v>1</v>
      </c>
    </row>
    <row r="502" spans="1:10">
      <c r="A502" s="350" t="s">
        <v>886</v>
      </c>
      <c r="B502" s="132" t="s">
        <v>2290</v>
      </c>
      <c r="C502">
        <v>501</v>
      </c>
      <c r="D502">
        <v>593</v>
      </c>
      <c r="F502" s="350" t="s">
        <v>814</v>
      </c>
      <c r="G502" s="132" t="s">
        <v>2290</v>
      </c>
      <c r="H502">
        <v>501</v>
      </c>
      <c r="J502" t="b">
        <f t="shared" si="16"/>
        <v>1</v>
      </c>
    </row>
    <row r="503" spans="1:10">
      <c r="A503" s="350" t="s">
        <v>887</v>
      </c>
      <c r="B503" s="132" t="s">
        <v>2291</v>
      </c>
      <c r="C503">
        <v>502</v>
      </c>
      <c r="D503">
        <v>594</v>
      </c>
      <c r="F503" s="350" t="s">
        <v>815</v>
      </c>
      <c r="G503" s="132" t="s">
        <v>2291</v>
      </c>
      <c r="H503">
        <v>502</v>
      </c>
      <c r="J503" t="b">
        <f t="shared" si="16"/>
        <v>1</v>
      </c>
    </row>
    <row r="504" spans="1:10">
      <c r="A504" s="350" t="s">
        <v>888</v>
      </c>
      <c r="B504" s="132" t="s">
        <v>2292</v>
      </c>
      <c r="C504">
        <v>503</v>
      </c>
      <c r="D504">
        <v>755</v>
      </c>
      <c r="F504" s="350" t="s">
        <v>816</v>
      </c>
      <c r="G504" s="132" t="s">
        <v>2292</v>
      </c>
      <c r="H504">
        <v>503</v>
      </c>
      <c r="J504" t="b">
        <f t="shared" si="16"/>
        <v>1</v>
      </c>
    </row>
    <row r="505" spans="1:10">
      <c r="A505" s="350" t="s">
        <v>889</v>
      </c>
      <c r="B505" s="132" t="s">
        <v>2293</v>
      </c>
      <c r="C505">
        <v>504</v>
      </c>
      <c r="D505">
        <v>756</v>
      </c>
      <c r="F505" s="350" t="s">
        <v>817</v>
      </c>
      <c r="G505" s="132" t="s">
        <v>2293</v>
      </c>
      <c r="H505">
        <v>504</v>
      </c>
      <c r="J505" t="b">
        <f t="shared" si="16"/>
        <v>1</v>
      </c>
    </row>
    <row r="506" spans="1:10">
      <c r="A506" s="350" t="s">
        <v>890</v>
      </c>
      <c r="B506" s="132" t="s">
        <v>2294</v>
      </c>
      <c r="C506">
        <v>505</v>
      </c>
      <c r="D506">
        <v>757</v>
      </c>
      <c r="F506" s="350" t="s">
        <v>818</v>
      </c>
      <c r="G506" s="132" t="s">
        <v>2294</v>
      </c>
      <c r="H506">
        <v>505</v>
      </c>
      <c r="J506" t="b">
        <f t="shared" si="16"/>
        <v>1</v>
      </c>
    </row>
    <row r="507" spans="1:10">
      <c r="A507" s="350" t="s">
        <v>891</v>
      </c>
      <c r="B507" s="132" t="s">
        <v>2295</v>
      </c>
      <c r="C507">
        <v>506</v>
      </c>
      <c r="D507">
        <v>758</v>
      </c>
      <c r="F507" s="350" t="s">
        <v>2711</v>
      </c>
      <c r="G507" s="132" t="s">
        <v>2295</v>
      </c>
      <c r="H507">
        <v>506</v>
      </c>
      <c r="I507" t="s">
        <v>3157</v>
      </c>
      <c r="J507" t="b">
        <f t="shared" si="16"/>
        <v>0</v>
      </c>
    </row>
    <row r="508" spans="1:10">
      <c r="A508" s="350" t="s">
        <v>892</v>
      </c>
      <c r="B508" s="132" t="s">
        <v>2296</v>
      </c>
      <c r="C508">
        <v>507</v>
      </c>
      <c r="D508">
        <v>759</v>
      </c>
      <c r="F508" s="350" t="s">
        <v>3125</v>
      </c>
      <c r="G508" s="132" t="s">
        <v>2296</v>
      </c>
      <c r="H508">
        <v>507</v>
      </c>
      <c r="I508" t="s">
        <v>3157</v>
      </c>
      <c r="J508" t="b">
        <f t="shared" si="16"/>
        <v>0</v>
      </c>
    </row>
    <row r="509" spans="1:10">
      <c r="A509" s="350" t="s">
        <v>893</v>
      </c>
      <c r="B509" s="132" t="s">
        <v>2297</v>
      </c>
      <c r="C509">
        <v>508</v>
      </c>
      <c r="D509">
        <v>760</v>
      </c>
      <c r="F509" s="350" t="s">
        <v>2712</v>
      </c>
      <c r="G509" s="132" t="s">
        <v>2297</v>
      </c>
      <c r="H509">
        <v>508</v>
      </c>
      <c r="I509" t="s">
        <v>3091</v>
      </c>
      <c r="J509" t="b">
        <f t="shared" si="16"/>
        <v>0</v>
      </c>
    </row>
    <row r="510" spans="1:10">
      <c r="A510" s="350" t="s">
        <v>894</v>
      </c>
      <c r="B510" s="132" t="s">
        <v>2298</v>
      </c>
      <c r="C510">
        <v>509</v>
      </c>
      <c r="D510">
        <v>761</v>
      </c>
      <c r="E510" s="708" t="s">
        <v>3157</v>
      </c>
      <c r="F510" s="350" t="s">
        <v>3126</v>
      </c>
      <c r="G510" s="132" t="s">
        <v>2298</v>
      </c>
      <c r="H510">
        <v>509</v>
      </c>
      <c r="I510" t="s">
        <v>3091</v>
      </c>
      <c r="J510" t="b">
        <f t="shared" si="16"/>
        <v>0</v>
      </c>
    </row>
    <row r="511" spans="1:10">
      <c r="A511" s="350" t="s">
        <v>895</v>
      </c>
      <c r="B511" s="132" t="s">
        <v>2299</v>
      </c>
      <c r="C511">
        <v>510</v>
      </c>
      <c r="D511">
        <v>762</v>
      </c>
      <c r="E511" s="708" t="s">
        <v>3157</v>
      </c>
      <c r="F511" s="350" t="s">
        <v>3202</v>
      </c>
      <c r="G511" s="132" t="s">
        <v>2299</v>
      </c>
      <c r="H511">
        <v>510</v>
      </c>
      <c r="I511" t="s">
        <v>3157</v>
      </c>
      <c r="J511" t="b">
        <f t="shared" si="16"/>
        <v>0</v>
      </c>
    </row>
    <row r="512" spans="1:10">
      <c r="A512" s="350" t="s">
        <v>1501</v>
      </c>
      <c r="B512" s="132" t="s">
        <v>2300</v>
      </c>
      <c r="C512">
        <v>511</v>
      </c>
      <c r="D512">
        <v>765</v>
      </c>
      <c r="E512" s="708" t="s">
        <v>3157</v>
      </c>
      <c r="F512" s="350" t="s">
        <v>3203</v>
      </c>
      <c r="G512" s="132" t="s">
        <v>2300</v>
      </c>
      <c r="H512">
        <v>511</v>
      </c>
      <c r="I512" t="s">
        <v>3091</v>
      </c>
      <c r="J512" t="b">
        <f t="shared" si="16"/>
        <v>0</v>
      </c>
    </row>
    <row r="513" spans="1:10">
      <c r="A513" s="350" t="s">
        <v>1502</v>
      </c>
      <c r="B513" s="132" t="s">
        <v>2301</v>
      </c>
      <c r="C513">
        <v>512</v>
      </c>
      <c r="D513">
        <v>767</v>
      </c>
      <c r="E513" s="708" t="s">
        <v>3157</v>
      </c>
      <c r="F513" s="350" t="s">
        <v>2713</v>
      </c>
      <c r="G513" s="132" t="s">
        <v>2301</v>
      </c>
      <c r="H513">
        <v>512</v>
      </c>
      <c r="I513" t="s">
        <v>3157</v>
      </c>
      <c r="J513" t="b">
        <f t="shared" si="16"/>
        <v>0</v>
      </c>
    </row>
    <row r="514" spans="1:10">
      <c r="A514" s="350" t="s">
        <v>1499</v>
      </c>
      <c r="B514" s="132" t="s">
        <v>2302</v>
      </c>
      <c r="C514">
        <v>513</v>
      </c>
      <c r="D514">
        <v>768</v>
      </c>
      <c r="E514" s="708" t="s">
        <v>3157</v>
      </c>
      <c r="F514" s="350" t="s">
        <v>3204</v>
      </c>
      <c r="G514" s="132" t="s">
        <v>2302</v>
      </c>
      <c r="H514">
        <v>513</v>
      </c>
      <c r="I514" t="s">
        <v>3157</v>
      </c>
      <c r="J514" t="b">
        <f t="shared" si="16"/>
        <v>0</v>
      </c>
    </row>
    <row r="515" spans="1:10">
      <c r="A515" s="350" t="s">
        <v>1500</v>
      </c>
      <c r="B515" s="132" t="s">
        <v>2303</v>
      </c>
      <c r="C515">
        <v>514</v>
      </c>
      <c r="D515">
        <v>770</v>
      </c>
      <c r="E515" s="708" t="s">
        <v>3157</v>
      </c>
      <c r="F515" s="350" t="s">
        <v>3205</v>
      </c>
      <c r="G515" s="132" t="s">
        <v>2303</v>
      </c>
      <c r="H515">
        <v>514</v>
      </c>
      <c r="I515" t="s">
        <v>3091</v>
      </c>
      <c r="J515" t="b">
        <f t="shared" si="16"/>
        <v>0</v>
      </c>
    </row>
    <row r="516" spans="1:10">
      <c r="A516" s="350" t="s">
        <v>1506</v>
      </c>
      <c r="B516" s="132" t="s">
        <v>2304</v>
      </c>
      <c r="C516">
        <v>515</v>
      </c>
      <c r="D516">
        <v>771</v>
      </c>
      <c r="F516" s="350" t="s">
        <v>2714</v>
      </c>
      <c r="G516" s="132" t="s">
        <v>2304</v>
      </c>
      <c r="H516">
        <v>515</v>
      </c>
      <c r="I516" t="s">
        <v>3157</v>
      </c>
      <c r="J516" t="b">
        <f t="shared" si="16"/>
        <v>0</v>
      </c>
    </row>
    <row r="517" spans="1:10">
      <c r="A517" s="350" t="s">
        <v>896</v>
      </c>
      <c r="B517" s="132" t="s">
        <v>2305</v>
      </c>
      <c r="C517">
        <v>516</v>
      </c>
      <c r="D517">
        <v>772</v>
      </c>
      <c r="F517" s="350" t="s">
        <v>2715</v>
      </c>
      <c r="G517" s="132" t="s">
        <v>2305</v>
      </c>
      <c r="H517">
        <v>516</v>
      </c>
      <c r="J517" t="b">
        <f>A441=F517</f>
        <v>0</v>
      </c>
    </row>
    <row r="518" spans="1:10">
      <c r="A518" s="350" t="s">
        <v>897</v>
      </c>
      <c r="B518" s="132" t="s">
        <v>2306</v>
      </c>
      <c r="C518">
        <v>517</v>
      </c>
      <c r="D518">
        <v>773</v>
      </c>
      <c r="F518" s="350" t="s">
        <v>826</v>
      </c>
      <c r="G518" s="132" t="s">
        <v>2306</v>
      </c>
      <c r="H518">
        <v>517</v>
      </c>
      <c r="J518" t="b">
        <f t="shared" ref="J518:J535" si="17">A442=F518</f>
        <v>1</v>
      </c>
    </row>
    <row r="519" spans="1:10">
      <c r="A519" s="350" t="s">
        <v>898</v>
      </c>
      <c r="B519" s="132" t="s">
        <v>2307</v>
      </c>
      <c r="C519">
        <v>518</v>
      </c>
      <c r="D519">
        <v>774</v>
      </c>
      <c r="F519" s="350" t="s">
        <v>827</v>
      </c>
      <c r="G519" s="132" t="s">
        <v>2307</v>
      </c>
      <c r="H519">
        <v>518</v>
      </c>
      <c r="J519" t="b">
        <f t="shared" si="17"/>
        <v>1</v>
      </c>
    </row>
    <row r="520" spans="1:10">
      <c r="A520" s="350" t="s">
        <v>899</v>
      </c>
      <c r="B520" s="132" t="s">
        <v>2308</v>
      </c>
      <c r="C520">
        <v>519</v>
      </c>
      <c r="D520">
        <v>775</v>
      </c>
      <c r="F520" s="350" t="s">
        <v>828</v>
      </c>
      <c r="G520" s="132" t="s">
        <v>2308</v>
      </c>
      <c r="H520">
        <v>519</v>
      </c>
      <c r="J520" t="b">
        <f t="shared" si="17"/>
        <v>1</v>
      </c>
    </row>
    <row r="521" spans="1:10">
      <c r="A521" s="350" t="s">
        <v>900</v>
      </c>
      <c r="B521" s="132" t="s">
        <v>2309</v>
      </c>
      <c r="C521">
        <v>520</v>
      </c>
      <c r="D521">
        <v>776</v>
      </c>
      <c r="F521" s="350" t="s">
        <v>829</v>
      </c>
      <c r="G521" s="132" t="s">
        <v>2309</v>
      </c>
      <c r="H521">
        <v>520</v>
      </c>
      <c r="J521" t="b">
        <f t="shared" si="17"/>
        <v>1</v>
      </c>
    </row>
    <row r="522" spans="1:10">
      <c r="A522" s="350" t="s">
        <v>901</v>
      </c>
      <c r="B522" s="132" t="s">
        <v>2310</v>
      </c>
      <c r="C522">
        <v>521</v>
      </c>
      <c r="D522">
        <v>777</v>
      </c>
      <c r="F522" s="350" t="s">
        <v>830</v>
      </c>
      <c r="G522" s="132" t="s">
        <v>2310</v>
      </c>
      <c r="H522">
        <v>521</v>
      </c>
      <c r="J522" t="b">
        <f t="shared" si="17"/>
        <v>1</v>
      </c>
    </row>
    <row r="523" spans="1:10">
      <c r="A523" s="350" t="s">
        <v>902</v>
      </c>
      <c r="B523" s="132" t="s">
        <v>2311</v>
      </c>
      <c r="C523">
        <v>522</v>
      </c>
      <c r="D523">
        <v>778</v>
      </c>
      <c r="F523" s="350" t="s">
        <v>831</v>
      </c>
      <c r="G523" s="132" t="s">
        <v>2311</v>
      </c>
      <c r="H523">
        <v>522</v>
      </c>
      <c r="J523" t="b">
        <f t="shared" si="17"/>
        <v>1</v>
      </c>
    </row>
    <row r="524" spans="1:10">
      <c r="A524" s="350" t="s">
        <v>903</v>
      </c>
      <c r="B524" s="132" t="s">
        <v>2312</v>
      </c>
      <c r="C524">
        <v>523</v>
      </c>
      <c r="D524">
        <v>779</v>
      </c>
      <c r="F524" s="350" t="s">
        <v>832</v>
      </c>
      <c r="G524" s="132" t="s">
        <v>2312</v>
      </c>
      <c r="H524">
        <v>523</v>
      </c>
      <c r="J524" t="b">
        <f t="shared" si="17"/>
        <v>1</v>
      </c>
    </row>
    <row r="525" spans="1:10">
      <c r="A525" s="350" t="s">
        <v>904</v>
      </c>
      <c r="B525" s="132" t="s">
        <v>2313</v>
      </c>
      <c r="C525">
        <v>524</v>
      </c>
      <c r="D525">
        <v>780</v>
      </c>
      <c r="E525" s="708" t="s">
        <v>3157</v>
      </c>
      <c r="F525" s="350" t="s">
        <v>833</v>
      </c>
      <c r="G525" s="132" t="s">
        <v>2313</v>
      </c>
      <c r="H525">
        <v>524</v>
      </c>
      <c r="J525" t="b">
        <f t="shared" si="17"/>
        <v>1</v>
      </c>
    </row>
    <row r="526" spans="1:10">
      <c r="A526" s="350" t="s">
        <v>905</v>
      </c>
      <c r="B526" s="132" t="s">
        <v>2314</v>
      </c>
      <c r="C526">
        <v>525</v>
      </c>
      <c r="D526">
        <v>781</v>
      </c>
      <c r="E526" s="708" t="s">
        <v>3157</v>
      </c>
      <c r="F526" s="350" t="s">
        <v>2716</v>
      </c>
      <c r="G526" s="132" t="s">
        <v>2314</v>
      </c>
      <c r="H526">
        <v>525</v>
      </c>
      <c r="I526" t="s">
        <v>3157</v>
      </c>
      <c r="J526" t="b">
        <f t="shared" si="17"/>
        <v>0</v>
      </c>
    </row>
    <row r="527" spans="1:10">
      <c r="A527" s="350" t="s">
        <v>1507</v>
      </c>
      <c r="B527" s="132" t="s">
        <v>2315</v>
      </c>
      <c r="C527">
        <v>526</v>
      </c>
      <c r="D527">
        <v>784</v>
      </c>
      <c r="E527" s="708" t="s">
        <v>3157</v>
      </c>
      <c r="F527" s="350" t="s">
        <v>3127</v>
      </c>
      <c r="G527" s="132" t="s">
        <v>2315</v>
      </c>
      <c r="H527">
        <v>526</v>
      </c>
      <c r="I527" t="s">
        <v>3157</v>
      </c>
      <c r="J527" t="b">
        <f t="shared" si="17"/>
        <v>0</v>
      </c>
    </row>
    <row r="528" spans="1:10">
      <c r="A528" s="350" t="s">
        <v>1508</v>
      </c>
      <c r="B528" s="132" t="s">
        <v>2316</v>
      </c>
      <c r="C528">
        <v>527</v>
      </c>
      <c r="D528">
        <v>786</v>
      </c>
      <c r="E528" s="708" t="s">
        <v>3157</v>
      </c>
      <c r="F528" s="350" t="s">
        <v>2717</v>
      </c>
      <c r="G528" s="132" t="s">
        <v>2316</v>
      </c>
      <c r="H528">
        <v>527</v>
      </c>
      <c r="I528" t="s">
        <v>3091</v>
      </c>
      <c r="J528" t="b">
        <f t="shared" si="17"/>
        <v>0</v>
      </c>
    </row>
    <row r="529" spans="1:10">
      <c r="A529" s="350" t="s">
        <v>1503</v>
      </c>
      <c r="B529" s="132" t="s">
        <v>2317</v>
      </c>
      <c r="C529">
        <v>528</v>
      </c>
      <c r="D529">
        <v>787</v>
      </c>
      <c r="E529" s="708" t="s">
        <v>3157</v>
      </c>
      <c r="F529" s="350" t="s">
        <v>3128</v>
      </c>
      <c r="G529" s="132" t="s">
        <v>2317</v>
      </c>
      <c r="H529">
        <v>528</v>
      </c>
      <c r="I529" t="s">
        <v>3091</v>
      </c>
      <c r="J529" t="b">
        <f t="shared" si="17"/>
        <v>0</v>
      </c>
    </row>
    <row r="530" spans="1:10">
      <c r="A530" s="350" t="s">
        <v>1504</v>
      </c>
      <c r="B530" s="132" t="s">
        <v>2318</v>
      </c>
      <c r="C530">
        <v>529</v>
      </c>
      <c r="D530">
        <v>789</v>
      </c>
      <c r="E530" s="708" t="s">
        <v>3157</v>
      </c>
      <c r="F530" s="350" t="s">
        <v>3206</v>
      </c>
      <c r="G530" s="132" t="s">
        <v>2318</v>
      </c>
      <c r="H530">
        <v>529</v>
      </c>
      <c r="I530" t="s">
        <v>3157</v>
      </c>
      <c r="J530" t="b">
        <f t="shared" si="17"/>
        <v>0</v>
      </c>
    </row>
    <row r="531" spans="1:10">
      <c r="A531" s="350" t="s">
        <v>1505</v>
      </c>
      <c r="B531" s="132" t="s">
        <v>2319</v>
      </c>
      <c r="C531">
        <v>530</v>
      </c>
      <c r="D531">
        <v>790</v>
      </c>
      <c r="F531" s="350" t="s">
        <v>3207</v>
      </c>
      <c r="G531" s="132" t="s">
        <v>2319</v>
      </c>
      <c r="H531">
        <v>530</v>
      </c>
      <c r="I531" t="s">
        <v>3091</v>
      </c>
      <c r="J531" t="b">
        <f t="shared" si="17"/>
        <v>0</v>
      </c>
    </row>
    <row r="532" spans="1:10">
      <c r="A532" s="350" t="s">
        <v>906</v>
      </c>
      <c r="B532" s="132" t="s">
        <v>2320</v>
      </c>
      <c r="C532">
        <v>531</v>
      </c>
      <c r="D532">
        <v>791</v>
      </c>
      <c r="F532" s="350" t="s">
        <v>2718</v>
      </c>
      <c r="G532" s="132" t="s">
        <v>2320</v>
      </c>
      <c r="H532">
        <v>531</v>
      </c>
      <c r="I532" t="s">
        <v>3157</v>
      </c>
      <c r="J532" t="b">
        <f t="shared" si="17"/>
        <v>0</v>
      </c>
    </row>
    <row r="533" spans="1:10">
      <c r="A533" s="350" t="s">
        <v>907</v>
      </c>
      <c r="B533" s="132" t="s">
        <v>2321</v>
      </c>
      <c r="C533">
        <v>532</v>
      </c>
      <c r="D533">
        <v>792</v>
      </c>
      <c r="F533" s="350" t="s">
        <v>3208</v>
      </c>
      <c r="G533" s="132" t="s">
        <v>2321</v>
      </c>
      <c r="H533">
        <v>532</v>
      </c>
      <c r="I533" t="s">
        <v>3157</v>
      </c>
      <c r="J533" t="b">
        <f t="shared" si="17"/>
        <v>0</v>
      </c>
    </row>
    <row r="534" spans="1:10">
      <c r="A534" s="350" t="s">
        <v>908</v>
      </c>
      <c r="B534" s="132" t="s">
        <v>2322</v>
      </c>
      <c r="C534">
        <v>533</v>
      </c>
      <c r="D534">
        <v>793</v>
      </c>
      <c r="F534" s="350" t="s">
        <v>3209</v>
      </c>
      <c r="G534" s="132" t="s">
        <v>2322</v>
      </c>
      <c r="H534">
        <v>533</v>
      </c>
      <c r="I534" t="s">
        <v>3091</v>
      </c>
      <c r="J534" t="b">
        <f t="shared" si="17"/>
        <v>0</v>
      </c>
    </row>
    <row r="535" spans="1:10">
      <c r="A535" s="350" t="s">
        <v>909</v>
      </c>
      <c r="B535" s="132" t="s">
        <v>141</v>
      </c>
      <c r="C535">
        <v>534</v>
      </c>
      <c r="D535">
        <v>794</v>
      </c>
      <c r="F535" s="350" t="s">
        <v>2719</v>
      </c>
      <c r="G535" s="132" t="s">
        <v>141</v>
      </c>
      <c r="H535">
        <v>534</v>
      </c>
      <c r="I535" t="s">
        <v>3157</v>
      </c>
      <c r="J535" t="b">
        <f t="shared" si="17"/>
        <v>0</v>
      </c>
    </row>
    <row r="536" spans="1:10">
      <c r="A536" s="350" t="s">
        <v>910</v>
      </c>
      <c r="B536" s="132" t="s">
        <v>2323</v>
      </c>
      <c r="C536">
        <v>535</v>
      </c>
      <c r="D536">
        <v>795</v>
      </c>
      <c r="F536" s="350" t="s">
        <v>2720</v>
      </c>
      <c r="G536" s="132" t="s">
        <v>2323</v>
      </c>
      <c r="H536">
        <v>535</v>
      </c>
      <c r="J536" t="b">
        <f>A456=F536</f>
        <v>0</v>
      </c>
    </row>
    <row r="537" spans="1:10">
      <c r="A537" s="350" t="s">
        <v>911</v>
      </c>
      <c r="B537" s="132" t="s">
        <v>2324</v>
      </c>
      <c r="C537">
        <v>536</v>
      </c>
      <c r="D537">
        <v>796</v>
      </c>
      <c r="F537" s="350" t="s">
        <v>841</v>
      </c>
      <c r="G537" s="132" t="s">
        <v>2324</v>
      </c>
      <c r="H537">
        <v>536</v>
      </c>
      <c r="J537" t="b">
        <f t="shared" ref="J537:J554" si="18">A457=F537</f>
        <v>1</v>
      </c>
    </row>
    <row r="538" spans="1:10">
      <c r="A538" s="350" t="s">
        <v>912</v>
      </c>
      <c r="B538" s="132" t="s">
        <v>2325</v>
      </c>
      <c r="C538">
        <v>537</v>
      </c>
      <c r="D538">
        <v>797</v>
      </c>
      <c r="F538" s="350" t="s">
        <v>842</v>
      </c>
      <c r="G538" s="132" t="s">
        <v>2325</v>
      </c>
      <c r="H538">
        <v>537</v>
      </c>
      <c r="J538" t="b">
        <f t="shared" si="18"/>
        <v>1</v>
      </c>
    </row>
    <row r="539" spans="1:10">
      <c r="A539" s="350" t="s">
        <v>913</v>
      </c>
      <c r="B539" s="132" t="s">
        <v>2326</v>
      </c>
      <c r="C539">
        <v>538</v>
      </c>
      <c r="D539">
        <v>798</v>
      </c>
      <c r="F539" s="350" t="s">
        <v>843</v>
      </c>
      <c r="G539" s="132" t="s">
        <v>2326</v>
      </c>
      <c r="H539">
        <v>538</v>
      </c>
      <c r="J539" t="b">
        <f t="shared" si="18"/>
        <v>1</v>
      </c>
    </row>
    <row r="540" spans="1:10">
      <c r="A540" s="350" t="s">
        <v>914</v>
      </c>
      <c r="B540" s="132" t="s">
        <v>2327</v>
      </c>
      <c r="C540">
        <v>539</v>
      </c>
      <c r="D540">
        <v>799</v>
      </c>
      <c r="E540" s="708" t="s">
        <v>3157</v>
      </c>
      <c r="F540" s="350" t="s">
        <v>844</v>
      </c>
      <c r="G540" s="132" t="s">
        <v>2327</v>
      </c>
      <c r="H540">
        <v>539</v>
      </c>
      <c r="J540" t="b">
        <f t="shared" si="18"/>
        <v>1</v>
      </c>
    </row>
    <row r="541" spans="1:10">
      <c r="A541" s="350" t="s">
        <v>915</v>
      </c>
      <c r="B541" s="132" t="s">
        <v>2328</v>
      </c>
      <c r="C541">
        <v>540</v>
      </c>
      <c r="D541">
        <v>800</v>
      </c>
      <c r="E541" s="708" t="s">
        <v>3157</v>
      </c>
      <c r="F541" s="350" t="s">
        <v>845</v>
      </c>
      <c r="G541" s="132" t="s">
        <v>2328</v>
      </c>
      <c r="H541">
        <v>540</v>
      </c>
      <c r="J541" t="b">
        <f t="shared" si="18"/>
        <v>1</v>
      </c>
    </row>
    <row r="542" spans="1:10">
      <c r="A542" s="350" t="s">
        <v>1512</v>
      </c>
      <c r="B542" s="132" t="s">
        <v>2329</v>
      </c>
      <c r="C542">
        <v>541</v>
      </c>
      <c r="D542">
        <v>803</v>
      </c>
      <c r="E542" s="708" t="s">
        <v>3157</v>
      </c>
      <c r="F542" s="350" t="s">
        <v>846</v>
      </c>
      <c r="G542" s="132" t="s">
        <v>2329</v>
      </c>
      <c r="H542">
        <v>541</v>
      </c>
      <c r="J542" t="b">
        <f t="shared" si="18"/>
        <v>1</v>
      </c>
    </row>
    <row r="543" spans="1:10">
      <c r="A543" s="350" t="s">
        <v>1513</v>
      </c>
      <c r="B543" s="132" t="s">
        <v>2330</v>
      </c>
      <c r="C543">
        <v>542</v>
      </c>
      <c r="D543">
        <v>805</v>
      </c>
      <c r="E543" s="708" t="s">
        <v>3157</v>
      </c>
      <c r="F543" s="350" t="s">
        <v>847</v>
      </c>
      <c r="G543" s="132" t="s">
        <v>2330</v>
      </c>
      <c r="H543">
        <v>542</v>
      </c>
      <c r="J543" t="b">
        <f t="shared" si="18"/>
        <v>1</v>
      </c>
    </row>
    <row r="544" spans="1:10">
      <c r="A544" s="350" t="s">
        <v>1509</v>
      </c>
      <c r="B544" s="132" t="s">
        <v>2331</v>
      </c>
      <c r="C544">
        <v>543</v>
      </c>
      <c r="D544">
        <v>806</v>
      </c>
      <c r="E544" s="708" t="s">
        <v>3157</v>
      </c>
      <c r="F544" s="350" t="s">
        <v>848</v>
      </c>
      <c r="G544" s="132" t="s">
        <v>2331</v>
      </c>
      <c r="H544">
        <v>543</v>
      </c>
      <c r="J544" t="b">
        <f t="shared" si="18"/>
        <v>1</v>
      </c>
    </row>
    <row r="545" spans="1:10">
      <c r="A545" s="350" t="s">
        <v>1510</v>
      </c>
      <c r="B545" s="132" t="s">
        <v>144</v>
      </c>
      <c r="C545">
        <v>544</v>
      </c>
      <c r="D545">
        <v>808</v>
      </c>
      <c r="E545" s="708" t="s">
        <v>3157</v>
      </c>
      <c r="F545" s="350" t="s">
        <v>2721</v>
      </c>
      <c r="G545" s="132" t="s">
        <v>144</v>
      </c>
      <c r="H545">
        <v>544</v>
      </c>
      <c r="I545" t="s">
        <v>3157</v>
      </c>
      <c r="J545" t="b">
        <f t="shared" si="18"/>
        <v>0</v>
      </c>
    </row>
    <row r="546" spans="1:10">
      <c r="A546" s="350" t="s">
        <v>1511</v>
      </c>
      <c r="B546" s="132" t="s">
        <v>2332</v>
      </c>
      <c r="C546">
        <v>545</v>
      </c>
      <c r="D546">
        <v>809</v>
      </c>
      <c r="F546" s="350" t="s">
        <v>3129</v>
      </c>
      <c r="G546" s="132" t="s">
        <v>2332</v>
      </c>
      <c r="H546">
        <v>545</v>
      </c>
      <c r="I546" t="s">
        <v>3157</v>
      </c>
      <c r="J546" t="b">
        <f t="shared" si="18"/>
        <v>0</v>
      </c>
    </row>
    <row r="547" spans="1:10">
      <c r="A547" s="350" t="s">
        <v>916</v>
      </c>
      <c r="B547" s="132" t="s">
        <v>2333</v>
      </c>
      <c r="C547">
        <v>546</v>
      </c>
      <c r="D547">
        <v>810</v>
      </c>
      <c r="F547" s="350" t="s">
        <v>2722</v>
      </c>
      <c r="G547" s="132" t="s">
        <v>2333</v>
      </c>
      <c r="H547">
        <v>546</v>
      </c>
      <c r="I547" t="s">
        <v>3091</v>
      </c>
      <c r="J547" t="b">
        <f t="shared" si="18"/>
        <v>0</v>
      </c>
    </row>
    <row r="548" spans="1:10">
      <c r="A548" s="350" t="s">
        <v>917</v>
      </c>
      <c r="B548" s="132" t="s">
        <v>2334</v>
      </c>
      <c r="C548">
        <v>547</v>
      </c>
      <c r="D548">
        <v>811</v>
      </c>
      <c r="F548" s="350" t="s">
        <v>3130</v>
      </c>
      <c r="G548" s="132" t="s">
        <v>2334</v>
      </c>
      <c r="H548">
        <v>547</v>
      </c>
      <c r="I548" t="s">
        <v>3091</v>
      </c>
      <c r="J548" t="b">
        <f t="shared" si="18"/>
        <v>0</v>
      </c>
    </row>
    <row r="549" spans="1:10">
      <c r="A549" s="350" t="s">
        <v>918</v>
      </c>
      <c r="B549" s="132" t="s">
        <v>2335</v>
      </c>
      <c r="C549">
        <v>548</v>
      </c>
      <c r="D549">
        <v>812</v>
      </c>
      <c r="F549" s="350" t="s">
        <v>3210</v>
      </c>
      <c r="G549" s="132" t="s">
        <v>2335</v>
      </c>
      <c r="H549">
        <v>548</v>
      </c>
      <c r="I549" t="s">
        <v>3157</v>
      </c>
      <c r="J549" t="b">
        <f t="shared" si="18"/>
        <v>0</v>
      </c>
    </row>
    <row r="550" spans="1:10">
      <c r="A550" s="350" t="s">
        <v>919</v>
      </c>
      <c r="B550" s="132" t="s">
        <v>2336</v>
      </c>
      <c r="C550">
        <v>549</v>
      </c>
      <c r="D550">
        <v>813</v>
      </c>
      <c r="F550" s="350" t="s">
        <v>3211</v>
      </c>
      <c r="G550" s="132" t="s">
        <v>2336</v>
      </c>
      <c r="H550">
        <v>549</v>
      </c>
      <c r="I550" t="s">
        <v>3091</v>
      </c>
      <c r="J550" t="b">
        <f t="shared" si="18"/>
        <v>0</v>
      </c>
    </row>
    <row r="551" spans="1:10">
      <c r="A551" s="350" t="s">
        <v>920</v>
      </c>
      <c r="B551" s="132" t="s">
        <v>2337</v>
      </c>
      <c r="C551">
        <v>550</v>
      </c>
      <c r="D551">
        <v>814</v>
      </c>
      <c r="F551" s="350" t="s">
        <v>2723</v>
      </c>
      <c r="G551" s="132" t="s">
        <v>2337</v>
      </c>
      <c r="H551">
        <v>550</v>
      </c>
      <c r="I551" t="s">
        <v>3157</v>
      </c>
      <c r="J551" t="b">
        <f t="shared" si="18"/>
        <v>0</v>
      </c>
    </row>
    <row r="552" spans="1:10">
      <c r="A552" s="350" t="s">
        <v>921</v>
      </c>
      <c r="B552" s="132" t="s">
        <v>2338</v>
      </c>
      <c r="C552">
        <v>551</v>
      </c>
      <c r="D552">
        <v>815</v>
      </c>
      <c r="F552" s="350" t="s">
        <v>3212</v>
      </c>
      <c r="G552" s="132" t="s">
        <v>2338</v>
      </c>
      <c r="H552">
        <v>551</v>
      </c>
      <c r="I552" t="s">
        <v>3157</v>
      </c>
      <c r="J552" t="b">
        <f t="shared" si="18"/>
        <v>0</v>
      </c>
    </row>
    <row r="553" spans="1:10">
      <c r="A553" s="350" t="s">
        <v>922</v>
      </c>
      <c r="B553" s="132" t="s">
        <v>2339</v>
      </c>
      <c r="C553">
        <v>552</v>
      </c>
      <c r="D553">
        <v>816</v>
      </c>
      <c r="F553" s="350" t="s">
        <v>3213</v>
      </c>
      <c r="G553" s="132" t="s">
        <v>2339</v>
      </c>
      <c r="H553">
        <v>552</v>
      </c>
      <c r="I553" t="s">
        <v>3091</v>
      </c>
      <c r="J553" t="b">
        <f t="shared" si="18"/>
        <v>0</v>
      </c>
    </row>
    <row r="554" spans="1:10">
      <c r="A554" s="350" t="s">
        <v>923</v>
      </c>
      <c r="B554" s="132" t="s">
        <v>2340</v>
      </c>
      <c r="C554">
        <v>553</v>
      </c>
      <c r="D554">
        <v>817</v>
      </c>
      <c r="F554" s="350" t="s">
        <v>2724</v>
      </c>
      <c r="G554" s="132" t="s">
        <v>2340</v>
      </c>
      <c r="H554">
        <v>553</v>
      </c>
      <c r="I554" t="s">
        <v>3157</v>
      </c>
      <c r="J554" t="b">
        <f t="shared" si="18"/>
        <v>0</v>
      </c>
    </row>
    <row r="555" spans="1:10">
      <c r="A555" s="350" t="s">
        <v>924</v>
      </c>
      <c r="B555" s="132" t="s">
        <v>2341</v>
      </c>
      <c r="C555">
        <v>554</v>
      </c>
      <c r="D555">
        <v>818</v>
      </c>
      <c r="E555" s="708" t="s">
        <v>3157</v>
      </c>
      <c r="F555" s="350" t="s">
        <v>2725</v>
      </c>
      <c r="G555" s="132" t="s">
        <v>2341</v>
      </c>
      <c r="H555">
        <v>554</v>
      </c>
      <c r="J555" t="b">
        <f>A471=F555</f>
        <v>0</v>
      </c>
    </row>
    <row r="556" spans="1:10">
      <c r="A556" s="350" t="s">
        <v>925</v>
      </c>
      <c r="B556" s="132" t="s">
        <v>2342</v>
      </c>
      <c r="C556">
        <v>555</v>
      </c>
      <c r="D556">
        <v>819</v>
      </c>
      <c r="E556" s="708" t="s">
        <v>3157</v>
      </c>
      <c r="F556" s="350" t="s">
        <v>856</v>
      </c>
      <c r="G556" s="132" t="s">
        <v>2342</v>
      </c>
      <c r="H556">
        <v>555</v>
      </c>
      <c r="J556" t="b">
        <f t="shared" ref="J556:J573" si="19">A472=F556</f>
        <v>1</v>
      </c>
    </row>
    <row r="557" spans="1:10">
      <c r="A557" s="350" t="s">
        <v>1517</v>
      </c>
      <c r="B557" s="132" t="s">
        <v>2343</v>
      </c>
      <c r="C557">
        <v>556</v>
      </c>
      <c r="D557">
        <v>822</v>
      </c>
      <c r="E557" s="708" t="s">
        <v>3157</v>
      </c>
      <c r="F557" s="350" t="s">
        <v>857</v>
      </c>
      <c r="G557" s="132" t="s">
        <v>2343</v>
      </c>
      <c r="H557">
        <v>556</v>
      </c>
      <c r="J557" t="b">
        <f t="shared" si="19"/>
        <v>1</v>
      </c>
    </row>
    <row r="558" spans="1:10">
      <c r="A558" s="350" t="s">
        <v>1518</v>
      </c>
      <c r="B558" s="132" t="s">
        <v>2344</v>
      </c>
      <c r="C558">
        <v>557</v>
      </c>
      <c r="D558">
        <v>824</v>
      </c>
      <c r="E558" s="708" t="s">
        <v>3157</v>
      </c>
      <c r="F558" s="350" t="s">
        <v>858</v>
      </c>
      <c r="G558" s="132" t="s">
        <v>2344</v>
      </c>
      <c r="H558">
        <v>557</v>
      </c>
      <c r="J558" t="b">
        <f t="shared" si="19"/>
        <v>1</v>
      </c>
    </row>
    <row r="559" spans="1:10">
      <c r="A559" s="350" t="s">
        <v>1514</v>
      </c>
      <c r="B559" s="132" t="s">
        <v>2345</v>
      </c>
      <c r="C559">
        <v>558</v>
      </c>
      <c r="D559">
        <v>825</v>
      </c>
      <c r="E559" s="708" t="s">
        <v>3157</v>
      </c>
      <c r="F559" s="350" t="s">
        <v>859</v>
      </c>
      <c r="G559" s="132" t="s">
        <v>2345</v>
      </c>
      <c r="H559">
        <v>558</v>
      </c>
      <c r="J559" t="b">
        <f t="shared" si="19"/>
        <v>1</v>
      </c>
    </row>
    <row r="560" spans="1:10">
      <c r="A560" s="350" t="s">
        <v>1515</v>
      </c>
      <c r="B560" s="132" t="s">
        <v>2346</v>
      </c>
      <c r="C560">
        <v>559</v>
      </c>
      <c r="D560">
        <v>827</v>
      </c>
      <c r="E560" s="708" t="s">
        <v>3157</v>
      </c>
      <c r="F560" s="350" t="s">
        <v>860</v>
      </c>
      <c r="G560" s="132" t="s">
        <v>2346</v>
      </c>
      <c r="H560">
        <v>559</v>
      </c>
      <c r="J560" t="b">
        <f t="shared" si="19"/>
        <v>1</v>
      </c>
    </row>
    <row r="561" spans="1:10">
      <c r="A561" s="350" t="s">
        <v>1516</v>
      </c>
      <c r="B561" s="132" t="s">
        <v>2347</v>
      </c>
      <c r="C561">
        <v>560</v>
      </c>
      <c r="D561">
        <v>828</v>
      </c>
      <c r="F561" s="350" t="s">
        <v>861</v>
      </c>
      <c r="G561" s="132" t="s">
        <v>2347</v>
      </c>
      <c r="H561">
        <v>560</v>
      </c>
      <c r="J561" t="b">
        <f t="shared" si="19"/>
        <v>1</v>
      </c>
    </row>
    <row r="562" spans="1:10">
      <c r="A562" s="350" t="s">
        <v>926</v>
      </c>
      <c r="B562" s="132" t="s">
        <v>2348</v>
      </c>
      <c r="C562">
        <v>561</v>
      </c>
      <c r="D562">
        <v>829</v>
      </c>
      <c r="F562" s="350" t="s">
        <v>862</v>
      </c>
      <c r="G562" s="132" t="s">
        <v>2348</v>
      </c>
      <c r="H562">
        <v>561</v>
      </c>
      <c r="J562" t="b">
        <f t="shared" si="19"/>
        <v>1</v>
      </c>
    </row>
    <row r="563" spans="1:10">
      <c r="A563" s="350" t="s">
        <v>927</v>
      </c>
      <c r="B563" s="132" t="s">
        <v>2349</v>
      </c>
      <c r="C563">
        <v>562</v>
      </c>
      <c r="D563">
        <v>830</v>
      </c>
      <c r="F563" s="350" t="s">
        <v>863</v>
      </c>
      <c r="G563" s="132" t="s">
        <v>2349</v>
      </c>
      <c r="H563">
        <v>562</v>
      </c>
      <c r="J563" t="b">
        <f t="shared" si="19"/>
        <v>1</v>
      </c>
    </row>
    <row r="564" spans="1:10">
      <c r="A564" s="350" t="s">
        <v>928</v>
      </c>
      <c r="B564" s="132" t="s">
        <v>2350</v>
      </c>
      <c r="C564">
        <v>563</v>
      </c>
      <c r="D564">
        <v>831</v>
      </c>
      <c r="F564" s="350" t="s">
        <v>2726</v>
      </c>
      <c r="G564" s="132" t="s">
        <v>2350</v>
      </c>
      <c r="H564">
        <v>563</v>
      </c>
      <c r="I564" t="s">
        <v>3157</v>
      </c>
      <c r="J564" t="b">
        <f t="shared" si="19"/>
        <v>0</v>
      </c>
    </row>
    <row r="565" spans="1:10">
      <c r="A565" s="350" t="s">
        <v>929</v>
      </c>
      <c r="B565" s="132" t="s">
        <v>2351</v>
      </c>
      <c r="C565">
        <v>564</v>
      </c>
      <c r="D565">
        <v>832</v>
      </c>
      <c r="F565" s="350" t="s">
        <v>3131</v>
      </c>
      <c r="G565" s="132" t="s">
        <v>2351</v>
      </c>
      <c r="H565">
        <v>564</v>
      </c>
      <c r="I565" t="s">
        <v>3157</v>
      </c>
      <c r="J565" t="b">
        <f t="shared" si="19"/>
        <v>0</v>
      </c>
    </row>
    <row r="566" spans="1:10">
      <c r="A566" s="350" t="s">
        <v>930</v>
      </c>
      <c r="B566" s="132" t="s">
        <v>2352</v>
      </c>
      <c r="C566">
        <v>565</v>
      </c>
      <c r="D566">
        <v>833</v>
      </c>
      <c r="F566" s="350" t="s">
        <v>2727</v>
      </c>
      <c r="G566" s="132" t="s">
        <v>2352</v>
      </c>
      <c r="H566">
        <v>565</v>
      </c>
      <c r="I566" t="s">
        <v>3091</v>
      </c>
      <c r="J566" t="b">
        <f t="shared" si="19"/>
        <v>0</v>
      </c>
    </row>
    <row r="567" spans="1:10">
      <c r="A567" s="350" t="s">
        <v>931</v>
      </c>
      <c r="B567" s="132" t="s">
        <v>147</v>
      </c>
      <c r="C567">
        <v>566</v>
      </c>
      <c r="D567">
        <v>834</v>
      </c>
      <c r="F567" s="350" t="s">
        <v>3132</v>
      </c>
      <c r="G567" s="132" t="s">
        <v>147</v>
      </c>
      <c r="H567">
        <v>566</v>
      </c>
      <c r="I567" t="s">
        <v>3091</v>
      </c>
      <c r="J567" t="b">
        <f t="shared" si="19"/>
        <v>0</v>
      </c>
    </row>
    <row r="568" spans="1:10">
      <c r="A568" s="350" t="s">
        <v>932</v>
      </c>
      <c r="B568" s="132" t="s">
        <v>2353</v>
      </c>
      <c r="C568">
        <v>567</v>
      </c>
      <c r="D568">
        <v>835</v>
      </c>
      <c r="F568" s="350" t="s">
        <v>3214</v>
      </c>
      <c r="G568" s="132" t="s">
        <v>2353</v>
      </c>
      <c r="H568">
        <v>567</v>
      </c>
      <c r="I568" t="s">
        <v>3157</v>
      </c>
      <c r="J568" t="b">
        <f t="shared" si="19"/>
        <v>0</v>
      </c>
    </row>
    <row r="569" spans="1:10">
      <c r="A569" s="350" t="s">
        <v>933</v>
      </c>
      <c r="B569" s="132" t="s">
        <v>2354</v>
      </c>
      <c r="C569">
        <v>568</v>
      </c>
      <c r="D569">
        <v>836</v>
      </c>
      <c r="F569" s="350" t="s">
        <v>3215</v>
      </c>
      <c r="G569" s="132" t="s">
        <v>2354</v>
      </c>
      <c r="H569">
        <v>568</v>
      </c>
      <c r="I569" t="s">
        <v>3091</v>
      </c>
      <c r="J569" t="b">
        <f t="shared" si="19"/>
        <v>0</v>
      </c>
    </row>
    <row r="570" spans="1:10">
      <c r="A570" s="350" t="s">
        <v>934</v>
      </c>
      <c r="B570" s="132" t="s">
        <v>2355</v>
      </c>
      <c r="C570">
        <v>569</v>
      </c>
      <c r="D570">
        <v>837</v>
      </c>
      <c r="E570" s="708" t="s">
        <v>3157</v>
      </c>
      <c r="F570" s="350" t="s">
        <v>2728</v>
      </c>
      <c r="G570" s="132" t="s">
        <v>2355</v>
      </c>
      <c r="H570">
        <v>569</v>
      </c>
      <c r="I570" t="s">
        <v>3157</v>
      </c>
      <c r="J570" t="b">
        <f t="shared" si="19"/>
        <v>0</v>
      </c>
    </row>
    <row r="571" spans="1:10">
      <c r="A571" s="350" t="s">
        <v>935</v>
      </c>
      <c r="B571" s="132" t="s">
        <v>2356</v>
      </c>
      <c r="C571">
        <v>570</v>
      </c>
      <c r="D571">
        <v>838</v>
      </c>
      <c r="E571" s="708" t="s">
        <v>3157</v>
      </c>
      <c r="F571" s="350" t="s">
        <v>3216</v>
      </c>
      <c r="G571" s="132" t="s">
        <v>2356</v>
      </c>
      <c r="H571">
        <v>570</v>
      </c>
      <c r="I571" t="s">
        <v>3157</v>
      </c>
      <c r="J571" t="b">
        <f t="shared" si="19"/>
        <v>0</v>
      </c>
    </row>
    <row r="572" spans="1:10">
      <c r="A572" s="350" t="s">
        <v>1522</v>
      </c>
      <c r="B572" s="132" t="s">
        <v>2357</v>
      </c>
      <c r="C572">
        <v>571</v>
      </c>
      <c r="D572">
        <v>841</v>
      </c>
      <c r="E572" s="708" t="s">
        <v>3157</v>
      </c>
      <c r="F572" s="350" t="s">
        <v>3217</v>
      </c>
      <c r="G572" s="132" t="s">
        <v>2357</v>
      </c>
      <c r="H572">
        <v>571</v>
      </c>
      <c r="I572" t="s">
        <v>3091</v>
      </c>
      <c r="J572" t="b">
        <f t="shared" si="19"/>
        <v>0</v>
      </c>
    </row>
    <row r="573" spans="1:10">
      <c r="A573" s="350" t="s">
        <v>1523</v>
      </c>
      <c r="B573" s="132" t="s">
        <v>2358</v>
      </c>
      <c r="C573">
        <v>572</v>
      </c>
      <c r="D573">
        <v>843</v>
      </c>
      <c r="E573" s="708" t="s">
        <v>3157</v>
      </c>
      <c r="F573" s="350" t="s">
        <v>2729</v>
      </c>
      <c r="G573" s="132" t="s">
        <v>2358</v>
      </c>
      <c r="H573">
        <v>572</v>
      </c>
      <c r="I573" t="s">
        <v>3157</v>
      </c>
      <c r="J573" t="b">
        <f t="shared" si="19"/>
        <v>0</v>
      </c>
    </row>
    <row r="574" spans="1:10">
      <c r="A574" s="350" t="s">
        <v>1519</v>
      </c>
      <c r="B574" s="132" t="s">
        <v>151</v>
      </c>
      <c r="C574">
        <v>573</v>
      </c>
      <c r="D574">
        <v>844</v>
      </c>
      <c r="E574" s="708" t="s">
        <v>3157</v>
      </c>
      <c r="F574" s="350" t="s">
        <v>2730</v>
      </c>
      <c r="G574" s="132" t="s">
        <v>151</v>
      </c>
      <c r="H574">
        <v>573</v>
      </c>
      <c r="J574" t="b">
        <f>A486=F574</f>
        <v>0</v>
      </c>
    </row>
    <row r="575" spans="1:10">
      <c r="A575" s="350" t="s">
        <v>1520</v>
      </c>
      <c r="B575" s="132" t="s">
        <v>2359</v>
      </c>
      <c r="C575">
        <v>574</v>
      </c>
      <c r="D575">
        <v>846</v>
      </c>
      <c r="E575" s="708" t="s">
        <v>3157</v>
      </c>
      <c r="F575" s="350" t="s">
        <v>871</v>
      </c>
      <c r="G575" s="132" t="s">
        <v>2359</v>
      </c>
      <c r="H575">
        <v>574</v>
      </c>
      <c r="J575" t="b">
        <f t="shared" ref="J575:J592" si="20">A487=F575</f>
        <v>1</v>
      </c>
    </row>
    <row r="576" spans="1:10">
      <c r="A576" s="350" t="s">
        <v>1521</v>
      </c>
      <c r="B576" s="132" t="s">
        <v>2360</v>
      </c>
      <c r="C576">
        <v>575</v>
      </c>
      <c r="D576">
        <v>847</v>
      </c>
      <c r="F576" s="350" t="s">
        <v>872</v>
      </c>
      <c r="G576" s="132" t="s">
        <v>2360</v>
      </c>
      <c r="H576">
        <v>575</v>
      </c>
      <c r="J576" t="b">
        <f t="shared" si="20"/>
        <v>1</v>
      </c>
    </row>
    <row r="577" spans="1:10">
      <c r="A577" s="350" t="s">
        <v>936</v>
      </c>
      <c r="B577" s="132" t="s">
        <v>2361</v>
      </c>
      <c r="C577">
        <v>576</v>
      </c>
      <c r="D577">
        <v>848</v>
      </c>
      <c r="F577" s="350" t="s">
        <v>873</v>
      </c>
      <c r="G577" s="132" t="s">
        <v>2361</v>
      </c>
      <c r="H577">
        <v>576</v>
      </c>
      <c r="J577" t="b">
        <f t="shared" si="20"/>
        <v>1</v>
      </c>
    </row>
    <row r="578" spans="1:10">
      <c r="A578" s="350" t="s">
        <v>937</v>
      </c>
      <c r="B578" s="132" t="s">
        <v>2362</v>
      </c>
      <c r="C578">
        <v>577</v>
      </c>
      <c r="D578">
        <v>849</v>
      </c>
      <c r="F578" s="350" t="s">
        <v>874</v>
      </c>
      <c r="G578" s="132" t="s">
        <v>2362</v>
      </c>
      <c r="H578">
        <v>577</v>
      </c>
      <c r="J578" t="b">
        <f t="shared" si="20"/>
        <v>1</v>
      </c>
    </row>
    <row r="579" spans="1:10">
      <c r="A579" s="350" t="s">
        <v>938</v>
      </c>
      <c r="B579" s="132" t="s">
        <v>2363</v>
      </c>
      <c r="C579">
        <v>578</v>
      </c>
      <c r="D579">
        <v>850</v>
      </c>
      <c r="F579" s="350" t="s">
        <v>875</v>
      </c>
      <c r="G579" s="132" t="s">
        <v>2363</v>
      </c>
      <c r="H579">
        <v>578</v>
      </c>
      <c r="J579" t="b">
        <f t="shared" si="20"/>
        <v>1</v>
      </c>
    </row>
    <row r="580" spans="1:10">
      <c r="A580" s="350" t="s">
        <v>939</v>
      </c>
      <c r="B580" s="132" t="s">
        <v>2364</v>
      </c>
      <c r="C580">
        <v>579</v>
      </c>
      <c r="D580">
        <v>851</v>
      </c>
      <c r="F580" s="350" t="s">
        <v>876</v>
      </c>
      <c r="G580" s="132" t="s">
        <v>2364</v>
      </c>
      <c r="H580">
        <v>579</v>
      </c>
      <c r="J580" t="b">
        <f t="shared" si="20"/>
        <v>1</v>
      </c>
    </row>
    <row r="581" spans="1:10">
      <c r="A581" s="350" t="s">
        <v>940</v>
      </c>
      <c r="B581" s="132" t="s">
        <v>2365</v>
      </c>
      <c r="C581">
        <v>580</v>
      </c>
      <c r="D581">
        <v>852</v>
      </c>
      <c r="F581" s="350" t="s">
        <v>877</v>
      </c>
      <c r="G581" s="132" t="s">
        <v>2365</v>
      </c>
      <c r="H581">
        <v>580</v>
      </c>
      <c r="J581" t="b">
        <f t="shared" si="20"/>
        <v>1</v>
      </c>
    </row>
    <row r="582" spans="1:10">
      <c r="A582" s="350" t="s">
        <v>941</v>
      </c>
      <c r="B582" s="132" t="s">
        <v>2366</v>
      </c>
      <c r="C582">
        <v>581</v>
      </c>
      <c r="D582">
        <v>853</v>
      </c>
      <c r="F582" s="350" t="s">
        <v>878</v>
      </c>
      <c r="G582" s="132" t="s">
        <v>2366</v>
      </c>
      <c r="H582">
        <v>581</v>
      </c>
      <c r="J582" t="b">
        <f t="shared" si="20"/>
        <v>1</v>
      </c>
    </row>
    <row r="583" spans="1:10">
      <c r="A583" s="350" t="s">
        <v>942</v>
      </c>
      <c r="B583" s="132" t="s">
        <v>2367</v>
      </c>
      <c r="C583">
        <v>582</v>
      </c>
      <c r="D583">
        <v>854</v>
      </c>
      <c r="E583" s="708" t="s">
        <v>3157</v>
      </c>
      <c r="F583" s="350" t="s">
        <v>2731</v>
      </c>
      <c r="G583" s="132" t="s">
        <v>2367</v>
      </c>
      <c r="H583">
        <v>582</v>
      </c>
      <c r="I583" t="s">
        <v>3157</v>
      </c>
      <c r="J583" t="b">
        <f t="shared" si="20"/>
        <v>0</v>
      </c>
    </row>
    <row r="584" spans="1:10">
      <c r="A584" s="350" t="s">
        <v>943</v>
      </c>
      <c r="B584" s="132" t="s">
        <v>2368</v>
      </c>
      <c r="C584">
        <v>583</v>
      </c>
      <c r="D584">
        <v>855</v>
      </c>
      <c r="E584" s="708" t="s">
        <v>3157</v>
      </c>
      <c r="F584" s="350" t="s">
        <v>3133</v>
      </c>
      <c r="G584" s="132" t="s">
        <v>2368</v>
      </c>
      <c r="H584">
        <v>583</v>
      </c>
      <c r="I584" t="s">
        <v>3157</v>
      </c>
      <c r="J584" t="b">
        <f t="shared" si="20"/>
        <v>0</v>
      </c>
    </row>
    <row r="585" spans="1:10">
      <c r="A585" s="350" t="s">
        <v>944</v>
      </c>
      <c r="B585" s="132" t="s">
        <v>2369</v>
      </c>
      <c r="C585">
        <v>584</v>
      </c>
      <c r="D585">
        <v>856</v>
      </c>
      <c r="E585" s="708" t="s">
        <v>3157</v>
      </c>
      <c r="F585" s="350" t="s">
        <v>2732</v>
      </c>
      <c r="G585" s="132" t="s">
        <v>2369</v>
      </c>
      <c r="H585">
        <v>584</v>
      </c>
      <c r="I585" t="s">
        <v>3091</v>
      </c>
      <c r="J585" t="b">
        <f t="shared" si="20"/>
        <v>0</v>
      </c>
    </row>
    <row r="586" spans="1:10">
      <c r="A586" s="350" t="s">
        <v>945</v>
      </c>
      <c r="B586" s="132" t="s">
        <v>2370</v>
      </c>
      <c r="C586">
        <v>585</v>
      </c>
      <c r="D586">
        <v>857</v>
      </c>
      <c r="E586" s="708" t="s">
        <v>3157</v>
      </c>
      <c r="F586" s="350" t="s">
        <v>3134</v>
      </c>
      <c r="G586" s="132" t="s">
        <v>2370</v>
      </c>
      <c r="H586">
        <v>585</v>
      </c>
      <c r="I586" t="s">
        <v>3091</v>
      </c>
      <c r="J586" t="b">
        <f t="shared" si="20"/>
        <v>0</v>
      </c>
    </row>
    <row r="587" spans="1:10">
      <c r="A587" s="350" t="s">
        <v>946</v>
      </c>
      <c r="B587" s="132" t="s">
        <v>2371</v>
      </c>
      <c r="C587">
        <v>586</v>
      </c>
      <c r="D587">
        <v>858</v>
      </c>
      <c r="E587" s="708" t="s">
        <v>3157</v>
      </c>
      <c r="F587" s="350" t="s">
        <v>3218</v>
      </c>
      <c r="G587" s="132" t="s">
        <v>2371</v>
      </c>
      <c r="H587">
        <v>586</v>
      </c>
      <c r="I587" t="s">
        <v>3157</v>
      </c>
      <c r="J587" t="b">
        <f t="shared" si="20"/>
        <v>0</v>
      </c>
    </row>
    <row r="588" spans="1:10">
      <c r="A588" s="350" t="s">
        <v>947</v>
      </c>
      <c r="B588" s="132" t="s">
        <v>2372</v>
      </c>
      <c r="C588">
        <v>587</v>
      </c>
      <c r="D588">
        <v>859</v>
      </c>
      <c r="E588" s="708" t="s">
        <v>3157</v>
      </c>
      <c r="F588" s="350" t="s">
        <v>3219</v>
      </c>
      <c r="G588" s="132" t="s">
        <v>2372</v>
      </c>
      <c r="H588">
        <v>587</v>
      </c>
      <c r="I588" t="s">
        <v>3091</v>
      </c>
      <c r="J588" t="b">
        <f t="shared" si="20"/>
        <v>0</v>
      </c>
    </row>
    <row r="589" spans="1:10">
      <c r="A589" s="350" t="s">
        <v>948</v>
      </c>
      <c r="B589" s="132" t="s">
        <v>2373</v>
      </c>
      <c r="C589">
        <v>588</v>
      </c>
      <c r="D589">
        <v>860</v>
      </c>
      <c r="E589" s="708"/>
      <c r="F589" s="350" t="s">
        <v>2733</v>
      </c>
      <c r="G589" s="132" t="s">
        <v>2373</v>
      </c>
      <c r="H589">
        <v>588</v>
      </c>
      <c r="I589" t="s">
        <v>3157</v>
      </c>
      <c r="J589" t="b">
        <f t="shared" si="20"/>
        <v>0</v>
      </c>
    </row>
    <row r="590" spans="1:10">
      <c r="A590" s="350" t="s">
        <v>949</v>
      </c>
      <c r="B590" s="132" t="s">
        <v>2374</v>
      </c>
      <c r="C590">
        <v>589</v>
      </c>
      <c r="D590">
        <v>861</v>
      </c>
      <c r="E590" s="708"/>
      <c r="F590" s="350" t="s">
        <v>3220</v>
      </c>
      <c r="G590" s="132" t="s">
        <v>2374</v>
      </c>
      <c r="H590">
        <v>589</v>
      </c>
      <c r="I590" t="s">
        <v>3157</v>
      </c>
      <c r="J590" t="b">
        <f t="shared" si="20"/>
        <v>0</v>
      </c>
    </row>
    <row r="591" spans="1:10">
      <c r="A591" s="350" t="s">
        <v>950</v>
      </c>
      <c r="B591" s="132" t="s">
        <v>2375</v>
      </c>
      <c r="C591">
        <v>590</v>
      </c>
      <c r="D591">
        <v>862</v>
      </c>
      <c r="E591" s="708"/>
      <c r="F591" s="350" t="s">
        <v>3221</v>
      </c>
      <c r="G591" s="132" t="s">
        <v>2375</v>
      </c>
      <c r="H591">
        <v>590</v>
      </c>
      <c r="I591" t="s">
        <v>3091</v>
      </c>
      <c r="J591" t="b">
        <f t="shared" si="20"/>
        <v>0</v>
      </c>
    </row>
    <row r="592" spans="1:10">
      <c r="A592" s="350" t="s">
        <v>951</v>
      </c>
      <c r="B592" s="132" t="s">
        <v>2376</v>
      </c>
      <c r="C592">
        <v>591</v>
      </c>
      <c r="D592">
        <v>863</v>
      </c>
      <c r="F592" s="350" t="s">
        <v>2734</v>
      </c>
      <c r="G592" s="132" t="s">
        <v>2376</v>
      </c>
      <c r="H592">
        <v>591</v>
      </c>
      <c r="I592" t="s">
        <v>3157</v>
      </c>
      <c r="J592" t="b">
        <f t="shared" si="20"/>
        <v>0</v>
      </c>
    </row>
    <row r="593" spans="1:10">
      <c r="A593" s="350" t="s">
        <v>952</v>
      </c>
      <c r="B593" s="132" t="s">
        <v>149</v>
      </c>
      <c r="C593">
        <v>592</v>
      </c>
      <c r="D593">
        <v>864</v>
      </c>
      <c r="F593" s="350" t="s">
        <v>2735</v>
      </c>
      <c r="G593" s="132" t="s">
        <v>149</v>
      </c>
      <c r="H593">
        <v>592</v>
      </c>
      <c r="J593" t="b">
        <f>A501=F593</f>
        <v>0</v>
      </c>
    </row>
    <row r="594" spans="1:10">
      <c r="A594" s="350" t="s">
        <v>953</v>
      </c>
      <c r="B594" s="132" t="s">
        <v>2377</v>
      </c>
      <c r="C594">
        <v>593</v>
      </c>
      <c r="D594">
        <v>865</v>
      </c>
      <c r="F594" s="350" t="s">
        <v>886</v>
      </c>
      <c r="G594" s="132" t="s">
        <v>2377</v>
      </c>
      <c r="H594">
        <v>593</v>
      </c>
      <c r="J594" t="b">
        <f t="shared" ref="J594:J595" si="21">A502=F594</f>
        <v>1</v>
      </c>
    </row>
    <row r="595" spans="1:10">
      <c r="A595" s="350" t="s">
        <v>954</v>
      </c>
      <c r="B595" s="132" t="s">
        <v>2378</v>
      </c>
      <c r="C595">
        <v>594</v>
      </c>
      <c r="D595">
        <v>866</v>
      </c>
      <c r="F595" s="350" t="s">
        <v>887</v>
      </c>
      <c r="G595" s="132" t="s">
        <v>2378</v>
      </c>
      <c r="H595">
        <v>594</v>
      </c>
      <c r="J595" t="b">
        <f t="shared" si="21"/>
        <v>1</v>
      </c>
    </row>
    <row r="596" spans="1:10">
      <c r="A596" s="350" t="s">
        <v>955</v>
      </c>
      <c r="B596" s="132" t="s">
        <v>2379</v>
      </c>
      <c r="C596">
        <v>595</v>
      </c>
      <c r="D596">
        <v>867</v>
      </c>
      <c r="E596" s="708" t="s">
        <v>3157</v>
      </c>
      <c r="F596" s="350" t="s">
        <v>663</v>
      </c>
      <c r="G596" s="132" t="s">
        <v>2379</v>
      </c>
      <c r="H596">
        <v>595</v>
      </c>
      <c r="I596" s="708" t="s">
        <v>3091</v>
      </c>
    </row>
    <row r="597" spans="1:10">
      <c r="A597" s="350" t="s">
        <v>956</v>
      </c>
      <c r="B597" s="132" t="s">
        <v>2380</v>
      </c>
      <c r="C597">
        <v>596</v>
      </c>
      <c r="D597">
        <v>868</v>
      </c>
      <c r="E597" s="708" t="s">
        <v>3157</v>
      </c>
      <c r="F597" s="350" t="s">
        <v>664</v>
      </c>
      <c r="G597" s="132" t="s">
        <v>2380</v>
      </c>
      <c r="H597">
        <v>596</v>
      </c>
      <c r="I597" s="708" t="s">
        <v>3091</v>
      </c>
    </row>
    <row r="598" spans="1:10">
      <c r="A598" s="350" t="s">
        <v>957</v>
      </c>
      <c r="B598" s="132" t="s">
        <v>2381</v>
      </c>
      <c r="C598">
        <v>597</v>
      </c>
      <c r="D598">
        <v>869</v>
      </c>
      <c r="E598" s="708" t="s">
        <v>3157</v>
      </c>
      <c r="F598" s="350" t="s">
        <v>665</v>
      </c>
      <c r="G598" s="132" t="s">
        <v>2381</v>
      </c>
      <c r="H598">
        <v>597</v>
      </c>
      <c r="I598" s="708" t="s">
        <v>3091</v>
      </c>
    </row>
    <row r="599" spans="1:10">
      <c r="A599" s="350" t="s">
        <v>958</v>
      </c>
      <c r="B599" s="132" t="s">
        <v>2382</v>
      </c>
      <c r="C599">
        <v>598</v>
      </c>
      <c r="D599">
        <v>870</v>
      </c>
      <c r="E599" s="708" t="s">
        <v>3157</v>
      </c>
      <c r="F599" s="350" t="s">
        <v>666</v>
      </c>
      <c r="G599" s="132" t="s">
        <v>2382</v>
      </c>
      <c r="H599">
        <v>598</v>
      </c>
      <c r="I599" s="708" t="s">
        <v>3091</v>
      </c>
    </row>
    <row r="600" spans="1:10">
      <c r="A600" s="350" t="s">
        <v>959</v>
      </c>
      <c r="B600" s="132" t="s">
        <v>153</v>
      </c>
      <c r="C600">
        <v>599</v>
      </c>
      <c r="D600">
        <v>871</v>
      </c>
      <c r="E600" s="708" t="s">
        <v>3157</v>
      </c>
      <c r="F600" s="350" t="s">
        <v>667</v>
      </c>
      <c r="G600" s="132" t="s">
        <v>153</v>
      </c>
      <c r="H600">
        <v>599</v>
      </c>
      <c r="I600" s="708" t="s">
        <v>3091</v>
      </c>
    </row>
    <row r="601" spans="1:10">
      <c r="A601" s="350" t="s">
        <v>960</v>
      </c>
      <c r="B601" s="132" t="s">
        <v>2383</v>
      </c>
      <c r="C601">
        <v>600</v>
      </c>
      <c r="D601">
        <v>872</v>
      </c>
      <c r="E601" s="708" t="s">
        <v>3157</v>
      </c>
      <c r="F601" s="350" t="s">
        <v>668</v>
      </c>
      <c r="G601" s="132" t="s">
        <v>2383</v>
      </c>
      <c r="H601">
        <v>600</v>
      </c>
      <c r="I601" s="708" t="s">
        <v>3091</v>
      </c>
    </row>
    <row r="602" spans="1:10">
      <c r="A602" s="350" t="s">
        <v>961</v>
      </c>
      <c r="B602" s="132" t="s">
        <v>2384</v>
      </c>
      <c r="C602">
        <v>601</v>
      </c>
      <c r="D602">
        <v>873</v>
      </c>
      <c r="E602" s="708"/>
      <c r="F602" s="350" t="s">
        <v>2627</v>
      </c>
      <c r="G602" s="132" t="s">
        <v>2384</v>
      </c>
      <c r="H602">
        <v>601</v>
      </c>
      <c r="I602" s="708" t="s">
        <v>3091</v>
      </c>
    </row>
    <row r="603" spans="1:10">
      <c r="A603" s="350" t="s">
        <v>962</v>
      </c>
      <c r="B603" s="132" t="s">
        <v>2385</v>
      </c>
      <c r="C603">
        <v>602</v>
      </c>
      <c r="D603">
        <v>874</v>
      </c>
      <c r="E603" s="708"/>
      <c r="F603" s="350" t="s">
        <v>3105</v>
      </c>
      <c r="G603" s="132" t="s">
        <v>2385</v>
      </c>
      <c r="H603">
        <v>602</v>
      </c>
      <c r="I603" s="708" t="s">
        <v>3091</v>
      </c>
    </row>
    <row r="604" spans="1:10">
      <c r="A604" s="350" t="s">
        <v>963</v>
      </c>
      <c r="B604" s="132" t="s">
        <v>2386</v>
      </c>
      <c r="C604">
        <v>603</v>
      </c>
      <c r="D604">
        <v>875</v>
      </c>
      <c r="E604" s="708"/>
      <c r="F604" s="350" t="s">
        <v>2628</v>
      </c>
      <c r="G604" s="132" t="s">
        <v>2386</v>
      </c>
      <c r="H604">
        <v>603</v>
      </c>
      <c r="I604" s="708" t="s">
        <v>3091</v>
      </c>
    </row>
    <row r="605" spans="1:10">
      <c r="A605" s="350" t="s">
        <v>964</v>
      </c>
      <c r="B605" s="132" t="s">
        <v>2387</v>
      </c>
      <c r="C605">
        <v>604</v>
      </c>
      <c r="D605">
        <v>876</v>
      </c>
      <c r="F605" s="350" t="s">
        <v>3106</v>
      </c>
      <c r="G605" s="132" t="s">
        <v>2387</v>
      </c>
      <c r="H605">
        <v>604</v>
      </c>
      <c r="I605" s="708" t="s">
        <v>3091</v>
      </c>
    </row>
    <row r="606" spans="1:10">
      <c r="A606" s="350" t="s">
        <v>965</v>
      </c>
      <c r="B606" s="132" t="s">
        <v>2388</v>
      </c>
      <c r="C606">
        <v>605</v>
      </c>
      <c r="D606">
        <v>877</v>
      </c>
      <c r="F606" s="350" t="s">
        <v>3162</v>
      </c>
      <c r="G606" s="132" t="s">
        <v>2388</v>
      </c>
      <c r="H606">
        <v>605</v>
      </c>
      <c r="I606" s="708" t="s">
        <v>3091</v>
      </c>
    </row>
    <row r="607" spans="1:10">
      <c r="A607" s="350" t="s">
        <v>966</v>
      </c>
      <c r="B607" s="132" t="s">
        <v>2389</v>
      </c>
      <c r="C607">
        <v>606</v>
      </c>
      <c r="D607">
        <v>878</v>
      </c>
      <c r="F607" s="350" t="s">
        <v>3163</v>
      </c>
      <c r="G607" s="132" t="s">
        <v>2389</v>
      </c>
      <c r="H607">
        <v>606</v>
      </c>
      <c r="I607" s="708" t="s">
        <v>3091</v>
      </c>
    </row>
    <row r="608" spans="1:10">
      <c r="A608" s="350" t="s">
        <v>967</v>
      </c>
      <c r="B608" s="132" t="s">
        <v>158</v>
      </c>
      <c r="C608">
        <v>607</v>
      </c>
      <c r="D608">
        <v>879</v>
      </c>
      <c r="F608" s="350" t="s">
        <v>2660</v>
      </c>
      <c r="G608" s="132" t="s">
        <v>158</v>
      </c>
      <c r="H608">
        <v>607</v>
      </c>
      <c r="I608" s="708" t="s">
        <v>3091</v>
      </c>
    </row>
    <row r="609" spans="1:9">
      <c r="A609" s="350" t="s">
        <v>968</v>
      </c>
      <c r="B609" s="132" t="s">
        <v>2390</v>
      </c>
      <c r="C609">
        <v>608</v>
      </c>
      <c r="D609">
        <v>880</v>
      </c>
      <c r="E609" s="708" t="s">
        <v>3157</v>
      </c>
      <c r="F609" s="350" t="s">
        <v>2649</v>
      </c>
      <c r="G609" s="132" t="s">
        <v>2390</v>
      </c>
      <c r="H609">
        <v>608</v>
      </c>
      <c r="I609" s="708" t="s">
        <v>3091</v>
      </c>
    </row>
    <row r="610" spans="1:9">
      <c r="A610" s="350" t="s">
        <v>969</v>
      </c>
      <c r="B610" s="132" t="s">
        <v>2391</v>
      </c>
      <c r="C610">
        <v>609</v>
      </c>
      <c r="D610">
        <v>881</v>
      </c>
      <c r="E610" s="708" t="s">
        <v>3157</v>
      </c>
      <c r="F610" s="350" t="s">
        <v>676</v>
      </c>
      <c r="G610" s="132" t="s">
        <v>2391</v>
      </c>
      <c r="H610">
        <v>609</v>
      </c>
      <c r="I610" s="708" t="s">
        <v>3091</v>
      </c>
    </row>
    <row r="611" spans="1:9">
      <c r="A611" s="350" t="s">
        <v>970</v>
      </c>
      <c r="B611" s="132" t="s">
        <v>2392</v>
      </c>
      <c r="C611">
        <v>610</v>
      </c>
      <c r="D611">
        <v>882</v>
      </c>
      <c r="E611" s="708" t="s">
        <v>3157</v>
      </c>
      <c r="F611" s="350" t="s">
        <v>677</v>
      </c>
      <c r="G611" s="132" t="s">
        <v>2392</v>
      </c>
      <c r="H611">
        <v>610</v>
      </c>
      <c r="I611" s="708" t="s">
        <v>3091</v>
      </c>
    </row>
    <row r="612" spans="1:9">
      <c r="A612" s="350" t="s">
        <v>971</v>
      </c>
      <c r="B612" s="132" t="s">
        <v>2393</v>
      </c>
      <c r="C612">
        <v>611</v>
      </c>
      <c r="D612">
        <v>883</v>
      </c>
      <c r="E612" s="708" t="s">
        <v>3157</v>
      </c>
      <c r="F612" s="350" t="s">
        <v>678</v>
      </c>
      <c r="G612" s="132" t="s">
        <v>2393</v>
      </c>
      <c r="H612">
        <v>611</v>
      </c>
      <c r="I612" s="708" t="s">
        <v>3091</v>
      </c>
    </row>
    <row r="613" spans="1:9">
      <c r="A613" s="350" t="s">
        <v>972</v>
      </c>
      <c r="B613" s="132" t="s">
        <v>2394</v>
      </c>
      <c r="C613">
        <v>612</v>
      </c>
      <c r="D613">
        <v>884</v>
      </c>
      <c r="E613" s="708" t="s">
        <v>3157</v>
      </c>
      <c r="F613" s="350" t="s">
        <v>679</v>
      </c>
      <c r="G613" s="132" t="s">
        <v>2394</v>
      </c>
      <c r="H613">
        <v>612</v>
      </c>
      <c r="I613" s="708" t="s">
        <v>3091</v>
      </c>
    </row>
    <row r="614" spans="1:9">
      <c r="A614" s="350" t="s">
        <v>973</v>
      </c>
      <c r="B614" s="132" t="s">
        <v>2395</v>
      </c>
      <c r="C614">
        <v>613</v>
      </c>
      <c r="D614">
        <v>885</v>
      </c>
      <c r="E614" s="708" t="s">
        <v>3157</v>
      </c>
      <c r="F614" s="350" t="s">
        <v>680</v>
      </c>
      <c r="G614" s="132" t="s">
        <v>2395</v>
      </c>
      <c r="H614">
        <v>613</v>
      </c>
      <c r="I614" s="708" t="s">
        <v>3091</v>
      </c>
    </row>
    <row r="615" spans="1:9">
      <c r="A615" s="350" t="s">
        <v>974</v>
      </c>
      <c r="B615" s="132" t="s">
        <v>2396</v>
      </c>
      <c r="C615">
        <v>614</v>
      </c>
      <c r="D615">
        <v>886</v>
      </c>
      <c r="E615" s="708"/>
      <c r="F615" s="350" t="s">
        <v>681</v>
      </c>
      <c r="G615" s="132" t="s">
        <v>2396</v>
      </c>
      <c r="H615">
        <v>614</v>
      </c>
      <c r="I615" s="708" t="s">
        <v>3091</v>
      </c>
    </row>
    <row r="616" spans="1:9">
      <c r="A616" s="350" t="s">
        <v>975</v>
      </c>
      <c r="B616" s="132" t="s">
        <v>2397</v>
      </c>
      <c r="C616">
        <v>615</v>
      </c>
      <c r="D616">
        <v>887</v>
      </c>
      <c r="E616" s="708"/>
      <c r="F616" s="350" t="s">
        <v>682</v>
      </c>
      <c r="G616" s="132" t="s">
        <v>2397</v>
      </c>
      <c r="H616">
        <v>615</v>
      </c>
      <c r="I616" s="708" t="s">
        <v>3091</v>
      </c>
    </row>
    <row r="617" spans="1:9">
      <c r="A617" s="350" t="s">
        <v>976</v>
      </c>
      <c r="B617" s="132" t="s">
        <v>2398</v>
      </c>
      <c r="C617">
        <v>616</v>
      </c>
      <c r="D617">
        <v>888</v>
      </c>
      <c r="E617" s="708"/>
      <c r="F617" s="350" t="s">
        <v>683</v>
      </c>
      <c r="G617" s="132" t="s">
        <v>2398</v>
      </c>
      <c r="H617">
        <v>616</v>
      </c>
      <c r="I617" s="708" t="s">
        <v>3091</v>
      </c>
    </row>
    <row r="618" spans="1:9">
      <c r="A618" s="350" t="s">
        <v>977</v>
      </c>
      <c r="B618" s="132" t="s">
        <v>2399</v>
      </c>
      <c r="C618">
        <v>617</v>
      </c>
      <c r="D618">
        <v>889</v>
      </c>
      <c r="F618" s="350" t="s">
        <v>2668</v>
      </c>
      <c r="G618" s="132" t="s">
        <v>2399</v>
      </c>
      <c r="H618">
        <v>617</v>
      </c>
      <c r="I618" s="708" t="s">
        <v>3091</v>
      </c>
    </row>
    <row r="619" spans="1:9">
      <c r="A619" s="350" t="s">
        <v>978</v>
      </c>
      <c r="B619" s="132" t="s">
        <v>2400</v>
      </c>
      <c r="C619">
        <v>618</v>
      </c>
      <c r="D619">
        <v>890</v>
      </c>
      <c r="F619" s="350" t="s">
        <v>3107</v>
      </c>
      <c r="G619" s="132" t="s">
        <v>2400</v>
      </c>
      <c r="H619">
        <v>618</v>
      </c>
      <c r="I619" s="708" t="s">
        <v>3091</v>
      </c>
    </row>
    <row r="620" spans="1:9">
      <c r="A620" s="350" t="s">
        <v>979</v>
      </c>
      <c r="B620" s="132" t="s">
        <v>2401</v>
      </c>
      <c r="C620">
        <v>619</v>
      </c>
      <c r="D620">
        <v>891</v>
      </c>
      <c r="F620" s="350" t="s">
        <v>2650</v>
      </c>
      <c r="G620" s="132" t="s">
        <v>2401</v>
      </c>
      <c r="H620">
        <v>619</v>
      </c>
      <c r="I620" s="708" t="s">
        <v>3091</v>
      </c>
    </row>
    <row r="621" spans="1:9">
      <c r="A621" s="350" t="s">
        <v>980</v>
      </c>
      <c r="B621" s="132" t="s">
        <v>155</v>
      </c>
      <c r="C621">
        <v>620</v>
      </c>
      <c r="D621">
        <v>892</v>
      </c>
      <c r="F621" s="350" t="s">
        <v>3108</v>
      </c>
      <c r="G621" s="132" t="s">
        <v>155</v>
      </c>
      <c r="H621">
        <v>620</v>
      </c>
      <c r="I621" s="708" t="s">
        <v>3091</v>
      </c>
    </row>
    <row r="622" spans="1:9">
      <c r="A622" s="350" t="s">
        <v>981</v>
      </c>
      <c r="B622" s="132" t="s">
        <v>2402</v>
      </c>
      <c r="C622">
        <v>621</v>
      </c>
      <c r="D622">
        <v>893</v>
      </c>
      <c r="E622" s="708" t="s">
        <v>3157</v>
      </c>
      <c r="F622" s="350" t="s">
        <v>3166</v>
      </c>
      <c r="G622" s="132" t="s">
        <v>2402</v>
      </c>
      <c r="H622">
        <v>621</v>
      </c>
      <c r="I622" s="708" t="s">
        <v>3091</v>
      </c>
    </row>
    <row r="623" spans="1:9">
      <c r="A623" s="350" t="s">
        <v>982</v>
      </c>
      <c r="B623" s="132" t="s">
        <v>2403</v>
      </c>
      <c r="C623">
        <v>622</v>
      </c>
      <c r="D623">
        <v>894</v>
      </c>
      <c r="E623" s="708" t="s">
        <v>3157</v>
      </c>
      <c r="F623" s="350" t="s">
        <v>3167</v>
      </c>
      <c r="G623" s="132" t="s">
        <v>2403</v>
      </c>
      <c r="H623">
        <v>622</v>
      </c>
      <c r="I623" s="708" t="s">
        <v>3091</v>
      </c>
    </row>
    <row r="624" spans="1:9">
      <c r="A624" s="350" t="s">
        <v>983</v>
      </c>
      <c r="B624" s="132" t="s">
        <v>162</v>
      </c>
      <c r="C624">
        <v>623</v>
      </c>
      <c r="D624">
        <v>895</v>
      </c>
      <c r="E624" s="708" t="s">
        <v>3157</v>
      </c>
      <c r="F624" s="350" t="s">
        <v>2669</v>
      </c>
      <c r="G624" s="132" t="s">
        <v>162</v>
      </c>
      <c r="H624">
        <v>623</v>
      </c>
      <c r="I624" s="708" t="s">
        <v>3091</v>
      </c>
    </row>
    <row r="625" spans="1:9">
      <c r="A625" s="350" t="s">
        <v>984</v>
      </c>
      <c r="B625" s="132" t="s">
        <v>2404</v>
      </c>
      <c r="C625">
        <v>624</v>
      </c>
      <c r="D625">
        <v>896</v>
      </c>
      <c r="E625" s="708" t="s">
        <v>3157</v>
      </c>
      <c r="F625" s="350" t="s">
        <v>2651</v>
      </c>
      <c r="G625" s="132" t="s">
        <v>2404</v>
      </c>
      <c r="H625">
        <v>624</v>
      </c>
      <c r="I625" s="708" t="s">
        <v>3091</v>
      </c>
    </row>
    <row r="626" spans="1:9">
      <c r="A626" s="350" t="s">
        <v>985</v>
      </c>
      <c r="B626" s="132" t="s">
        <v>2405</v>
      </c>
      <c r="C626">
        <v>625</v>
      </c>
      <c r="D626">
        <v>897</v>
      </c>
      <c r="E626" s="708" t="s">
        <v>3157</v>
      </c>
      <c r="F626" s="350" t="s">
        <v>691</v>
      </c>
      <c r="G626" s="132" t="s">
        <v>2405</v>
      </c>
      <c r="H626">
        <v>625</v>
      </c>
      <c r="I626" s="708" t="s">
        <v>3091</v>
      </c>
    </row>
    <row r="627" spans="1:9">
      <c r="A627" s="350" t="s">
        <v>986</v>
      </c>
      <c r="B627" s="132" t="s">
        <v>2406</v>
      </c>
      <c r="C627">
        <v>626</v>
      </c>
      <c r="D627">
        <v>898</v>
      </c>
      <c r="E627" s="708" t="s">
        <v>3157</v>
      </c>
      <c r="F627" s="350" t="s">
        <v>692</v>
      </c>
      <c r="G627" s="132" t="s">
        <v>2406</v>
      </c>
      <c r="H627">
        <v>626</v>
      </c>
      <c r="I627" s="708" t="s">
        <v>3091</v>
      </c>
    </row>
    <row r="628" spans="1:9">
      <c r="A628" s="350" t="s">
        <v>987</v>
      </c>
      <c r="B628" s="132" t="s">
        <v>2407</v>
      </c>
      <c r="C628">
        <v>627</v>
      </c>
      <c r="D628">
        <v>899</v>
      </c>
      <c r="E628" s="708"/>
      <c r="F628" s="350" t="s">
        <v>693</v>
      </c>
      <c r="G628" s="132" t="s">
        <v>2407</v>
      </c>
      <c r="H628">
        <v>627</v>
      </c>
      <c r="I628" s="708" t="s">
        <v>3091</v>
      </c>
    </row>
    <row r="629" spans="1:9">
      <c r="A629" s="350" t="s">
        <v>988</v>
      </c>
      <c r="B629" s="132" t="s">
        <v>2408</v>
      </c>
      <c r="C629">
        <v>628</v>
      </c>
      <c r="D629">
        <v>900</v>
      </c>
      <c r="E629" s="708"/>
      <c r="F629" s="350" t="s">
        <v>694</v>
      </c>
      <c r="G629" s="132" t="s">
        <v>2408</v>
      </c>
      <c r="H629">
        <v>628</v>
      </c>
      <c r="I629" s="708" t="s">
        <v>3091</v>
      </c>
    </row>
    <row r="630" spans="1:9">
      <c r="A630" s="350" t="s">
        <v>989</v>
      </c>
      <c r="B630" s="132" t="s">
        <v>2409</v>
      </c>
      <c r="C630">
        <v>629</v>
      </c>
      <c r="D630">
        <v>901</v>
      </c>
      <c r="E630" s="708"/>
      <c r="F630" s="350" t="s">
        <v>695</v>
      </c>
      <c r="G630" s="132" t="s">
        <v>2409</v>
      </c>
      <c r="H630">
        <v>629</v>
      </c>
      <c r="I630" s="708" t="s">
        <v>3091</v>
      </c>
    </row>
    <row r="631" spans="1:9">
      <c r="A631" s="350" t="s">
        <v>990</v>
      </c>
      <c r="B631" s="132" t="s">
        <v>2410</v>
      </c>
      <c r="C631">
        <v>630</v>
      </c>
      <c r="D631">
        <v>902</v>
      </c>
      <c r="F631" s="350" t="s">
        <v>696</v>
      </c>
      <c r="G631" s="132" t="s">
        <v>2410</v>
      </c>
      <c r="H631">
        <v>630</v>
      </c>
      <c r="I631" s="708" t="s">
        <v>3091</v>
      </c>
    </row>
    <row r="632" spans="1:9">
      <c r="A632" s="350" t="s">
        <v>991</v>
      </c>
      <c r="B632" s="132" t="s">
        <v>2411</v>
      </c>
      <c r="C632">
        <v>631</v>
      </c>
      <c r="D632">
        <v>903</v>
      </c>
      <c r="F632" s="350" t="s">
        <v>697</v>
      </c>
      <c r="G632" s="132" t="s">
        <v>2411</v>
      </c>
      <c r="H632">
        <v>631</v>
      </c>
      <c r="I632" s="708" t="s">
        <v>3091</v>
      </c>
    </row>
    <row r="633" spans="1:9">
      <c r="A633" s="350" t="s">
        <v>992</v>
      </c>
      <c r="B633" s="132" t="s">
        <v>2412</v>
      </c>
      <c r="C633">
        <v>632</v>
      </c>
      <c r="D633">
        <v>904</v>
      </c>
      <c r="F633" s="350" t="s">
        <v>698</v>
      </c>
      <c r="G633" s="132" t="s">
        <v>2412</v>
      </c>
      <c r="H633">
        <v>632</v>
      </c>
      <c r="I633" s="708" t="s">
        <v>3091</v>
      </c>
    </row>
    <row r="634" spans="1:9">
      <c r="A634" s="350" t="s">
        <v>993</v>
      </c>
      <c r="B634" s="132" t="s">
        <v>2413</v>
      </c>
      <c r="C634">
        <v>633</v>
      </c>
      <c r="D634">
        <v>905</v>
      </c>
      <c r="F634" s="350" t="s">
        <v>2671</v>
      </c>
      <c r="G634" s="132" t="s">
        <v>2413</v>
      </c>
      <c r="H634">
        <v>633</v>
      </c>
      <c r="I634" s="708" t="s">
        <v>3091</v>
      </c>
    </row>
    <row r="635" spans="1:9">
      <c r="A635" s="350" t="s">
        <v>994</v>
      </c>
      <c r="B635" s="132" t="s">
        <v>2414</v>
      </c>
      <c r="C635">
        <v>634</v>
      </c>
      <c r="D635">
        <v>906</v>
      </c>
      <c r="E635" s="708" t="s">
        <v>3157</v>
      </c>
      <c r="F635" s="350" t="s">
        <v>3109</v>
      </c>
      <c r="G635" s="132" t="s">
        <v>2414</v>
      </c>
      <c r="H635">
        <v>634</v>
      </c>
      <c r="I635" s="708" t="s">
        <v>3091</v>
      </c>
    </row>
    <row r="636" spans="1:9">
      <c r="A636" s="350" t="s">
        <v>995</v>
      </c>
      <c r="B636" s="132" t="s">
        <v>2415</v>
      </c>
      <c r="C636">
        <v>635</v>
      </c>
      <c r="D636">
        <v>907</v>
      </c>
      <c r="E636" s="708" t="s">
        <v>3157</v>
      </c>
      <c r="F636" s="350" t="s">
        <v>2672</v>
      </c>
      <c r="G636" s="132" t="s">
        <v>2415</v>
      </c>
      <c r="H636">
        <v>635</v>
      </c>
      <c r="I636" s="708" t="s">
        <v>3091</v>
      </c>
    </row>
    <row r="637" spans="1:9">
      <c r="A637" s="350" t="s">
        <v>996</v>
      </c>
      <c r="B637" s="132" t="s">
        <v>2416</v>
      </c>
      <c r="C637">
        <v>636</v>
      </c>
      <c r="D637">
        <v>908</v>
      </c>
      <c r="E637" s="708" t="s">
        <v>3157</v>
      </c>
      <c r="F637" s="350" t="s">
        <v>3110</v>
      </c>
      <c r="G637" s="132" t="s">
        <v>2416</v>
      </c>
      <c r="H637">
        <v>636</v>
      </c>
      <c r="I637" s="708" t="s">
        <v>3091</v>
      </c>
    </row>
    <row r="638" spans="1:9">
      <c r="A638" s="350" t="s">
        <v>997</v>
      </c>
      <c r="B638" s="132" t="s">
        <v>2417</v>
      </c>
      <c r="C638">
        <v>637</v>
      </c>
      <c r="D638">
        <v>909</v>
      </c>
      <c r="E638" s="708" t="s">
        <v>3157</v>
      </c>
      <c r="F638" s="350" t="s">
        <v>3170</v>
      </c>
      <c r="G638" s="132" t="s">
        <v>2417</v>
      </c>
      <c r="H638">
        <v>637</v>
      </c>
      <c r="I638" s="708" t="s">
        <v>3091</v>
      </c>
    </row>
    <row r="639" spans="1:9">
      <c r="A639" s="350" t="s">
        <v>998</v>
      </c>
      <c r="B639" s="132" t="s">
        <v>2418</v>
      </c>
      <c r="C639">
        <v>638</v>
      </c>
      <c r="D639">
        <v>910</v>
      </c>
      <c r="E639" s="708" t="s">
        <v>3157</v>
      </c>
      <c r="F639" s="350" t="s">
        <v>3171</v>
      </c>
      <c r="G639" s="132" t="s">
        <v>2418</v>
      </c>
      <c r="H639">
        <v>638</v>
      </c>
      <c r="I639" s="708" t="s">
        <v>3091</v>
      </c>
    </row>
    <row r="640" spans="1:9">
      <c r="A640" s="350" t="s">
        <v>999</v>
      </c>
      <c r="B640" s="132" t="s">
        <v>2419</v>
      </c>
      <c r="C640">
        <v>639</v>
      </c>
      <c r="D640">
        <v>911</v>
      </c>
      <c r="E640" s="708" t="s">
        <v>3157</v>
      </c>
      <c r="F640" s="350" t="s">
        <v>2673</v>
      </c>
      <c r="G640" s="132" t="s">
        <v>2419</v>
      </c>
      <c r="H640">
        <v>639</v>
      </c>
      <c r="I640" s="708" t="s">
        <v>3091</v>
      </c>
    </row>
    <row r="641" spans="1:9">
      <c r="A641" s="350" t="s">
        <v>1000</v>
      </c>
      <c r="B641" s="132" t="s">
        <v>2420</v>
      </c>
      <c r="C641">
        <v>640</v>
      </c>
      <c r="D641">
        <v>912</v>
      </c>
      <c r="E641" s="708"/>
      <c r="F641" s="350" t="s">
        <v>2675</v>
      </c>
      <c r="G641" s="132" t="s">
        <v>2420</v>
      </c>
      <c r="H641">
        <v>640</v>
      </c>
      <c r="I641" s="708" t="s">
        <v>3091</v>
      </c>
    </row>
    <row r="642" spans="1:9">
      <c r="A642" s="350" t="s">
        <v>1001</v>
      </c>
      <c r="B642" s="132" t="s">
        <v>2421</v>
      </c>
      <c r="C642">
        <v>641</v>
      </c>
      <c r="D642">
        <v>913</v>
      </c>
      <c r="E642" s="708"/>
      <c r="F642" s="350" t="s">
        <v>706</v>
      </c>
      <c r="G642" s="132" t="s">
        <v>2421</v>
      </c>
      <c r="H642">
        <v>641</v>
      </c>
      <c r="I642" s="708" t="s">
        <v>3091</v>
      </c>
    </row>
    <row r="643" spans="1:9">
      <c r="A643" s="350" t="s">
        <v>1002</v>
      </c>
      <c r="B643" s="132" t="s">
        <v>2422</v>
      </c>
      <c r="C643">
        <v>642</v>
      </c>
      <c r="D643">
        <v>914</v>
      </c>
      <c r="E643" s="708"/>
      <c r="F643" s="350" t="s">
        <v>707</v>
      </c>
      <c r="G643" s="132" t="s">
        <v>2422</v>
      </c>
      <c r="H643">
        <v>642</v>
      </c>
      <c r="I643" s="708" t="s">
        <v>3091</v>
      </c>
    </row>
    <row r="644" spans="1:9">
      <c r="A644" s="350" t="s">
        <v>1123</v>
      </c>
      <c r="B644" s="132" t="s">
        <v>2423</v>
      </c>
      <c r="C644">
        <v>643</v>
      </c>
      <c r="D644">
        <v>915</v>
      </c>
      <c r="F644" s="350" t="s">
        <v>708</v>
      </c>
      <c r="G644" s="132" t="s">
        <v>2423</v>
      </c>
      <c r="H644">
        <v>643</v>
      </c>
      <c r="I644" s="708" t="s">
        <v>3091</v>
      </c>
    </row>
    <row r="645" spans="1:9">
      <c r="A645" s="350" t="s">
        <v>1124</v>
      </c>
      <c r="B645" s="132" t="s">
        <v>2424</v>
      </c>
      <c r="C645">
        <v>644</v>
      </c>
      <c r="D645">
        <v>916</v>
      </c>
      <c r="F645" s="350" t="s">
        <v>709</v>
      </c>
      <c r="G645" s="132" t="s">
        <v>2424</v>
      </c>
      <c r="H645">
        <v>644</v>
      </c>
      <c r="I645" s="708" t="s">
        <v>3091</v>
      </c>
    </row>
    <row r="646" spans="1:9">
      <c r="A646" s="350" t="s">
        <v>1125</v>
      </c>
      <c r="B646" s="132" t="s">
        <v>2425</v>
      </c>
      <c r="C646">
        <v>645</v>
      </c>
      <c r="D646">
        <v>917</v>
      </c>
      <c r="F646" s="350" t="s">
        <v>710</v>
      </c>
      <c r="G646" s="132" t="s">
        <v>2425</v>
      </c>
      <c r="H646">
        <v>645</v>
      </c>
      <c r="I646" s="708" t="s">
        <v>3091</v>
      </c>
    </row>
    <row r="647" spans="1:9">
      <c r="A647" s="350" t="s">
        <v>1527</v>
      </c>
      <c r="B647" s="132" t="s">
        <v>2426</v>
      </c>
      <c r="C647">
        <v>646</v>
      </c>
      <c r="D647">
        <v>918</v>
      </c>
      <c r="F647" s="350" t="s">
        <v>711</v>
      </c>
      <c r="G647" s="132" t="s">
        <v>2426</v>
      </c>
      <c r="H647">
        <v>646</v>
      </c>
      <c r="I647" s="708" t="s">
        <v>3091</v>
      </c>
    </row>
    <row r="648" spans="1:9">
      <c r="A648" s="350" t="s">
        <v>1126</v>
      </c>
      <c r="B648" s="132" t="s">
        <v>2427</v>
      </c>
      <c r="C648">
        <v>647</v>
      </c>
      <c r="D648">
        <v>919</v>
      </c>
      <c r="F648" s="350" t="s">
        <v>712</v>
      </c>
      <c r="G648" s="132" t="s">
        <v>2427</v>
      </c>
      <c r="H648">
        <v>647</v>
      </c>
      <c r="I648" s="708" t="s">
        <v>3091</v>
      </c>
    </row>
    <row r="649" spans="1:9">
      <c r="A649" s="350" t="s">
        <v>1127</v>
      </c>
      <c r="B649" s="132" t="s">
        <v>2428</v>
      </c>
      <c r="C649">
        <v>648</v>
      </c>
      <c r="D649">
        <v>920</v>
      </c>
      <c r="F649" s="350" t="s">
        <v>713</v>
      </c>
      <c r="G649" s="132" t="s">
        <v>2428</v>
      </c>
      <c r="H649">
        <v>648</v>
      </c>
      <c r="I649" s="708" t="s">
        <v>3091</v>
      </c>
    </row>
    <row r="650" spans="1:9">
      <c r="A650" s="350" t="s">
        <v>1525</v>
      </c>
      <c r="B650" s="132" t="s">
        <v>2429</v>
      </c>
      <c r="C650">
        <v>649</v>
      </c>
      <c r="D650">
        <v>921</v>
      </c>
      <c r="F650" s="350" t="s">
        <v>2676</v>
      </c>
      <c r="G650" s="132" t="s">
        <v>2429</v>
      </c>
      <c r="H650">
        <v>649</v>
      </c>
      <c r="I650" s="708" t="s">
        <v>3091</v>
      </c>
    </row>
    <row r="651" spans="1:9">
      <c r="A651" s="350" t="s">
        <v>1128</v>
      </c>
      <c r="B651" s="132" t="s">
        <v>2430</v>
      </c>
      <c r="C651">
        <v>650</v>
      </c>
      <c r="D651">
        <v>922</v>
      </c>
      <c r="F651" s="350" t="s">
        <v>3111</v>
      </c>
      <c r="G651" s="132" t="s">
        <v>2430</v>
      </c>
      <c r="H651">
        <v>650</v>
      </c>
      <c r="I651" s="708" t="s">
        <v>3091</v>
      </c>
    </row>
    <row r="652" spans="1:9">
      <c r="A652" s="350" t="s">
        <v>1129</v>
      </c>
      <c r="B652" s="132" t="s">
        <v>2431</v>
      </c>
      <c r="C652">
        <v>651</v>
      </c>
      <c r="D652">
        <v>923</v>
      </c>
      <c r="F652" s="350" t="s">
        <v>2677</v>
      </c>
      <c r="G652" s="132" t="s">
        <v>2431</v>
      </c>
      <c r="H652">
        <v>651</v>
      </c>
      <c r="I652" s="708" t="s">
        <v>3091</v>
      </c>
    </row>
    <row r="653" spans="1:9">
      <c r="A653" s="350" t="s">
        <v>1130</v>
      </c>
      <c r="B653" s="132" t="s">
        <v>2432</v>
      </c>
      <c r="C653">
        <v>652</v>
      </c>
      <c r="D653">
        <v>924</v>
      </c>
      <c r="F653" s="350" t="s">
        <v>3112</v>
      </c>
      <c r="G653" s="132" t="s">
        <v>2432</v>
      </c>
      <c r="H653">
        <v>652</v>
      </c>
      <c r="I653" s="708" t="s">
        <v>3091</v>
      </c>
    </row>
    <row r="654" spans="1:9">
      <c r="A654" s="350" t="s">
        <v>1131</v>
      </c>
      <c r="B654" s="132" t="s">
        <v>2433</v>
      </c>
      <c r="C654">
        <v>653</v>
      </c>
      <c r="D654">
        <v>925</v>
      </c>
      <c r="F654" s="350" t="s">
        <v>3174</v>
      </c>
      <c r="G654" s="132" t="s">
        <v>2433</v>
      </c>
      <c r="H654">
        <v>653</v>
      </c>
      <c r="I654" s="708" t="s">
        <v>3091</v>
      </c>
    </row>
    <row r="655" spans="1:9">
      <c r="A655" s="350" t="s">
        <v>1132</v>
      </c>
      <c r="B655" s="132" t="s">
        <v>2434</v>
      </c>
      <c r="C655">
        <v>654</v>
      </c>
      <c r="D655">
        <v>926</v>
      </c>
      <c r="F655" s="350" t="s">
        <v>3175</v>
      </c>
      <c r="G655" s="132" t="s">
        <v>2434</v>
      </c>
      <c r="H655">
        <v>654</v>
      </c>
      <c r="I655" s="708" t="s">
        <v>3091</v>
      </c>
    </row>
    <row r="656" spans="1:9">
      <c r="A656" s="350" t="s">
        <v>1133</v>
      </c>
      <c r="B656" s="132" t="s">
        <v>2435</v>
      </c>
      <c r="C656">
        <v>655</v>
      </c>
      <c r="D656">
        <v>927</v>
      </c>
      <c r="F656" s="350" t="s">
        <v>2678</v>
      </c>
      <c r="G656" s="132" t="s">
        <v>2435</v>
      </c>
      <c r="H656">
        <v>655</v>
      </c>
      <c r="I656" s="708" t="s">
        <v>3091</v>
      </c>
    </row>
    <row r="657" spans="1:9">
      <c r="A657" s="350" t="s">
        <v>1134</v>
      </c>
      <c r="B657" s="132" t="s">
        <v>2436</v>
      </c>
      <c r="C657">
        <v>656</v>
      </c>
      <c r="D657">
        <v>928</v>
      </c>
      <c r="F657" s="350" t="s">
        <v>2680</v>
      </c>
      <c r="G657" s="132" t="s">
        <v>2436</v>
      </c>
      <c r="H657">
        <v>656</v>
      </c>
      <c r="I657" s="708" t="s">
        <v>3091</v>
      </c>
    </row>
    <row r="658" spans="1:9">
      <c r="A658" s="350" t="s">
        <v>1529</v>
      </c>
      <c r="B658" s="132" t="s">
        <v>2437</v>
      </c>
      <c r="C658">
        <v>657</v>
      </c>
      <c r="D658">
        <v>929</v>
      </c>
      <c r="F658" s="350" t="s">
        <v>721</v>
      </c>
      <c r="G658" s="132" t="s">
        <v>2437</v>
      </c>
      <c r="H658">
        <v>657</v>
      </c>
      <c r="I658" s="708" t="s">
        <v>3091</v>
      </c>
    </row>
    <row r="659" spans="1:9">
      <c r="A659" s="350" t="s">
        <v>1135</v>
      </c>
      <c r="B659" s="132" t="s">
        <v>2438</v>
      </c>
      <c r="C659">
        <v>658</v>
      </c>
      <c r="D659">
        <v>930</v>
      </c>
      <c r="F659" s="350" t="s">
        <v>722</v>
      </c>
      <c r="G659" s="132" t="s">
        <v>2438</v>
      </c>
      <c r="H659">
        <v>658</v>
      </c>
      <c r="I659" s="708" t="s">
        <v>3091</v>
      </c>
    </row>
    <row r="660" spans="1:9">
      <c r="A660" s="350" t="s">
        <v>1136</v>
      </c>
      <c r="B660" s="132" t="s">
        <v>2439</v>
      </c>
      <c r="C660">
        <v>659</v>
      </c>
      <c r="D660">
        <v>931</v>
      </c>
      <c r="F660" s="350" t="s">
        <v>723</v>
      </c>
      <c r="G660" s="132" t="s">
        <v>2439</v>
      </c>
      <c r="H660">
        <v>659</v>
      </c>
      <c r="I660" s="708" t="s">
        <v>3091</v>
      </c>
    </row>
    <row r="661" spans="1:9">
      <c r="A661" s="350" t="s">
        <v>1528</v>
      </c>
      <c r="B661" s="132" t="s">
        <v>2440</v>
      </c>
      <c r="C661">
        <v>660</v>
      </c>
      <c r="D661">
        <v>932</v>
      </c>
      <c r="F661" s="350" t="s">
        <v>724</v>
      </c>
      <c r="G661" s="132" t="s">
        <v>2440</v>
      </c>
      <c r="H661">
        <v>660</v>
      </c>
      <c r="I661" s="708" t="s">
        <v>3091</v>
      </c>
    </row>
    <row r="662" spans="1:9">
      <c r="A662" s="350" t="s">
        <v>1137</v>
      </c>
      <c r="B662" s="132" t="s">
        <v>2441</v>
      </c>
      <c r="C662">
        <v>661</v>
      </c>
      <c r="D662">
        <v>933</v>
      </c>
      <c r="F662" s="350" t="s">
        <v>725</v>
      </c>
      <c r="G662" s="132" t="s">
        <v>2441</v>
      </c>
      <c r="H662">
        <v>661</v>
      </c>
      <c r="I662" s="708" t="s">
        <v>3091</v>
      </c>
    </row>
    <row r="663" spans="1:9">
      <c r="A663" s="350" t="s">
        <v>1138</v>
      </c>
      <c r="B663" s="132" t="s">
        <v>2442</v>
      </c>
      <c r="C663">
        <v>662</v>
      </c>
      <c r="D663">
        <v>934</v>
      </c>
      <c r="F663" s="350" t="s">
        <v>726</v>
      </c>
      <c r="G663" s="132" t="s">
        <v>2442</v>
      </c>
      <c r="H663">
        <v>662</v>
      </c>
      <c r="I663" s="708" t="s">
        <v>3091</v>
      </c>
    </row>
    <row r="664" spans="1:9">
      <c r="A664" s="350" t="s">
        <v>1139</v>
      </c>
      <c r="B664" s="132" t="s">
        <v>2443</v>
      </c>
      <c r="C664">
        <v>663</v>
      </c>
      <c r="D664">
        <v>935</v>
      </c>
      <c r="F664" s="350" t="s">
        <v>727</v>
      </c>
      <c r="G664" s="132" t="s">
        <v>2443</v>
      </c>
      <c r="H664">
        <v>663</v>
      </c>
      <c r="I664" s="708" t="s">
        <v>3091</v>
      </c>
    </row>
    <row r="665" spans="1:9">
      <c r="A665" s="350" t="s">
        <v>1140</v>
      </c>
      <c r="B665" s="132" t="s">
        <v>2444</v>
      </c>
      <c r="C665">
        <v>664</v>
      </c>
      <c r="D665">
        <v>936</v>
      </c>
      <c r="F665" s="350" t="s">
        <v>728</v>
      </c>
      <c r="G665" s="132" t="s">
        <v>2444</v>
      </c>
      <c r="H665">
        <v>664</v>
      </c>
      <c r="I665" s="708" t="s">
        <v>3091</v>
      </c>
    </row>
    <row r="666" spans="1:9">
      <c r="A666" s="350" t="s">
        <v>1141</v>
      </c>
      <c r="B666" s="132" t="s">
        <v>2445</v>
      </c>
      <c r="C666">
        <v>665</v>
      </c>
      <c r="D666">
        <v>937</v>
      </c>
      <c r="F666" s="350" t="s">
        <v>2681</v>
      </c>
      <c r="G666" s="132" t="s">
        <v>2445</v>
      </c>
      <c r="H666">
        <v>665</v>
      </c>
      <c r="I666" s="708" t="s">
        <v>3091</v>
      </c>
    </row>
    <row r="667" spans="1:9">
      <c r="A667" s="350" t="s">
        <v>1142</v>
      </c>
      <c r="B667" s="132" t="s">
        <v>2446</v>
      </c>
      <c r="C667">
        <v>666</v>
      </c>
      <c r="D667">
        <v>938</v>
      </c>
      <c r="F667" s="350" t="s">
        <v>3113</v>
      </c>
      <c r="G667" s="132" t="s">
        <v>2446</v>
      </c>
      <c r="H667">
        <v>666</v>
      </c>
      <c r="I667" s="708" t="s">
        <v>3091</v>
      </c>
    </row>
    <row r="668" spans="1:9">
      <c r="A668" s="350" t="s">
        <v>1143</v>
      </c>
      <c r="B668" s="132" t="s">
        <v>2447</v>
      </c>
      <c r="C668">
        <v>667</v>
      </c>
      <c r="D668">
        <v>939</v>
      </c>
      <c r="F668" s="350" t="s">
        <v>2682</v>
      </c>
      <c r="G668" s="132" t="s">
        <v>2447</v>
      </c>
      <c r="H668">
        <v>667</v>
      </c>
      <c r="I668" s="708" t="s">
        <v>3091</v>
      </c>
    </row>
    <row r="669" spans="1:9">
      <c r="A669" s="350" t="s">
        <v>1531</v>
      </c>
      <c r="B669" s="132" t="s">
        <v>2448</v>
      </c>
      <c r="C669">
        <v>668</v>
      </c>
      <c r="D669">
        <v>940</v>
      </c>
      <c r="F669" s="350" t="s">
        <v>3114</v>
      </c>
      <c r="G669" s="132" t="s">
        <v>2448</v>
      </c>
      <c r="H669">
        <v>668</v>
      </c>
      <c r="I669" s="708" t="s">
        <v>3091</v>
      </c>
    </row>
    <row r="670" spans="1:9">
      <c r="A670" s="350" t="s">
        <v>1144</v>
      </c>
      <c r="B670" s="132" t="s">
        <v>2449</v>
      </c>
      <c r="C670">
        <v>669</v>
      </c>
      <c r="D670">
        <v>941</v>
      </c>
      <c r="F670" s="350" t="s">
        <v>3178</v>
      </c>
      <c r="G670" s="132" t="s">
        <v>2449</v>
      </c>
      <c r="H670">
        <v>669</v>
      </c>
      <c r="I670" s="708" t="s">
        <v>3091</v>
      </c>
    </row>
    <row r="671" spans="1:9">
      <c r="A671" s="350" t="s">
        <v>1145</v>
      </c>
      <c r="B671" s="132" t="s">
        <v>2450</v>
      </c>
      <c r="C671">
        <v>670</v>
      </c>
      <c r="D671">
        <v>942</v>
      </c>
      <c r="F671" s="350" t="s">
        <v>3179</v>
      </c>
      <c r="G671" s="132" t="s">
        <v>2450</v>
      </c>
      <c r="H671">
        <v>670</v>
      </c>
      <c r="I671" s="708" t="s">
        <v>3091</v>
      </c>
    </row>
    <row r="672" spans="1:9">
      <c r="A672" s="350" t="s">
        <v>1530</v>
      </c>
      <c r="B672" s="132" t="s">
        <v>2451</v>
      </c>
      <c r="C672">
        <v>671</v>
      </c>
      <c r="D672">
        <v>943</v>
      </c>
      <c r="F672" s="350" t="s">
        <v>2683</v>
      </c>
      <c r="G672" s="132" t="s">
        <v>2451</v>
      </c>
      <c r="H672">
        <v>671</v>
      </c>
      <c r="I672" s="708" t="s">
        <v>3091</v>
      </c>
    </row>
    <row r="673" spans="1:9">
      <c r="A673" s="350" t="s">
        <v>1146</v>
      </c>
      <c r="B673" s="132" t="s">
        <v>2452</v>
      </c>
      <c r="C673">
        <v>672</v>
      </c>
      <c r="D673">
        <v>944</v>
      </c>
      <c r="F673" s="350" t="s">
        <v>2685</v>
      </c>
      <c r="G673" s="132" t="s">
        <v>2452</v>
      </c>
      <c r="H673">
        <v>672</v>
      </c>
      <c r="I673" s="708" t="s">
        <v>3091</v>
      </c>
    </row>
    <row r="674" spans="1:9">
      <c r="A674" s="350" t="s">
        <v>1147</v>
      </c>
      <c r="B674" s="132" t="s">
        <v>2453</v>
      </c>
      <c r="C674">
        <v>673</v>
      </c>
      <c r="D674">
        <v>945</v>
      </c>
      <c r="F674" s="350" t="s">
        <v>736</v>
      </c>
      <c r="G674" s="132" t="s">
        <v>2453</v>
      </c>
      <c r="H674">
        <v>673</v>
      </c>
      <c r="I674" s="708" t="s">
        <v>3091</v>
      </c>
    </row>
    <row r="675" spans="1:9">
      <c r="A675" s="350" t="s">
        <v>1148</v>
      </c>
      <c r="B675" s="132" t="s">
        <v>2454</v>
      </c>
      <c r="C675">
        <v>674</v>
      </c>
      <c r="D675">
        <v>946</v>
      </c>
      <c r="F675" s="350" t="s">
        <v>737</v>
      </c>
      <c r="G675" s="132" t="s">
        <v>2454</v>
      </c>
      <c r="H675">
        <v>674</v>
      </c>
      <c r="I675" s="708" t="s">
        <v>3091</v>
      </c>
    </row>
    <row r="676" spans="1:9">
      <c r="A676" s="350" t="s">
        <v>1149</v>
      </c>
      <c r="B676" s="132" t="s">
        <v>2455</v>
      </c>
      <c r="C676">
        <v>675</v>
      </c>
      <c r="D676">
        <v>947</v>
      </c>
      <c r="F676" s="350" t="s">
        <v>738</v>
      </c>
      <c r="G676" s="132" t="s">
        <v>2455</v>
      </c>
      <c r="H676">
        <v>675</v>
      </c>
      <c r="I676" s="708" t="s">
        <v>3091</v>
      </c>
    </row>
    <row r="677" spans="1:9">
      <c r="A677" s="350" t="s">
        <v>1150</v>
      </c>
      <c r="B677" s="132" t="s">
        <v>2456</v>
      </c>
      <c r="C677">
        <v>676</v>
      </c>
      <c r="D677">
        <v>948</v>
      </c>
      <c r="F677" s="350" t="s">
        <v>739</v>
      </c>
      <c r="G677" s="132" t="s">
        <v>2456</v>
      </c>
      <c r="H677">
        <v>676</v>
      </c>
      <c r="I677" s="708" t="s">
        <v>3091</v>
      </c>
    </row>
    <row r="678" spans="1:9">
      <c r="A678" s="350" t="s">
        <v>1151</v>
      </c>
      <c r="B678" s="132" t="s">
        <v>2457</v>
      </c>
      <c r="C678">
        <v>677</v>
      </c>
      <c r="D678">
        <v>949</v>
      </c>
      <c r="F678" s="350" t="s">
        <v>740</v>
      </c>
      <c r="G678" s="132" t="s">
        <v>2457</v>
      </c>
      <c r="H678">
        <v>677</v>
      </c>
      <c r="I678" s="708" t="s">
        <v>3091</v>
      </c>
    </row>
    <row r="679" spans="1:9">
      <c r="A679" s="350" t="s">
        <v>1152</v>
      </c>
      <c r="B679" s="132" t="s">
        <v>2458</v>
      </c>
      <c r="C679">
        <v>678</v>
      </c>
      <c r="D679">
        <v>950</v>
      </c>
      <c r="F679" s="350" t="s">
        <v>741</v>
      </c>
      <c r="G679" s="132" t="s">
        <v>2458</v>
      </c>
      <c r="H679">
        <v>678</v>
      </c>
      <c r="I679" s="708" t="s">
        <v>3091</v>
      </c>
    </row>
    <row r="680" spans="1:9">
      <c r="A680" s="350" t="s">
        <v>1533</v>
      </c>
      <c r="B680" s="132" t="s">
        <v>2459</v>
      </c>
      <c r="C680">
        <v>679</v>
      </c>
      <c r="D680">
        <v>951</v>
      </c>
      <c r="F680" s="350" t="s">
        <v>742</v>
      </c>
      <c r="G680" s="132" t="s">
        <v>2459</v>
      </c>
      <c r="H680">
        <v>679</v>
      </c>
      <c r="I680" s="708" t="s">
        <v>3091</v>
      </c>
    </row>
    <row r="681" spans="1:9">
      <c r="A681" s="350" t="s">
        <v>1153</v>
      </c>
      <c r="B681" s="132" t="s">
        <v>2460</v>
      </c>
      <c r="C681">
        <v>680</v>
      </c>
      <c r="D681">
        <v>952</v>
      </c>
      <c r="F681" s="350" t="s">
        <v>743</v>
      </c>
      <c r="G681" s="132" t="s">
        <v>2460</v>
      </c>
      <c r="H681">
        <v>680</v>
      </c>
      <c r="I681" s="708" t="s">
        <v>3091</v>
      </c>
    </row>
    <row r="682" spans="1:9">
      <c r="A682" s="350" t="s">
        <v>1154</v>
      </c>
      <c r="B682" s="132" t="s">
        <v>2461</v>
      </c>
      <c r="C682">
        <v>681</v>
      </c>
      <c r="D682">
        <v>953</v>
      </c>
      <c r="F682" s="350" t="s">
        <v>2686</v>
      </c>
      <c r="G682" s="132" t="s">
        <v>2461</v>
      </c>
      <c r="H682">
        <v>681</v>
      </c>
      <c r="I682" s="708" t="s">
        <v>3091</v>
      </c>
    </row>
    <row r="683" spans="1:9">
      <c r="A683" s="350" t="s">
        <v>1532</v>
      </c>
      <c r="B683" s="132" t="s">
        <v>2462</v>
      </c>
      <c r="C683">
        <v>682</v>
      </c>
      <c r="D683">
        <v>954</v>
      </c>
      <c r="F683" s="350" t="s">
        <v>3115</v>
      </c>
      <c r="G683" s="132" t="s">
        <v>2462</v>
      </c>
      <c r="H683">
        <v>682</v>
      </c>
      <c r="I683" s="708" t="s">
        <v>3091</v>
      </c>
    </row>
    <row r="684" spans="1:9">
      <c r="A684" s="350" t="s">
        <v>1155</v>
      </c>
      <c r="B684" s="132" t="s">
        <v>2463</v>
      </c>
      <c r="C684">
        <v>683</v>
      </c>
      <c r="D684">
        <v>955</v>
      </c>
      <c r="F684" s="350" t="s">
        <v>2687</v>
      </c>
      <c r="G684" s="132" t="s">
        <v>2463</v>
      </c>
      <c r="H684">
        <v>683</v>
      </c>
      <c r="I684" s="708" t="s">
        <v>3091</v>
      </c>
    </row>
    <row r="685" spans="1:9">
      <c r="A685" s="350" t="s">
        <v>1156</v>
      </c>
      <c r="B685" s="132" t="s">
        <v>2464</v>
      </c>
      <c r="C685">
        <v>684</v>
      </c>
      <c r="D685">
        <v>956</v>
      </c>
      <c r="F685" s="350" t="s">
        <v>3116</v>
      </c>
      <c r="G685" s="132" t="s">
        <v>2464</v>
      </c>
      <c r="H685">
        <v>684</v>
      </c>
      <c r="I685" s="708" t="s">
        <v>3091</v>
      </c>
    </row>
    <row r="686" spans="1:9">
      <c r="A686" s="350" t="s">
        <v>1157</v>
      </c>
      <c r="B686" s="132" t="s">
        <v>2465</v>
      </c>
      <c r="C686">
        <v>685</v>
      </c>
      <c r="D686">
        <v>957</v>
      </c>
      <c r="F686" s="350" t="s">
        <v>3182</v>
      </c>
      <c r="G686" s="132" t="s">
        <v>2465</v>
      </c>
      <c r="H686">
        <v>685</v>
      </c>
      <c r="I686" s="708" t="s">
        <v>3091</v>
      </c>
    </row>
    <row r="687" spans="1:9">
      <c r="A687" s="350" t="s">
        <v>1158</v>
      </c>
      <c r="B687" s="132" t="s">
        <v>2466</v>
      </c>
      <c r="C687">
        <v>686</v>
      </c>
      <c r="D687">
        <v>958</v>
      </c>
      <c r="F687" s="350" t="s">
        <v>3183</v>
      </c>
      <c r="G687" s="132" t="s">
        <v>2466</v>
      </c>
      <c r="H687">
        <v>686</v>
      </c>
      <c r="I687" s="708" t="s">
        <v>3091</v>
      </c>
    </row>
    <row r="688" spans="1:9">
      <c r="A688" s="350" t="s">
        <v>1159</v>
      </c>
      <c r="B688" s="132" t="s">
        <v>2467</v>
      </c>
      <c r="C688">
        <v>687</v>
      </c>
      <c r="D688">
        <v>959</v>
      </c>
      <c r="F688" s="350" t="s">
        <v>2688</v>
      </c>
      <c r="G688" s="132" t="s">
        <v>2467</v>
      </c>
      <c r="H688">
        <v>687</v>
      </c>
      <c r="I688" s="708" t="s">
        <v>3091</v>
      </c>
    </row>
    <row r="689" spans="1:9">
      <c r="A689" s="350" t="s">
        <v>1160</v>
      </c>
      <c r="B689" s="132" t="s">
        <v>2468</v>
      </c>
      <c r="C689">
        <v>688</v>
      </c>
      <c r="D689">
        <v>960</v>
      </c>
      <c r="F689" s="350" t="s">
        <v>2690</v>
      </c>
      <c r="G689" s="132" t="s">
        <v>2468</v>
      </c>
      <c r="H689">
        <v>688</v>
      </c>
      <c r="I689" s="708" t="s">
        <v>3091</v>
      </c>
    </row>
    <row r="690" spans="1:9">
      <c r="A690" s="350" t="s">
        <v>1161</v>
      </c>
      <c r="B690" s="132" t="s">
        <v>2469</v>
      </c>
      <c r="C690">
        <v>689</v>
      </c>
      <c r="D690">
        <v>961</v>
      </c>
      <c r="F690" s="350" t="s">
        <v>751</v>
      </c>
      <c r="G690" s="132" t="s">
        <v>2469</v>
      </c>
      <c r="H690">
        <v>689</v>
      </c>
      <c r="I690" s="708" t="s">
        <v>3091</v>
      </c>
    </row>
    <row r="691" spans="1:9">
      <c r="A691" s="350" t="s">
        <v>1535</v>
      </c>
      <c r="B691" s="132" t="s">
        <v>2470</v>
      </c>
      <c r="C691">
        <v>690</v>
      </c>
      <c r="D691">
        <v>962</v>
      </c>
      <c r="F691" s="350" t="s">
        <v>752</v>
      </c>
      <c r="G691" s="132" t="s">
        <v>2470</v>
      </c>
      <c r="H691">
        <v>690</v>
      </c>
      <c r="I691" s="708" t="s">
        <v>3091</v>
      </c>
    </row>
    <row r="692" spans="1:9">
      <c r="A692" s="350" t="s">
        <v>1162</v>
      </c>
      <c r="B692" s="132" t="s">
        <v>2471</v>
      </c>
      <c r="C692">
        <v>691</v>
      </c>
      <c r="D692">
        <v>963</v>
      </c>
      <c r="F692" s="350" t="s">
        <v>753</v>
      </c>
      <c r="G692" s="132" t="s">
        <v>2471</v>
      </c>
      <c r="H692">
        <v>691</v>
      </c>
      <c r="I692" s="708" t="s">
        <v>3091</v>
      </c>
    </row>
    <row r="693" spans="1:9">
      <c r="A693" s="350" t="s">
        <v>1163</v>
      </c>
      <c r="B693" s="132" t="s">
        <v>2472</v>
      </c>
      <c r="C693">
        <v>692</v>
      </c>
      <c r="D693">
        <v>964</v>
      </c>
      <c r="F693" s="350" t="s">
        <v>754</v>
      </c>
      <c r="G693" s="132" t="s">
        <v>2472</v>
      </c>
      <c r="H693">
        <v>692</v>
      </c>
      <c r="I693" s="708" t="s">
        <v>3091</v>
      </c>
    </row>
    <row r="694" spans="1:9">
      <c r="A694" s="350" t="s">
        <v>1534</v>
      </c>
      <c r="B694" s="132" t="s">
        <v>2473</v>
      </c>
      <c r="C694">
        <v>693</v>
      </c>
      <c r="D694">
        <v>965</v>
      </c>
      <c r="F694" s="350" t="s">
        <v>755</v>
      </c>
      <c r="G694" s="132" t="s">
        <v>2473</v>
      </c>
      <c r="H694">
        <v>693</v>
      </c>
      <c r="I694" s="708" t="s">
        <v>3091</v>
      </c>
    </row>
    <row r="695" spans="1:9">
      <c r="A695" s="350" t="s">
        <v>1164</v>
      </c>
      <c r="B695" s="132" t="s">
        <v>2474</v>
      </c>
      <c r="C695">
        <v>694</v>
      </c>
      <c r="D695">
        <v>966</v>
      </c>
      <c r="F695" s="350" t="s">
        <v>756</v>
      </c>
      <c r="G695" s="132" t="s">
        <v>2474</v>
      </c>
      <c r="H695">
        <v>694</v>
      </c>
      <c r="I695" s="708" t="s">
        <v>3091</v>
      </c>
    </row>
    <row r="696" spans="1:9">
      <c r="A696" s="350" t="s">
        <v>1165</v>
      </c>
      <c r="B696" s="132" t="s">
        <v>2475</v>
      </c>
      <c r="C696">
        <v>695</v>
      </c>
      <c r="D696">
        <v>967</v>
      </c>
      <c r="F696" s="350" t="s">
        <v>757</v>
      </c>
      <c r="G696" s="132" t="s">
        <v>2475</v>
      </c>
      <c r="H696">
        <v>695</v>
      </c>
      <c r="I696" s="708" t="s">
        <v>3091</v>
      </c>
    </row>
    <row r="697" spans="1:9">
      <c r="A697" s="350" t="s">
        <v>1166</v>
      </c>
      <c r="B697" s="132" t="s">
        <v>2476</v>
      </c>
      <c r="C697">
        <v>696</v>
      </c>
      <c r="D697">
        <v>968</v>
      </c>
      <c r="F697" s="350" t="s">
        <v>758</v>
      </c>
      <c r="G697" s="132" t="s">
        <v>2476</v>
      </c>
      <c r="H697">
        <v>696</v>
      </c>
      <c r="I697" s="708" t="s">
        <v>3091</v>
      </c>
    </row>
    <row r="698" spans="1:9">
      <c r="A698" s="350" t="s">
        <v>1167</v>
      </c>
      <c r="B698" s="132" t="s">
        <v>2477</v>
      </c>
      <c r="C698">
        <v>697</v>
      </c>
      <c r="D698">
        <v>969</v>
      </c>
      <c r="F698" s="350" t="s">
        <v>2691</v>
      </c>
      <c r="G698" s="132" t="s">
        <v>2477</v>
      </c>
      <c r="H698">
        <v>697</v>
      </c>
      <c r="I698" s="708" t="s">
        <v>3091</v>
      </c>
    </row>
    <row r="699" spans="1:9">
      <c r="A699" s="350" t="s">
        <v>1168</v>
      </c>
      <c r="B699" s="132" t="s">
        <v>2478</v>
      </c>
      <c r="C699">
        <v>698</v>
      </c>
      <c r="D699">
        <v>970</v>
      </c>
      <c r="F699" s="350" t="s">
        <v>3117</v>
      </c>
      <c r="G699" s="132" t="s">
        <v>2478</v>
      </c>
      <c r="H699">
        <v>698</v>
      </c>
      <c r="I699" s="708" t="s">
        <v>3091</v>
      </c>
    </row>
    <row r="700" spans="1:9">
      <c r="A700" s="350" t="s">
        <v>1169</v>
      </c>
      <c r="B700" s="132" t="s">
        <v>2479</v>
      </c>
      <c r="C700">
        <v>699</v>
      </c>
      <c r="D700">
        <v>971</v>
      </c>
      <c r="F700" s="350" t="s">
        <v>2692</v>
      </c>
      <c r="G700" s="132" t="s">
        <v>2479</v>
      </c>
      <c r="H700">
        <v>699</v>
      </c>
      <c r="I700" s="708" t="s">
        <v>3091</v>
      </c>
    </row>
    <row r="701" spans="1:9">
      <c r="A701" s="350" t="s">
        <v>1170</v>
      </c>
      <c r="B701" s="132" t="s">
        <v>2480</v>
      </c>
      <c r="C701">
        <v>700</v>
      </c>
      <c r="D701">
        <v>972</v>
      </c>
      <c r="F701" s="350" t="s">
        <v>3118</v>
      </c>
      <c r="G701" s="132" t="s">
        <v>2480</v>
      </c>
      <c r="H701">
        <v>700</v>
      </c>
      <c r="I701" s="708" t="s">
        <v>3091</v>
      </c>
    </row>
    <row r="702" spans="1:9">
      <c r="A702" s="350" t="s">
        <v>1537</v>
      </c>
      <c r="B702" s="132" t="s">
        <v>2481</v>
      </c>
      <c r="C702">
        <v>701</v>
      </c>
      <c r="D702">
        <v>973</v>
      </c>
      <c r="F702" s="350" t="s">
        <v>3186</v>
      </c>
      <c r="G702" s="132" t="s">
        <v>2481</v>
      </c>
      <c r="H702">
        <v>701</v>
      </c>
      <c r="I702" s="708" t="s">
        <v>3091</v>
      </c>
    </row>
    <row r="703" spans="1:9">
      <c r="A703" s="350" t="s">
        <v>1171</v>
      </c>
      <c r="B703" s="132" t="s">
        <v>2482</v>
      </c>
      <c r="C703">
        <v>702</v>
      </c>
      <c r="D703">
        <v>974</v>
      </c>
      <c r="F703" s="350" t="s">
        <v>3187</v>
      </c>
      <c r="G703" s="132" t="s">
        <v>2482</v>
      </c>
      <c r="H703">
        <v>702</v>
      </c>
      <c r="I703" s="708" t="s">
        <v>3091</v>
      </c>
    </row>
    <row r="704" spans="1:9">
      <c r="A704" s="350" t="s">
        <v>1172</v>
      </c>
      <c r="B704" s="132" t="s">
        <v>2483</v>
      </c>
      <c r="C704">
        <v>703</v>
      </c>
      <c r="D704">
        <v>975</v>
      </c>
      <c r="F704" s="350" t="s">
        <v>2693</v>
      </c>
      <c r="G704" s="132" t="s">
        <v>2483</v>
      </c>
      <c r="H704">
        <v>703</v>
      </c>
      <c r="I704" s="708" t="s">
        <v>3091</v>
      </c>
    </row>
    <row r="705" spans="1:9">
      <c r="A705" s="350" t="s">
        <v>1536</v>
      </c>
      <c r="B705" s="132" t="s">
        <v>2484</v>
      </c>
      <c r="C705">
        <v>704</v>
      </c>
      <c r="D705">
        <v>976</v>
      </c>
      <c r="F705" s="350" t="s">
        <v>2695</v>
      </c>
      <c r="G705" s="132" t="s">
        <v>2484</v>
      </c>
      <c r="H705">
        <v>704</v>
      </c>
      <c r="I705" s="708" t="s">
        <v>3091</v>
      </c>
    </row>
    <row r="706" spans="1:9">
      <c r="A706" s="350" t="s">
        <v>1173</v>
      </c>
      <c r="B706" s="132" t="s">
        <v>2485</v>
      </c>
      <c r="C706">
        <v>705</v>
      </c>
      <c r="D706">
        <v>977</v>
      </c>
      <c r="F706" s="350" t="s">
        <v>766</v>
      </c>
      <c r="G706" s="132" t="s">
        <v>2485</v>
      </c>
      <c r="H706">
        <v>705</v>
      </c>
      <c r="I706" s="708" t="s">
        <v>3091</v>
      </c>
    </row>
    <row r="707" spans="1:9">
      <c r="A707" s="350" t="s">
        <v>1174</v>
      </c>
      <c r="B707" s="132" t="s">
        <v>2486</v>
      </c>
      <c r="C707">
        <v>706</v>
      </c>
      <c r="D707">
        <v>978</v>
      </c>
      <c r="F707" s="350" t="s">
        <v>767</v>
      </c>
      <c r="G707" s="132" t="s">
        <v>2486</v>
      </c>
      <c r="H707">
        <v>706</v>
      </c>
      <c r="I707" s="708" t="s">
        <v>3091</v>
      </c>
    </row>
    <row r="708" spans="1:9">
      <c r="A708" s="350" t="s">
        <v>1175</v>
      </c>
      <c r="B708" s="132" t="s">
        <v>2487</v>
      </c>
      <c r="C708">
        <v>707</v>
      </c>
      <c r="D708">
        <v>979</v>
      </c>
      <c r="F708" s="350" t="s">
        <v>768</v>
      </c>
      <c r="G708" s="132" t="s">
        <v>2487</v>
      </c>
      <c r="H708">
        <v>707</v>
      </c>
      <c r="I708" s="708" t="s">
        <v>3091</v>
      </c>
    </row>
    <row r="709" spans="1:9">
      <c r="A709" s="350" t="s">
        <v>1176</v>
      </c>
      <c r="B709" s="132" t="s">
        <v>2488</v>
      </c>
      <c r="C709">
        <v>708</v>
      </c>
      <c r="D709">
        <v>980</v>
      </c>
      <c r="F709" s="350" t="s">
        <v>769</v>
      </c>
      <c r="G709" s="132" t="s">
        <v>2488</v>
      </c>
      <c r="H709">
        <v>708</v>
      </c>
      <c r="I709" s="708" t="s">
        <v>3091</v>
      </c>
    </row>
    <row r="710" spans="1:9">
      <c r="A710" s="350" t="s">
        <v>1003</v>
      </c>
      <c r="B710" s="132" t="s">
        <v>2489</v>
      </c>
      <c r="C710">
        <v>709</v>
      </c>
      <c r="D710">
        <v>981</v>
      </c>
      <c r="F710" s="350" t="s">
        <v>770</v>
      </c>
      <c r="G710" s="132" t="s">
        <v>2489</v>
      </c>
      <c r="H710">
        <v>709</v>
      </c>
      <c r="I710" s="708" t="s">
        <v>3091</v>
      </c>
    </row>
    <row r="711" spans="1:9">
      <c r="A711" s="350" t="s">
        <v>1004</v>
      </c>
      <c r="B711" s="132" t="s">
        <v>2490</v>
      </c>
      <c r="C711">
        <v>710</v>
      </c>
      <c r="D711">
        <v>982</v>
      </c>
      <c r="F711" s="350" t="s">
        <v>771</v>
      </c>
      <c r="G711" s="132" t="s">
        <v>2490</v>
      </c>
      <c r="H711">
        <v>710</v>
      </c>
      <c r="I711" s="708" t="s">
        <v>3091</v>
      </c>
    </row>
    <row r="712" spans="1:9">
      <c r="A712" s="350" t="s">
        <v>1005</v>
      </c>
      <c r="B712" s="132" t="s">
        <v>2491</v>
      </c>
      <c r="C712">
        <v>711</v>
      </c>
      <c r="D712">
        <v>983</v>
      </c>
      <c r="F712" s="350" t="s">
        <v>772</v>
      </c>
      <c r="G712" s="132" t="s">
        <v>2491</v>
      </c>
      <c r="H712">
        <v>711</v>
      </c>
      <c r="I712" s="708" t="s">
        <v>3091</v>
      </c>
    </row>
    <row r="713" spans="1:9">
      <c r="A713" s="350" t="s">
        <v>1006</v>
      </c>
      <c r="B713" s="132" t="s">
        <v>2492</v>
      </c>
      <c r="C713">
        <v>712</v>
      </c>
      <c r="D713">
        <v>984</v>
      </c>
      <c r="F713" s="350" t="s">
        <v>773</v>
      </c>
      <c r="G713" s="132" t="s">
        <v>2492</v>
      </c>
      <c r="H713">
        <v>712</v>
      </c>
      <c r="I713" s="708" t="s">
        <v>3091</v>
      </c>
    </row>
    <row r="714" spans="1:9">
      <c r="A714" s="350" t="s">
        <v>1007</v>
      </c>
      <c r="B714" s="132" t="s">
        <v>2493</v>
      </c>
      <c r="C714">
        <v>713</v>
      </c>
      <c r="D714">
        <v>985</v>
      </c>
      <c r="F714" s="350" t="s">
        <v>2696</v>
      </c>
      <c r="G714" s="132" t="s">
        <v>2493</v>
      </c>
      <c r="H714">
        <v>713</v>
      </c>
      <c r="I714" s="708" t="s">
        <v>3091</v>
      </c>
    </row>
    <row r="715" spans="1:9">
      <c r="A715" s="350" t="s">
        <v>1008</v>
      </c>
      <c r="B715" s="132" t="s">
        <v>2494</v>
      </c>
      <c r="C715">
        <v>714</v>
      </c>
      <c r="D715">
        <v>986</v>
      </c>
      <c r="F715" s="350" t="s">
        <v>3119</v>
      </c>
      <c r="G715" s="132" t="s">
        <v>2494</v>
      </c>
      <c r="H715">
        <v>714</v>
      </c>
      <c r="I715" s="708" t="s">
        <v>3091</v>
      </c>
    </row>
    <row r="716" spans="1:9">
      <c r="A716" s="350" t="s">
        <v>1009</v>
      </c>
      <c r="B716" s="132" t="s">
        <v>2495</v>
      </c>
      <c r="C716">
        <v>715</v>
      </c>
      <c r="D716">
        <v>987</v>
      </c>
      <c r="F716" s="350" t="s">
        <v>2697</v>
      </c>
      <c r="G716" s="132" t="s">
        <v>2495</v>
      </c>
      <c r="H716">
        <v>715</v>
      </c>
      <c r="I716" s="708" t="s">
        <v>3091</v>
      </c>
    </row>
    <row r="717" spans="1:9">
      <c r="A717" s="350" t="s">
        <v>1010</v>
      </c>
      <c r="B717" s="132" t="s">
        <v>2496</v>
      </c>
      <c r="C717">
        <v>716</v>
      </c>
      <c r="D717">
        <v>988</v>
      </c>
      <c r="F717" s="350" t="s">
        <v>3120</v>
      </c>
      <c r="G717" s="132" t="s">
        <v>2496</v>
      </c>
      <c r="H717">
        <v>716</v>
      </c>
      <c r="I717" s="708" t="s">
        <v>3091</v>
      </c>
    </row>
    <row r="718" spans="1:9">
      <c r="A718" s="350" t="s">
        <v>1011</v>
      </c>
      <c r="B718" s="132" t="s">
        <v>2497</v>
      </c>
      <c r="C718">
        <v>717</v>
      </c>
      <c r="D718">
        <v>989</v>
      </c>
      <c r="F718" s="350" t="s">
        <v>3190</v>
      </c>
      <c r="G718" s="132" t="s">
        <v>2497</v>
      </c>
      <c r="H718">
        <v>717</v>
      </c>
      <c r="I718" s="708" t="s">
        <v>3091</v>
      </c>
    </row>
    <row r="719" spans="1:9">
      <c r="A719" s="350" t="s">
        <v>1012</v>
      </c>
      <c r="B719" s="132" t="s">
        <v>2498</v>
      </c>
      <c r="C719">
        <v>718</v>
      </c>
      <c r="D719">
        <v>990</v>
      </c>
      <c r="F719" s="350" t="s">
        <v>3191</v>
      </c>
      <c r="G719" s="132" t="s">
        <v>2498</v>
      </c>
      <c r="H719">
        <v>718</v>
      </c>
      <c r="I719" s="708" t="s">
        <v>3091</v>
      </c>
    </row>
    <row r="720" spans="1:9">
      <c r="A720" s="350" t="s">
        <v>1013</v>
      </c>
      <c r="B720" s="132" t="s">
        <v>2499</v>
      </c>
      <c r="C720">
        <v>719</v>
      </c>
      <c r="D720">
        <v>991</v>
      </c>
      <c r="F720" s="350" t="s">
        <v>2698</v>
      </c>
      <c r="G720" s="132" t="s">
        <v>2499</v>
      </c>
      <c r="H720">
        <v>719</v>
      </c>
      <c r="I720" s="708" t="s">
        <v>3091</v>
      </c>
    </row>
    <row r="721" spans="1:9">
      <c r="A721" s="350" t="s">
        <v>1014</v>
      </c>
      <c r="B721" s="132" t="s">
        <v>2500</v>
      </c>
      <c r="C721">
        <v>720</v>
      </c>
      <c r="D721">
        <v>992</v>
      </c>
      <c r="F721" s="350" t="s">
        <v>2700</v>
      </c>
      <c r="G721" s="132" t="s">
        <v>2500</v>
      </c>
      <c r="H721">
        <v>720</v>
      </c>
      <c r="I721" s="708" t="s">
        <v>3091</v>
      </c>
    </row>
    <row r="722" spans="1:9">
      <c r="A722" s="350" t="s">
        <v>1015</v>
      </c>
      <c r="B722" s="132" t="s">
        <v>2501</v>
      </c>
      <c r="C722">
        <v>721</v>
      </c>
      <c r="D722">
        <v>993</v>
      </c>
      <c r="F722" s="350" t="s">
        <v>781</v>
      </c>
      <c r="G722" s="132" t="s">
        <v>2501</v>
      </c>
      <c r="H722">
        <v>721</v>
      </c>
      <c r="I722" s="708" t="s">
        <v>3091</v>
      </c>
    </row>
    <row r="723" spans="1:9">
      <c r="A723" s="350" t="s">
        <v>1016</v>
      </c>
      <c r="B723" s="132" t="s">
        <v>2502</v>
      </c>
      <c r="C723">
        <v>722</v>
      </c>
      <c r="D723">
        <v>994</v>
      </c>
      <c r="F723" s="350" t="s">
        <v>782</v>
      </c>
      <c r="G723" s="132" t="s">
        <v>2502</v>
      </c>
      <c r="H723">
        <v>722</v>
      </c>
      <c r="I723" s="708" t="s">
        <v>3091</v>
      </c>
    </row>
    <row r="724" spans="1:9">
      <c r="A724" s="350" t="s">
        <v>1017</v>
      </c>
      <c r="B724" s="132" t="s">
        <v>2503</v>
      </c>
      <c r="C724">
        <v>723</v>
      </c>
      <c r="D724">
        <v>995</v>
      </c>
      <c r="F724" s="350" t="s">
        <v>783</v>
      </c>
      <c r="G724" s="132" t="s">
        <v>2503</v>
      </c>
      <c r="H724">
        <v>723</v>
      </c>
      <c r="I724" s="708" t="s">
        <v>3091</v>
      </c>
    </row>
    <row r="725" spans="1:9">
      <c r="A725" s="350" t="s">
        <v>1018</v>
      </c>
      <c r="B725" s="132" t="s">
        <v>2504</v>
      </c>
      <c r="C725">
        <v>724</v>
      </c>
      <c r="D725">
        <v>996</v>
      </c>
      <c r="F725" s="350" t="s">
        <v>784</v>
      </c>
      <c r="G725" s="132" t="s">
        <v>2504</v>
      </c>
      <c r="H725">
        <v>724</v>
      </c>
      <c r="I725" s="708" t="s">
        <v>3091</v>
      </c>
    </row>
    <row r="726" spans="1:9">
      <c r="A726" s="350" t="s">
        <v>1019</v>
      </c>
      <c r="B726" s="132" t="s">
        <v>2505</v>
      </c>
      <c r="C726">
        <v>725</v>
      </c>
      <c r="D726">
        <v>997</v>
      </c>
      <c r="F726" s="350" t="s">
        <v>785</v>
      </c>
      <c r="G726" s="132" t="s">
        <v>2505</v>
      </c>
      <c r="H726">
        <v>725</v>
      </c>
      <c r="I726" s="708" t="s">
        <v>3091</v>
      </c>
    </row>
    <row r="727" spans="1:9">
      <c r="A727" s="350" t="s">
        <v>1020</v>
      </c>
      <c r="B727" s="132" t="s">
        <v>2506</v>
      </c>
      <c r="C727">
        <v>726</v>
      </c>
      <c r="D727">
        <v>998</v>
      </c>
      <c r="F727" s="350" t="s">
        <v>786</v>
      </c>
      <c r="G727" s="132" t="s">
        <v>2506</v>
      </c>
      <c r="H727">
        <v>726</v>
      </c>
      <c r="I727" s="708" t="s">
        <v>3091</v>
      </c>
    </row>
    <row r="728" spans="1:9">
      <c r="A728" s="350" t="s">
        <v>1021</v>
      </c>
      <c r="B728" s="132" t="s">
        <v>2507</v>
      </c>
      <c r="C728">
        <v>727</v>
      </c>
      <c r="D728">
        <v>999</v>
      </c>
      <c r="F728" s="350" t="s">
        <v>787</v>
      </c>
      <c r="G728" s="132" t="s">
        <v>2507</v>
      </c>
      <c r="H728">
        <v>727</v>
      </c>
      <c r="I728" s="708" t="s">
        <v>3091</v>
      </c>
    </row>
    <row r="729" spans="1:9">
      <c r="A729" s="350" t="s">
        <v>1022</v>
      </c>
      <c r="B729" s="132" t="s">
        <v>2508</v>
      </c>
      <c r="C729">
        <v>728</v>
      </c>
      <c r="D729">
        <v>1000</v>
      </c>
      <c r="F729" s="350" t="s">
        <v>788</v>
      </c>
      <c r="G729" s="132" t="s">
        <v>2508</v>
      </c>
      <c r="H729">
        <v>728</v>
      </c>
      <c r="I729" s="708" t="s">
        <v>3091</v>
      </c>
    </row>
    <row r="730" spans="1:9">
      <c r="A730" s="350" t="s">
        <v>1023</v>
      </c>
      <c r="B730" s="132" t="s">
        <v>2509</v>
      </c>
      <c r="C730">
        <v>729</v>
      </c>
      <c r="D730">
        <v>1001</v>
      </c>
      <c r="F730" s="350" t="s">
        <v>2701</v>
      </c>
      <c r="G730" s="132" t="s">
        <v>2509</v>
      </c>
      <c r="H730">
        <v>729</v>
      </c>
      <c r="I730" s="708" t="s">
        <v>3091</v>
      </c>
    </row>
    <row r="731" spans="1:9">
      <c r="A731" s="350" t="s">
        <v>1024</v>
      </c>
      <c r="B731" s="132" t="s">
        <v>2510</v>
      </c>
      <c r="C731">
        <v>730</v>
      </c>
      <c r="D731">
        <v>1002</v>
      </c>
      <c r="F731" s="350" t="s">
        <v>3121</v>
      </c>
      <c r="G731" s="132" t="s">
        <v>2510</v>
      </c>
      <c r="H731">
        <v>730</v>
      </c>
      <c r="I731" s="708" t="s">
        <v>3091</v>
      </c>
    </row>
    <row r="732" spans="1:9">
      <c r="A732" s="350" t="s">
        <v>1025</v>
      </c>
      <c r="B732" s="132" t="s">
        <v>2511</v>
      </c>
      <c r="C732">
        <v>731</v>
      </c>
      <c r="D732">
        <v>1003</v>
      </c>
      <c r="F732" s="350" t="s">
        <v>2702</v>
      </c>
      <c r="G732" s="132" t="s">
        <v>2511</v>
      </c>
      <c r="H732">
        <v>731</v>
      </c>
      <c r="I732" s="708" t="s">
        <v>3091</v>
      </c>
    </row>
    <row r="733" spans="1:9">
      <c r="A733" s="350" t="s">
        <v>1026</v>
      </c>
      <c r="B733" s="132" t="s">
        <v>2512</v>
      </c>
      <c r="C733">
        <v>732</v>
      </c>
      <c r="D733">
        <v>1004</v>
      </c>
      <c r="F733" s="350" t="s">
        <v>3122</v>
      </c>
      <c r="G733" s="132" t="s">
        <v>2512</v>
      </c>
      <c r="H733">
        <v>732</v>
      </c>
      <c r="I733" s="708" t="s">
        <v>3091</v>
      </c>
    </row>
    <row r="734" spans="1:9">
      <c r="A734" s="350" t="s">
        <v>1027</v>
      </c>
      <c r="B734" s="132" t="s">
        <v>2513</v>
      </c>
      <c r="C734">
        <v>733</v>
      </c>
      <c r="D734">
        <v>1005</v>
      </c>
      <c r="F734" s="350" t="s">
        <v>3194</v>
      </c>
      <c r="G734" s="132" t="s">
        <v>2513</v>
      </c>
      <c r="H734">
        <v>733</v>
      </c>
      <c r="I734" s="708" t="s">
        <v>3091</v>
      </c>
    </row>
    <row r="735" spans="1:9">
      <c r="A735" s="350" t="s">
        <v>1028</v>
      </c>
      <c r="B735" s="132" t="s">
        <v>2514</v>
      </c>
      <c r="C735">
        <v>734</v>
      </c>
      <c r="D735">
        <v>1006</v>
      </c>
      <c r="F735" s="350" t="s">
        <v>3195</v>
      </c>
      <c r="G735" s="132" t="s">
        <v>2514</v>
      </c>
      <c r="H735">
        <v>734</v>
      </c>
      <c r="I735" s="708" t="s">
        <v>3091</v>
      </c>
    </row>
    <row r="736" spans="1:9">
      <c r="A736" s="350" t="s">
        <v>1029</v>
      </c>
      <c r="B736" s="132" t="s">
        <v>2515</v>
      </c>
      <c r="C736">
        <v>735</v>
      </c>
      <c r="D736">
        <v>1007</v>
      </c>
      <c r="F736" s="350" t="s">
        <v>2703</v>
      </c>
      <c r="G736" s="132" t="s">
        <v>2515</v>
      </c>
      <c r="H736">
        <v>735</v>
      </c>
      <c r="I736" s="708" t="s">
        <v>3091</v>
      </c>
    </row>
    <row r="737" spans="1:9">
      <c r="A737" s="350" t="s">
        <v>1030</v>
      </c>
      <c r="B737" s="132" t="s">
        <v>2516</v>
      </c>
      <c r="C737">
        <v>736</v>
      </c>
      <c r="D737">
        <v>1008</v>
      </c>
      <c r="F737" s="350" t="s">
        <v>2705</v>
      </c>
      <c r="G737" s="132" t="s">
        <v>2516</v>
      </c>
      <c r="H737">
        <v>736</v>
      </c>
      <c r="I737" s="708" t="s">
        <v>3091</v>
      </c>
    </row>
    <row r="738" spans="1:9">
      <c r="A738" s="350" t="s">
        <v>1031</v>
      </c>
      <c r="B738" s="132" t="s">
        <v>2517</v>
      </c>
      <c r="C738">
        <v>737</v>
      </c>
      <c r="D738">
        <v>1009</v>
      </c>
      <c r="F738" s="350" t="s">
        <v>796</v>
      </c>
      <c r="G738" s="132" t="s">
        <v>2517</v>
      </c>
      <c r="H738">
        <v>737</v>
      </c>
      <c r="I738" s="708" t="s">
        <v>3091</v>
      </c>
    </row>
    <row r="739" spans="1:9">
      <c r="A739" s="350" t="s">
        <v>1032</v>
      </c>
      <c r="B739" s="132" t="s">
        <v>2518</v>
      </c>
      <c r="C739">
        <v>738</v>
      </c>
      <c r="D739">
        <v>1010</v>
      </c>
      <c r="F739" s="350" t="s">
        <v>797</v>
      </c>
      <c r="G739" s="132" t="s">
        <v>2518</v>
      </c>
      <c r="H739">
        <v>738</v>
      </c>
      <c r="I739" s="708" t="s">
        <v>3091</v>
      </c>
    </row>
    <row r="740" spans="1:9">
      <c r="A740" s="350" t="s">
        <v>1033</v>
      </c>
      <c r="B740" s="132" t="s">
        <v>2519</v>
      </c>
      <c r="C740">
        <v>739</v>
      </c>
      <c r="D740">
        <v>1011</v>
      </c>
      <c r="F740" s="350" t="s">
        <v>798</v>
      </c>
      <c r="G740" s="132" t="s">
        <v>2519</v>
      </c>
      <c r="H740">
        <v>739</v>
      </c>
      <c r="I740" s="708" t="s">
        <v>3091</v>
      </c>
    </row>
    <row r="741" spans="1:9">
      <c r="A741" s="350" t="s">
        <v>1034</v>
      </c>
      <c r="B741" s="132" t="s">
        <v>2520</v>
      </c>
      <c r="C741">
        <v>740</v>
      </c>
      <c r="D741">
        <v>1012</v>
      </c>
      <c r="F741" s="350" t="s">
        <v>799</v>
      </c>
      <c r="G741" s="132" t="s">
        <v>2520</v>
      </c>
      <c r="H741">
        <v>740</v>
      </c>
      <c r="I741" s="708" t="s">
        <v>3091</v>
      </c>
    </row>
    <row r="742" spans="1:9">
      <c r="A742" s="350" t="s">
        <v>1035</v>
      </c>
      <c r="B742" s="132" t="s">
        <v>2521</v>
      </c>
      <c r="C742">
        <v>741</v>
      </c>
      <c r="D742">
        <v>1013</v>
      </c>
      <c r="F742" s="350" t="s">
        <v>800</v>
      </c>
      <c r="G742" s="132" t="s">
        <v>2521</v>
      </c>
      <c r="H742">
        <v>741</v>
      </c>
      <c r="I742" s="708" t="s">
        <v>3091</v>
      </c>
    </row>
    <row r="743" spans="1:9">
      <c r="A743" s="350" t="s">
        <v>1036</v>
      </c>
      <c r="B743" s="132" t="s">
        <v>2522</v>
      </c>
      <c r="C743">
        <v>742</v>
      </c>
      <c r="D743">
        <v>1014</v>
      </c>
      <c r="F743" s="350" t="s">
        <v>801</v>
      </c>
      <c r="G743" s="132" t="s">
        <v>2522</v>
      </c>
      <c r="H743">
        <v>742</v>
      </c>
      <c r="I743" s="708" t="s">
        <v>3091</v>
      </c>
    </row>
    <row r="744" spans="1:9">
      <c r="A744" s="350" t="s">
        <v>1037</v>
      </c>
      <c r="B744" s="132" t="s">
        <v>2523</v>
      </c>
      <c r="C744">
        <v>743</v>
      </c>
      <c r="D744">
        <v>1015</v>
      </c>
      <c r="F744" s="350" t="s">
        <v>802</v>
      </c>
      <c r="G744" s="132" t="s">
        <v>2523</v>
      </c>
      <c r="H744">
        <v>743</v>
      </c>
      <c r="I744" s="708" t="s">
        <v>3091</v>
      </c>
    </row>
    <row r="745" spans="1:9">
      <c r="A745" s="350" t="s">
        <v>1038</v>
      </c>
      <c r="B745" s="132" t="s">
        <v>2524</v>
      </c>
      <c r="C745">
        <v>744</v>
      </c>
      <c r="D745">
        <v>1016</v>
      </c>
      <c r="F745" s="350" t="s">
        <v>803</v>
      </c>
      <c r="G745" s="132" t="s">
        <v>2524</v>
      </c>
      <c r="H745">
        <v>744</v>
      </c>
      <c r="I745" s="708" t="s">
        <v>3091</v>
      </c>
    </row>
    <row r="746" spans="1:9">
      <c r="A746" s="350" t="s">
        <v>1039</v>
      </c>
      <c r="B746" s="132" t="s">
        <v>2525</v>
      </c>
      <c r="C746">
        <v>745</v>
      </c>
      <c r="D746">
        <v>1017</v>
      </c>
      <c r="F746" s="350" t="s">
        <v>2706</v>
      </c>
      <c r="G746" s="132" t="s">
        <v>2525</v>
      </c>
      <c r="H746">
        <v>745</v>
      </c>
      <c r="I746" s="708" t="s">
        <v>3091</v>
      </c>
    </row>
    <row r="747" spans="1:9">
      <c r="A747" s="350" t="s">
        <v>1040</v>
      </c>
      <c r="B747" s="132" t="s">
        <v>2526</v>
      </c>
      <c r="C747">
        <v>746</v>
      </c>
      <c r="D747">
        <v>1018</v>
      </c>
      <c r="F747" s="350" t="s">
        <v>3123</v>
      </c>
      <c r="G747" s="132" t="s">
        <v>2526</v>
      </c>
      <c r="H747">
        <v>746</v>
      </c>
      <c r="I747" s="708" t="s">
        <v>3091</v>
      </c>
    </row>
    <row r="748" spans="1:9">
      <c r="A748" s="350" t="s">
        <v>1041</v>
      </c>
      <c r="B748" s="132" t="s">
        <v>2527</v>
      </c>
      <c r="C748">
        <v>747</v>
      </c>
      <c r="D748">
        <v>1019</v>
      </c>
      <c r="F748" s="350" t="s">
        <v>2707</v>
      </c>
      <c r="G748" s="132" t="s">
        <v>2527</v>
      </c>
      <c r="H748">
        <v>747</v>
      </c>
      <c r="I748" s="708" t="s">
        <v>3091</v>
      </c>
    </row>
    <row r="749" spans="1:9">
      <c r="A749" s="350" t="s">
        <v>1042</v>
      </c>
      <c r="B749" s="132" t="s">
        <v>2528</v>
      </c>
      <c r="C749">
        <v>748</v>
      </c>
      <c r="D749">
        <v>1020</v>
      </c>
      <c r="F749" s="350" t="s">
        <v>3124</v>
      </c>
      <c r="G749" s="132" t="s">
        <v>2528</v>
      </c>
      <c r="H749">
        <v>748</v>
      </c>
      <c r="I749" s="708" t="s">
        <v>3091</v>
      </c>
    </row>
    <row r="750" spans="1:9">
      <c r="A750" s="350" t="s">
        <v>1043</v>
      </c>
      <c r="B750" s="132" t="s">
        <v>2529</v>
      </c>
      <c r="C750">
        <v>749</v>
      </c>
      <c r="D750">
        <v>1021</v>
      </c>
      <c r="F750" s="350" t="s">
        <v>3198</v>
      </c>
      <c r="G750" s="132" t="s">
        <v>2529</v>
      </c>
      <c r="H750">
        <v>749</v>
      </c>
      <c r="I750" s="708" t="s">
        <v>3091</v>
      </c>
    </row>
    <row r="751" spans="1:9">
      <c r="A751" s="350" t="s">
        <v>1044</v>
      </c>
      <c r="B751" s="132" t="s">
        <v>2530</v>
      </c>
      <c r="C751">
        <v>750</v>
      </c>
      <c r="D751">
        <v>1022</v>
      </c>
      <c r="F751" s="350" t="s">
        <v>3199</v>
      </c>
      <c r="G751" s="132" t="s">
        <v>2530</v>
      </c>
      <c r="H751">
        <v>750</v>
      </c>
      <c r="I751" s="708" t="s">
        <v>3091</v>
      </c>
    </row>
    <row r="752" spans="1:9">
      <c r="A752" s="350" t="s">
        <v>1045</v>
      </c>
      <c r="B752" s="132" t="s">
        <v>2531</v>
      </c>
      <c r="C752">
        <v>751</v>
      </c>
      <c r="D752">
        <v>1023</v>
      </c>
      <c r="F752" s="350" t="s">
        <v>2708</v>
      </c>
      <c r="G752" s="132" t="s">
        <v>2531</v>
      </c>
      <c r="H752">
        <v>751</v>
      </c>
      <c r="I752" s="708" t="s">
        <v>3091</v>
      </c>
    </row>
    <row r="753" spans="1:10">
      <c r="A753" s="350" t="s">
        <v>1046</v>
      </c>
      <c r="B753" s="132" t="s">
        <v>2532</v>
      </c>
      <c r="C753">
        <v>752</v>
      </c>
      <c r="D753">
        <v>1024</v>
      </c>
      <c r="F753" s="350" t="s">
        <v>2710</v>
      </c>
      <c r="G753" s="132" t="s">
        <v>2532</v>
      </c>
      <c r="H753">
        <v>752</v>
      </c>
      <c r="I753" s="708" t="s">
        <v>3091</v>
      </c>
    </row>
    <row r="754" spans="1:10">
      <c r="A754" s="350" t="s">
        <v>1047</v>
      </c>
      <c r="B754" s="132" t="s">
        <v>2533</v>
      </c>
      <c r="C754">
        <v>753</v>
      </c>
      <c r="D754">
        <v>1025</v>
      </c>
      <c r="F754" s="350" t="s">
        <v>811</v>
      </c>
      <c r="G754" s="132" t="s">
        <v>2533</v>
      </c>
      <c r="H754">
        <v>753</v>
      </c>
      <c r="I754" s="708" t="s">
        <v>3091</v>
      </c>
    </row>
    <row r="755" spans="1:10">
      <c r="A755" s="350" t="s">
        <v>1048</v>
      </c>
      <c r="B755" s="132" t="s">
        <v>2534</v>
      </c>
      <c r="C755">
        <v>754</v>
      </c>
      <c r="D755">
        <v>1026</v>
      </c>
      <c r="F755" s="350" t="s">
        <v>812</v>
      </c>
      <c r="G755" s="132" t="s">
        <v>2534</v>
      </c>
      <c r="H755">
        <v>754</v>
      </c>
      <c r="I755" s="708" t="s">
        <v>3091</v>
      </c>
    </row>
    <row r="756" spans="1:10">
      <c r="A756" s="350" t="s">
        <v>1049</v>
      </c>
      <c r="B756" s="132" t="s">
        <v>2535</v>
      </c>
      <c r="C756">
        <v>755</v>
      </c>
      <c r="D756">
        <v>1027</v>
      </c>
      <c r="F756" s="350" t="s">
        <v>888</v>
      </c>
      <c r="G756" s="132" t="s">
        <v>2535</v>
      </c>
      <c r="H756">
        <v>755</v>
      </c>
      <c r="J756" t="b">
        <f>A504=F756</f>
        <v>1</v>
      </c>
    </row>
    <row r="757" spans="1:10">
      <c r="A757" s="350" t="s">
        <v>1050</v>
      </c>
      <c r="B757" s="132" t="s">
        <v>2536</v>
      </c>
      <c r="C757">
        <v>756</v>
      </c>
      <c r="D757">
        <v>1028</v>
      </c>
      <c r="F757" s="350" t="s">
        <v>889</v>
      </c>
      <c r="G757" s="132" t="s">
        <v>2536</v>
      </c>
      <c r="H757">
        <v>756</v>
      </c>
      <c r="J757" t="b">
        <f t="shared" ref="J757:J771" si="22">A505=F757</f>
        <v>1</v>
      </c>
    </row>
    <row r="758" spans="1:10">
      <c r="A758" s="350" t="s">
        <v>1051</v>
      </c>
      <c r="B758" s="132" t="s">
        <v>2537</v>
      </c>
      <c r="C758">
        <v>757</v>
      </c>
      <c r="D758">
        <v>1029</v>
      </c>
      <c r="F758" s="350" t="s">
        <v>890</v>
      </c>
      <c r="G758" s="132" t="s">
        <v>2537</v>
      </c>
      <c r="H758">
        <v>757</v>
      </c>
      <c r="J758" t="b">
        <f t="shared" si="22"/>
        <v>1</v>
      </c>
    </row>
    <row r="759" spans="1:10">
      <c r="A759" s="350" t="s">
        <v>1052</v>
      </c>
      <c r="B759" s="132" t="s">
        <v>2538</v>
      </c>
      <c r="C759">
        <v>758</v>
      </c>
      <c r="D759">
        <v>1030</v>
      </c>
      <c r="F759" s="350" t="s">
        <v>891</v>
      </c>
      <c r="G759" s="132" t="s">
        <v>2538</v>
      </c>
      <c r="H759">
        <v>758</v>
      </c>
      <c r="J759" t="b">
        <f t="shared" si="22"/>
        <v>1</v>
      </c>
    </row>
    <row r="760" spans="1:10">
      <c r="A760" s="350" t="s">
        <v>1053</v>
      </c>
      <c r="B760" s="132" t="s">
        <v>2539</v>
      </c>
      <c r="C760">
        <v>759</v>
      </c>
      <c r="D760">
        <v>1031</v>
      </c>
      <c r="F760" s="350" t="s">
        <v>892</v>
      </c>
      <c r="G760" s="132" t="s">
        <v>2539</v>
      </c>
      <c r="H760">
        <v>759</v>
      </c>
      <c r="J760" t="b">
        <f t="shared" si="22"/>
        <v>1</v>
      </c>
    </row>
    <row r="761" spans="1:10">
      <c r="A761" s="350" t="s">
        <v>1054</v>
      </c>
      <c r="B761" s="132" t="s">
        <v>2540</v>
      </c>
      <c r="C761">
        <v>760</v>
      </c>
      <c r="D761">
        <v>1032</v>
      </c>
      <c r="F761" s="350" t="s">
        <v>893</v>
      </c>
      <c r="G761" s="132" t="s">
        <v>2540</v>
      </c>
      <c r="H761">
        <v>760</v>
      </c>
      <c r="J761" t="b">
        <f t="shared" si="22"/>
        <v>1</v>
      </c>
    </row>
    <row r="762" spans="1:10">
      <c r="A762" s="350" t="s">
        <v>1055</v>
      </c>
      <c r="B762" s="132" t="s">
        <v>2541</v>
      </c>
      <c r="C762">
        <v>761</v>
      </c>
      <c r="D762">
        <v>1033</v>
      </c>
      <c r="F762" s="350" t="s">
        <v>2740</v>
      </c>
      <c r="G762" s="132" t="s">
        <v>2541</v>
      </c>
      <c r="H762">
        <v>761</v>
      </c>
      <c r="I762" s="708" t="s">
        <v>3157</v>
      </c>
      <c r="J762" t="b">
        <f t="shared" si="22"/>
        <v>0</v>
      </c>
    </row>
    <row r="763" spans="1:10">
      <c r="A763" s="350" t="s">
        <v>1056</v>
      </c>
      <c r="B763" s="132" t="s">
        <v>2542</v>
      </c>
      <c r="C763">
        <v>762</v>
      </c>
      <c r="D763">
        <v>1034</v>
      </c>
      <c r="F763" s="350" t="s">
        <v>3135</v>
      </c>
      <c r="G763" s="132" t="s">
        <v>2542</v>
      </c>
      <c r="H763">
        <v>762</v>
      </c>
      <c r="I763" s="708" t="s">
        <v>3157</v>
      </c>
      <c r="J763" t="b">
        <f t="shared" si="22"/>
        <v>0</v>
      </c>
    </row>
    <row r="764" spans="1:10">
      <c r="A764" s="350" t="s">
        <v>1057</v>
      </c>
      <c r="B764" s="132" t="s">
        <v>2543</v>
      </c>
      <c r="C764">
        <v>763</v>
      </c>
      <c r="D764">
        <v>1035</v>
      </c>
      <c r="F764" s="350" t="s">
        <v>2741</v>
      </c>
      <c r="G764" s="132" t="s">
        <v>2543</v>
      </c>
      <c r="H764">
        <v>763</v>
      </c>
      <c r="I764" s="708" t="s">
        <v>3091</v>
      </c>
      <c r="J764" t="b">
        <f t="shared" si="22"/>
        <v>0</v>
      </c>
    </row>
    <row r="765" spans="1:10">
      <c r="A765" s="350" t="s">
        <v>1058</v>
      </c>
      <c r="B765" s="132" t="s">
        <v>2544</v>
      </c>
      <c r="C765">
        <v>764</v>
      </c>
      <c r="D765">
        <v>1036</v>
      </c>
      <c r="F765" s="350" t="s">
        <v>3136</v>
      </c>
      <c r="G765" s="132" t="s">
        <v>2544</v>
      </c>
      <c r="H765">
        <v>764</v>
      </c>
      <c r="I765" s="708" t="s">
        <v>3091</v>
      </c>
      <c r="J765" t="b">
        <f t="shared" si="22"/>
        <v>0</v>
      </c>
    </row>
    <row r="766" spans="1:10">
      <c r="A766" s="350" t="s">
        <v>1059</v>
      </c>
      <c r="B766" s="132" t="s">
        <v>2545</v>
      </c>
      <c r="C766">
        <v>765</v>
      </c>
      <c r="D766">
        <v>1037</v>
      </c>
      <c r="F766" s="350" t="s">
        <v>3222</v>
      </c>
      <c r="G766" s="132" t="s">
        <v>2545</v>
      </c>
      <c r="H766">
        <v>765</v>
      </c>
      <c r="I766" s="708" t="s">
        <v>3157</v>
      </c>
      <c r="J766" t="b">
        <f t="shared" si="22"/>
        <v>0</v>
      </c>
    </row>
    <row r="767" spans="1:10">
      <c r="A767" s="350" t="s">
        <v>1060</v>
      </c>
      <c r="B767" s="132" t="s">
        <v>2546</v>
      </c>
      <c r="C767">
        <v>766</v>
      </c>
      <c r="D767">
        <v>1038</v>
      </c>
      <c r="F767" s="350" t="s">
        <v>3223</v>
      </c>
      <c r="G767" s="132" t="s">
        <v>2546</v>
      </c>
      <c r="H767">
        <v>766</v>
      </c>
      <c r="I767" s="708" t="s">
        <v>3091</v>
      </c>
      <c r="J767" t="b">
        <f t="shared" si="22"/>
        <v>0</v>
      </c>
    </row>
    <row r="768" spans="1:10">
      <c r="A768" s="350" t="s">
        <v>1061</v>
      </c>
      <c r="B768" s="132" t="s">
        <v>2547</v>
      </c>
      <c r="C768">
        <v>767</v>
      </c>
      <c r="D768">
        <v>1039</v>
      </c>
      <c r="F768" s="350" t="s">
        <v>2742</v>
      </c>
      <c r="G768" s="132" t="s">
        <v>2547</v>
      </c>
      <c r="H768">
        <v>767</v>
      </c>
      <c r="I768" s="708" t="s">
        <v>3157</v>
      </c>
      <c r="J768" t="b">
        <f t="shared" si="22"/>
        <v>0</v>
      </c>
    </row>
    <row r="769" spans="1:10">
      <c r="A769" s="350" t="s">
        <v>1062</v>
      </c>
      <c r="B769" s="132" t="s">
        <v>2548</v>
      </c>
      <c r="C769">
        <v>768</v>
      </c>
      <c r="D769">
        <v>1040</v>
      </c>
      <c r="F769" s="350" t="s">
        <v>3224</v>
      </c>
      <c r="G769" s="132" t="s">
        <v>2548</v>
      </c>
      <c r="H769">
        <v>768</v>
      </c>
      <c r="I769" s="708" t="s">
        <v>3157</v>
      </c>
      <c r="J769" t="b">
        <f t="shared" si="22"/>
        <v>0</v>
      </c>
    </row>
    <row r="770" spans="1:10">
      <c r="A770" s="350" t="s">
        <v>1063</v>
      </c>
      <c r="B770" s="132" t="s">
        <v>2549</v>
      </c>
      <c r="C770">
        <v>769</v>
      </c>
      <c r="D770">
        <v>1041</v>
      </c>
      <c r="F770" s="350" t="s">
        <v>3225</v>
      </c>
      <c r="G770" s="132" t="s">
        <v>2549</v>
      </c>
      <c r="H770">
        <v>769</v>
      </c>
      <c r="I770" s="708" t="s">
        <v>3091</v>
      </c>
      <c r="J770" t="b">
        <f t="shared" si="22"/>
        <v>0</v>
      </c>
    </row>
    <row r="771" spans="1:10">
      <c r="A771" s="350" t="s">
        <v>1064</v>
      </c>
      <c r="B771" s="132" t="s">
        <v>2550</v>
      </c>
      <c r="C771">
        <v>770</v>
      </c>
      <c r="D771">
        <v>1042</v>
      </c>
      <c r="F771" s="350" t="s">
        <v>2743</v>
      </c>
      <c r="G771" s="132" t="s">
        <v>2550</v>
      </c>
      <c r="H771">
        <v>770</v>
      </c>
      <c r="I771" s="708" t="s">
        <v>3157</v>
      </c>
      <c r="J771" t="b">
        <f t="shared" si="22"/>
        <v>0</v>
      </c>
    </row>
    <row r="772" spans="1:10">
      <c r="A772" s="350" t="s">
        <v>1065</v>
      </c>
      <c r="B772" s="132" t="s">
        <v>2551</v>
      </c>
      <c r="C772">
        <v>771</v>
      </c>
      <c r="D772">
        <v>1043</v>
      </c>
      <c r="F772" s="350" t="s">
        <v>2744</v>
      </c>
      <c r="G772" s="132" t="s">
        <v>2551</v>
      </c>
      <c r="H772">
        <v>771</v>
      </c>
      <c r="J772" t="b">
        <f>A516=F772</f>
        <v>0</v>
      </c>
    </row>
    <row r="773" spans="1:10">
      <c r="A773" s="350" t="s">
        <v>1066</v>
      </c>
      <c r="B773" s="132" t="s">
        <v>2552</v>
      </c>
      <c r="C773">
        <v>772</v>
      </c>
      <c r="D773">
        <v>1044</v>
      </c>
      <c r="F773" s="350" t="s">
        <v>896</v>
      </c>
      <c r="G773" s="132" t="s">
        <v>2552</v>
      </c>
      <c r="H773">
        <v>772</v>
      </c>
      <c r="J773" t="b">
        <f t="shared" ref="J773:J790" si="23">A517=F773</f>
        <v>1</v>
      </c>
    </row>
    <row r="774" spans="1:10">
      <c r="A774" s="350" t="s">
        <v>1067</v>
      </c>
      <c r="B774" s="132" t="s">
        <v>2553</v>
      </c>
      <c r="C774">
        <v>773</v>
      </c>
      <c r="D774">
        <v>1045</v>
      </c>
      <c r="F774" s="350" t="s">
        <v>897</v>
      </c>
      <c r="G774" s="132" t="s">
        <v>2553</v>
      </c>
      <c r="H774">
        <v>773</v>
      </c>
      <c r="J774" t="b">
        <f t="shared" si="23"/>
        <v>1</v>
      </c>
    </row>
    <row r="775" spans="1:10">
      <c r="A775" s="350" t="s">
        <v>1068</v>
      </c>
      <c r="B775" s="132" t="s">
        <v>2554</v>
      </c>
      <c r="C775">
        <v>774</v>
      </c>
      <c r="D775">
        <v>1046</v>
      </c>
      <c r="F775" s="350" t="s">
        <v>898</v>
      </c>
      <c r="G775" s="132" t="s">
        <v>2554</v>
      </c>
      <c r="H775">
        <v>774</v>
      </c>
      <c r="J775" t="b">
        <f t="shared" si="23"/>
        <v>1</v>
      </c>
    </row>
    <row r="776" spans="1:10">
      <c r="A776" s="350" t="s">
        <v>1069</v>
      </c>
      <c r="B776" s="132" t="s">
        <v>2555</v>
      </c>
      <c r="C776">
        <v>775</v>
      </c>
      <c r="D776">
        <v>1047</v>
      </c>
      <c r="F776" s="350" t="s">
        <v>899</v>
      </c>
      <c r="G776" s="132" t="s">
        <v>2555</v>
      </c>
      <c r="H776">
        <v>775</v>
      </c>
      <c r="J776" t="b">
        <f t="shared" si="23"/>
        <v>1</v>
      </c>
    </row>
    <row r="777" spans="1:10">
      <c r="A777" s="350" t="s">
        <v>1070</v>
      </c>
      <c r="B777" s="132" t="s">
        <v>2556</v>
      </c>
      <c r="C777">
        <v>776</v>
      </c>
      <c r="D777">
        <v>1048</v>
      </c>
      <c r="F777" s="350" t="s">
        <v>900</v>
      </c>
      <c r="G777" s="132" t="s">
        <v>2556</v>
      </c>
      <c r="H777">
        <v>776</v>
      </c>
      <c r="J777" t="b">
        <f t="shared" si="23"/>
        <v>1</v>
      </c>
    </row>
    <row r="778" spans="1:10">
      <c r="A778" s="350" t="s">
        <v>1071</v>
      </c>
      <c r="B778" s="132" t="s">
        <v>2557</v>
      </c>
      <c r="C778">
        <v>777</v>
      </c>
      <c r="D778">
        <v>1049</v>
      </c>
      <c r="F778" s="350" t="s">
        <v>901</v>
      </c>
      <c r="G778" s="132" t="s">
        <v>2557</v>
      </c>
      <c r="H778">
        <v>777</v>
      </c>
      <c r="J778" t="b">
        <f t="shared" si="23"/>
        <v>1</v>
      </c>
    </row>
    <row r="779" spans="1:10">
      <c r="A779" s="350" t="s">
        <v>1072</v>
      </c>
      <c r="B779" s="132" t="s">
        <v>2558</v>
      </c>
      <c r="C779">
        <v>778</v>
      </c>
      <c r="D779">
        <v>1050</v>
      </c>
      <c r="F779" s="350" t="s">
        <v>902</v>
      </c>
      <c r="G779" s="132" t="s">
        <v>2558</v>
      </c>
      <c r="H779">
        <v>778</v>
      </c>
      <c r="J779" t="b">
        <f t="shared" si="23"/>
        <v>1</v>
      </c>
    </row>
    <row r="780" spans="1:10">
      <c r="A780" s="350" t="s">
        <v>1073</v>
      </c>
      <c r="B780" s="132" t="s">
        <v>2559</v>
      </c>
      <c r="C780">
        <v>779</v>
      </c>
      <c r="D780">
        <v>1051</v>
      </c>
      <c r="F780" s="350" t="s">
        <v>903</v>
      </c>
      <c r="G780" s="132" t="s">
        <v>2559</v>
      </c>
      <c r="H780">
        <v>779</v>
      </c>
      <c r="J780" t="b">
        <f t="shared" si="23"/>
        <v>1</v>
      </c>
    </row>
    <row r="781" spans="1:10">
      <c r="A781" s="350" t="s">
        <v>1074</v>
      </c>
      <c r="B781" s="132" t="s">
        <v>2560</v>
      </c>
      <c r="C781">
        <v>780</v>
      </c>
      <c r="D781">
        <v>1052</v>
      </c>
      <c r="F781" s="350" t="s">
        <v>2745</v>
      </c>
      <c r="G781" s="132" t="s">
        <v>2560</v>
      </c>
      <c r="H781">
        <v>780</v>
      </c>
      <c r="I781" s="708" t="s">
        <v>3157</v>
      </c>
      <c r="J781" t="b">
        <f t="shared" si="23"/>
        <v>0</v>
      </c>
    </row>
    <row r="782" spans="1:10">
      <c r="A782" s="350" t="s">
        <v>1075</v>
      </c>
      <c r="B782" s="132" t="s">
        <v>2561</v>
      </c>
      <c r="C782">
        <v>781</v>
      </c>
      <c r="D782">
        <v>1053</v>
      </c>
      <c r="F782" s="350" t="s">
        <v>3137</v>
      </c>
      <c r="G782" s="132" t="s">
        <v>2561</v>
      </c>
      <c r="H782">
        <v>781</v>
      </c>
      <c r="I782" s="708" t="s">
        <v>3157</v>
      </c>
      <c r="J782" t="b">
        <f t="shared" si="23"/>
        <v>0</v>
      </c>
    </row>
    <row r="783" spans="1:10">
      <c r="A783" s="350" t="s">
        <v>1076</v>
      </c>
      <c r="B783" s="132" t="s">
        <v>2562</v>
      </c>
      <c r="C783">
        <v>782</v>
      </c>
      <c r="D783">
        <v>1054</v>
      </c>
      <c r="F783" s="350" t="s">
        <v>2746</v>
      </c>
      <c r="G783" s="132" t="s">
        <v>2562</v>
      </c>
      <c r="H783">
        <v>782</v>
      </c>
      <c r="I783" s="708" t="s">
        <v>3091</v>
      </c>
      <c r="J783" t="b">
        <f t="shared" si="23"/>
        <v>0</v>
      </c>
    </row>
    <row r="784" spans="1:10">
      <c r="A784" s="350" t="s">
        <v>1077</v>
      </c>
      <c r="B784" s="132" t="s">
        <v>2563</v>
      </c>
      <c r="C784">
        <v>783</v>
      </c>
      <c r="D784">
        <v>1055</v>
      </c>
      <c r="F784" s="350" t="s">
        <v>3138</v>
      </c>
      <c r="G784" s="132" t="s">
        <v>2563</v>
      </c>
      <c r="H784">
        <v>783</v>
      </c>
      <c r="I784" s="708" t="s">
        <v>3091</v>
      </c>
      <c r="J784" t="b">
        <f t="shared" si="23"/>
        <v>0</v>
      </c>
    </row>
    <row r="785" spans="1:10">
      <c r="A785" s="350" t="s">
        <v>1078</v>
      </c>
      <c r="B785" s="132" t="s">
        <v>2564</v>
      </c>
      <c r="C785">
        <v>784</v>
      </c>
      <c r="D785">
        <v>1056</v>
      </c>
      <c r="F785" s="350" t="s">
        <v>3226</v>
      </c>
      <c r="G785" s="132" t="s">
        <v>2564</v>
      </c>
      <c r="H785">
        <v>784</v>
      </c>
      <c r="I785" s="708" t="s">
        <v>3157</v>
      </c>
      <c r="J785" t="b">
        <f t="shared" si="23"/>
        <v>0</v>
      </c>
    </row>
    <row r="786" spans="1:10">
      <c r="A786" s="350" t="s">
        <v>1079</v>
      </c>
      <c r="B786" s="132" t="s">
        <v>2565</v>
      </c>
      <c r="C786">
        <v>785</v>
      </c>
      <c r="D786">
        <v>1057</v>
      </c>
      <c r="F786" s="350" t="s">
        <v>3227</v>
      </c>
      <c r="G786" s="132" t="s">
        <v>2565</v>
      </c>
      <c r="H786">
        <v>785</v>
      </c>
      <c r="I786" s="708" t="s">
        <v>3091</v>
      </c>
      <c r="J786" t="b">
        <f t="shared" si="23"/>
        <v>0</v>
      </c>
    </row>
    <row r="787" spans="1:10">
      <c r="A787" s="350" t="s">
        <v>1080</v>
      </c>
      <c r="B787" s="132" t="s">
        <v>2566</v>
      </c>
      <c r="C787">
        <v>786</v>
      </c>
      <c r="D787">
        <v>1058</v>
      </c>
      <c r="F787" s="350" t="s">
        <v>2747</v>
      </c>
      <c r="G787" s="132" t="s">
        <v>2566</v>
      </c>
      <c r="H787">
        <v>786</v>
      </c>
      <c r="I787" s="708" t="s">
        <v>3157</v>
      </c>
      <c r="J787" t="b">
        <f t="shared" si="23"/>
        <v>0</v>
      </c>
    </row>
    <row r="788" spans="1:10">
      <c r="A788" s="350" t="s">
        <v>1081</v>
      </c>
      <c r="B788" s="132" t="s">
        <v>2567</v>
      </c>
      <c r="C788">
        <v>787</v>
      </c>
      <c r="D788">
        <v>1059</v>
      </c>
      <c r="F788" s="350" t="s">
        <v>3228</v>
      </c>
      <c r="G788" s="132" t="s">
        <v>2567</v>
      </c>
      <c r="H788">
        <v>787</v>
      </c>
      <c r="I788" s="708" t="s">
        <v>3157</v>
      </c>
      <c r="J788" t="b">
        <f t="shared" si="23"/>
        <v>0</v>
      </c>
    </row>
    <row r="789" spans="1:10">
      <c r="A789" s="350" t="s">
        <v>1082</v>
      </c>
      <c r="B789" s="132" t="s">
        <v>2568</v>
      </c>
      <c r="C789">
        <v>788</v>
      </c>
      <c r="D789">
        <v>1060</v>
      </c>
      <c r="F789" s="350" t="s">
        <v>3229</v>
      </c>
      <c r="G789" s="132" t="s">
        <v>2568</v>
      </c>
      <c r="H789">
        <v>788</v>
      </c>
      <c r="I789" s="708" t="s">
        <v>3091</v>
      </c>
      <c r="J789" t="b">
        <f t="shared" si="23"/>
        <v>0</v>
      </c>
    </row>
    <row r="790" spans="1:10">
      <c r="A790" s="350" t="s">
        <v>1083</v>
      </c>
      <c r="B790" s="132" t="s">
        <v>2569</v>
      </c>
      <c r="C790">
        <v>789</v>
      </c>
      <c r="D790">
        <v>1061</v>
      </c>
      <c r="F790" s="350" t="s">
        <v>2748</v>
      </c>
      <c r="G790" s="132" t="s">
        <v>2569</v>
      </c>
      <c r="H790">
        <v>789</v>
      </c>
      <c r="I790" s="708" t="s">
        <v>3157</v>
      </c>
      <c r="J790" t="b">
        <f t="shared" si="23"/>
        <v>0</v>
      </c>
    </row>
    <row r="791" spans="1:10">
      <c r="A791" s="350" t="s">
        <v>1084</v>
      </c>
      <c r="B791" s="132" t="s">
        <v>2570</v>
      </c>
      <c r="C791">
        <v>790</v>
      </c>
      <c r="D791">
        <v>1062</v>
      </c>
      <c r="F791" s="350" t="s">
        <v>2749</v>
      </c>
      <c r="G791" s="132" t="s">
        <v>2570</v>
      </c>
      <c r="H791">
        <v>790</v>
      </c>
      <c r="J791" t="b">
        <f>A531=F791</f>
        <v>0</v>
      </c>
    </row>
    <row r="792" spans="1:10">
      <c r="A792" s="350" t="s">
        <v>1085</v>
      </c>
      <c r="B792" s="132" t="s">
        <v>2571</v>
      </c>
      <c r="C792">
        <v>791</v>
      </c>
      <c r="D792">
        <v>1063</v>
      </c>
      <c r="F792" s="350" t="s">
        <v>906</v>
      </c>
      <c r="G792" s="132" t="s">
        <v>2571</v>
      </c>
      <c r="H792">
        <v>791</v>
      </c>
      <c r="J792" t="b">
        <f t="shared" ref="J792:J809" si="24">A532=F792</f>
        <v>1</v>
      </c>
    </row>
    <row r="793" spans="1:10">
      <c r="A793" s="350" t="s">
        <v>1086</v>
      </c>
      <c r="B793" s="132" t="s">
        <v>2572</v>
      </c>
      <c r="C793">
        <v>792</v>
      </c>
      <c r="D793">
        <v>1064</v>
      </c>
      <c r="F793" s="350" t="s">
        <v>907</v>
      </c>
      <c r="G793" s="132" t="s">
        <v>2572</v>
      </c>
      <c r="H793">
        <v>792</v>
      </c>
      <c r="J793" t="b">
        <f t="shared" si="24"/>
        <v>1</v>
      </c>
    </row>
    <row r="794" spans="1:10">
      <c r="A794" s="350" t="s">
        <v>1087</v>
      </c>
      <c r="B794" s="132" t="s">
        <v>2573</v>
      </c>
      <c r="C794">
        <v>793</v>
      </c>
      <c r="D794">
        <v>1065</v>
      </c>
      <c r="F794" s="350" t="s">
        <v>908</v>
      </c>
      <c r="G794" s="132" t="s">
        <v>2573</v>
      </c>
      <c r="H794">
        <v>793</v>
      </c>
      <c r="J794" t="b">
        <f t="shared" si="24"/>
        <v>1</v>
      </c>
    </row>
    <row r="795" spans="1:10">
      <c r="A795" s="350" t="s">
        <v>1088</v>
      </c>
      <c r="B795" s="132" t="s">
        <v>2574</v>
      </c>
      <c r="C795">
        <v>794</v>
      </c>
      <c r="D795">
        <v>1066</v>
      </c>
      <c r="F795" s="350" t="s">
        <v>909</v>
      </c>
      <c r="G795" s="132" t="s">
        <v>2574</v>
      </c>
      <c r="H795">
        <v>794</v>
      </c>
      <c r="J795" t="b">
        <f t="shared" si="24"/>
        <v>1</v>
      </c>
    </row>
    <row r="796" spans="1:10">
      <c r="A796" s="350" t="s">
        <v>1089</v>
      </c>
      <c r="B796" s="132" t="s">
        <v>2575</v>
      </c>
      <c r="C796">
        <v>795</v>
      </c>
      <c r="D796">
        <v>1067</v>
      </c>
      <c r="F796" s="350" t="s">
        <v>910</v>
      </c>
      <c r="G796" s="132" t="s">
        <v>2575</v>
      </c>
      <c r="H796">
        <v>795</v>
      </c>
      <c r="J796" t="b">
        <f t="shared" si="24"/>
        <v>1</v>
      </c>
    </row>
    <row r="797" spans="1:10">
      <c r="A797" s="350" t="s">
        <v>1090</v>
      </c>
      <c r="B797" s="132" t="s">
        <v>2576</v>
      </c>
      <c r="C797">
        <v>796</v>
      </c>
      <c r="D797">
        <v>1068</v>
      </c>
      <c r="F797" s="350" t="s">
        <v>911</v>
      </c>
      <c r="G797" s="132" t="s">
        <v>2576</v>
      </c>
      <c r="H797">
        <v>796</v>
      </c>
      <c r="J797" t="b">
        <f t="shared" si="24"/>
        <v>1</v>
      </c>
    </row>
    <row r="798" spans="1:10">
      <c r="A798" s="350" t="s">
        <v>1091</v>
      </c>
      <c r="B798" s="132" t="s">
        <v>2577</v>
      </c>
      <c r="C798">
        <v>797</v>
      </c>
      <c r="D798">
        <v>1069</v>
      </c>
      <c r="F798" s="350" t="s">
        <v>912</v>
      </c>
      <c r="G798" s="132" t="s">
        <v>2577</v>
      </c>
      <c r="H798">
        <v>797</v>
      </c>
      <c r="J798" t="b">
        <f t="shared" si="24"/>
        <v>1</v>
      </c>
    </row>
    <row r="799" spans="1:10">
      <c r="A799" s="350" t="s">
        <v>1092</v>
      </c>
      <c r="B799" s="132" t="s">
        <v>2578</v>
      </c>
      <c r="C799">
        <v>798</v>
      </c>
      <c r="D799">
        <v>1070</v>
      </c>
      <c r="F799" s="350" t="s">
        <v>913</v>
      </c>
      <c r="G799" s="132" t="s">
        <v>2578</v>
      </c>
      <c r="H799">
        <v>798</v>
      </c>
      <c r="J799" t="b">
        <f t="shared" si="24"/>
        <v>1</v>
      </c>
    </row>
    <row r="800" spans="1:10">
      <c r="A800" s="350" t="s">
        <v>1093</v>
      </c>
      <c r="B800" s="132" t="s">
        <v>2579</v>
      </c>
      <c r="C800">
        <v>799</v>
      </c>
      <c r="D800">
        <v>1071</v>
      </c>
      <c r="F800" s="350" t="s">
        <v>2750</v>
      </c>
      <c r="G800" s="132" t="s">
        <v>2579</v>
      </c>
      <c r="H800">
        <v>799</v>
      </c>
      <c r="I800" s="708" t="s">
        <v>3157</v>
      </c>
      <c r="J800" t="b">
        <f t="shared" si="24"/>
        <v>0</v>
      </c>
    </row>
    <row r="801" spans="1:10">
      <c r="A801" s="350" t="s">
        <v>1094</v>
      </c>
      <c r="B801" s="132" t="s">
        <v>2580</v>
      </c>
      <c r="C801">
        <v>800</v>
      </c>
      <c r="D801">
        <v>1072</v>
      </c>
      <c r="F801" s="350" t="s">
        <v>3139</v>
      </c>
      <c r="G801" s="132" t="s">
        <v>2580</v>
      </c>
      <c r="H801">
        <v>800</v>
      </c>
      <c r="I801" s="708" t="s">
        <v>3157</v>
      </c>
      <c r="J801" t="b">
        <f t="shared" si="24"/>
        <v>0</v>
      </c>
    </row>
    <row r="802" spans="1:10">
      <c r="A802" s="350" t="s">
        <v>1095</v>
      </c>
      <c r="B802" s="132" t="s">
        <v>2581</v>
      </c>
      <c r="C802">
        <v>801</v>
      </c>
      <c r="D802">
        <v>1073</v>
      </c>
      <c r="F802" s="350" t="s">
        <v>2751</v>
      </c>
      <c r="G802" s="132" t="s">
        <v>2581</v>
      </c>
      <c r="H802">
        <v>801</v>
      </c>
      <c r="I802" s="708" t="s">
        <v>3091</v>
      </c>
      <c r="J802" t="b">
        <f t="shared" si="24"/>
        <v>0</v>
      </c>
    </row>
    <row r="803" spans="1:10">
      <c r="A803" s="350" t="s">
        <v>1096</v>
      </c>
      <c r="B803" s="132" t="s">
        <v>2582</v>
      </c>
      <c r="C803">
        <v>802</v>
      </c>
      <c r="D803">
        <v>1074</v>
      </c>
      <c r="F803" s="350" t="s">
        <v>3140</v>
      </c>
      <c r="G803" s="132" t="s">
        <v>2582</v>
      </c>
      <c r="H803">
        <v>802</v>
      </c>
      <c r="I803" s="708" t="s">
        <v>3091</v>
      </c>
      <c r="J803" t="b">
        <f t="shared" si="24"/>
        <v>0</v>
      </c>
    </row>
    <row r="804" spans="1:10">
      <c r="A804" s="350" t="s">
        <v>1097</v>
      </c>
      <c r="B804" s="132" t="s">
        <v>2583</v>
      </c>
      <c r="C804">
        <v>803</v>
      </c>
      <c r="D804">
        <v>1075</v>
      </c>
      <c r="F804" s="350" t="s">
        <v>3230</v>
      </c>
      <c r="G804" s="132" t="s">
        <v>2583</v>
      </c>
      <c r="H804">
        <v>803</v>
      </c>
      <c r="I804" s="708" t="s">
        <v>3157</v>
      </c>
      <c r="J804" t="b">
        <f t="shared" si="24"/>
        <v>0</v>
      </c>
    </row>
    <row r="805" spans="1:10">
      <c r="A805" s="350" t="s">
        <v>1098</v>
      </c>
      <c r="B805" s="132" t="s">
        <v>2584</v>
      </c>
      <c r="C805">
        <v>804</v>
      </c>
      <c r="D805">
        <v>1076</v>
      </c>
      <c r="F805" s="350" t="s">
        <v>3231</v>
      </c>
      <c r="G805" s="132" t="s">
        <v>2584</v>
      </c>
      <c r="H805">
        <v>804</v>
      </c>
      <c r="I805" s="708" t="s">
        <v>3091</v>
      </c>
      <c r="J805" t="b">
        <f t="shared" si="24"/>
        <v>0</v>
      </c>
    </row>
    <row r="806" spans="1:10">
      <c r="A806" s="350" t="s">
        <v>1099</v>
      </c>
      <c r="B806" s="132" t="s">
        <v>2585</v>
      </c>
      <c r="C806">
        <v>805</v>
      </c>
      <c r="D806">
        <v>1077</v>
      </c>
      <c r="F806" s="350" t="s">
        <v>2752</v>
      </c>
      <c r="G806" s="132" t="s">
        <v>2585</v>
      </c>
      <c r="H806">
        <v>805</v>
      </c>
      <c r="I806" s="708" t="s">
        <v>3157</v>
      </c>
      <c r="J806" t="b">
        <f t="shared" si="24"/>
        <v>0</v>
      </c>
    </row>
    <row r="807" spans="1:10">
      <c r="A807" s="350" t="s">
        <v>1100</v>
      </c>
      <c r="B807" s="132" t="s">
        <v>2586</v>
      </c>
      <c r="C807">
        <v>806</v>
      </c>
      <c r="D807">
        <v>1078</v>
      </c>
      <c r="F807" s="350" t="s">
        <v>3232</v>
      </c>
      <c r="G807" s="132" t="s">
        <v>2586</v>
      </c>
      <c r="H807">
        <v>806</v>
      </c>
      <c r="I807" s="708" t="s">
        <v>3157</v>
      </c>
      <c r="J807" t="b">
        <f t="shared" si="24"/>
        <v>0</v>
      </c>
    </row>
    <row r="808" spans="1:10">
      <c r="A808" s="350" t="s">
        <v>1101</v>
      </c>
      <c r="B808" s="132" t="s">
        <v>2587</v>
      </c>
      <c r="C808">
        <v>807</v>
      </c>
      <c r="D808">
        <v>1079</v>
      </c>
      <c r="F808" s="350" t="s">
        <v>3233</v>
      </c>
      <c r="G808" s="132" t="s">
        <v>2587</v>
      </c>
      <c r="H808">
        <v>807</v>
      </c>
      <c r="I808" s="708" t="s">
        <v>3091</v>
      </c>
      <c r="J808" t="b">
        <f t="shared" si="24"/>
        <v>0</v>
      </c>
    </row>
    <row r="809" spans="1:10">
      <c r="A809" s="350" t="s">
        <v>1102</v>
      </c>
      <c r="B809" s="132" t="s">
        <v>2588</v>
      </c>
      <c r="C809">
        <v>808</v>
      </c>
      <c r="D809">
        <v>1080</v>
      </c>
      <c r="F809" s="350" t="s">
        <v>2753</v>
      </c>
      <c r="G809" s="132" t="s">
        <v>2588</v>
      </c>
      <c r="H809">
        <v>808</v>
      </c>
      <c r="I809" s="708" t="s">
        <v>3157</v>
      </c>
      <c r="J809" t="b">
        <f t="shared" si="24"/>
        <v>0</v>
      </c>
    </row>
    <row r="810" spans="1:10">
      <c r="A810" s="350" t="s">
        <v>1103</v>
      </c>
      <c r="B810" s="132" t="s">
        <v>2589</v>
      </c>
      <c r="C810">
        <v>809</v>
      </c>
      <c r="D810">
        <v>1081</v>
      </c>
      <c r="F810" s="350" t="s">
        <v>2754</v>
      </c>
      <c r="G810" s="132" t="s">
        <v>2589</v>
      </c>
      <c r="H810">
        <v>809</v>
      </c>
      <c r="J810" t="b">
        <f>A546=F810</f>
        <v>0</v>
      </c>
    </row>
    <row r="811" spans="1:10">
      <c r="A811" s="350" t="s">
        <v>1104</v>
      </c>
      <c r="B811" s="132" t="s">
        <v>2590</v>
      </c>
      <c r="C811">
        <v>810</v>
      </c>
      <c r="D811">
        <v>1082</v>
      </c>
      <c r="F811" s="350" t="s">
        <v>916</v>
      </c>
      <c r="G811" s="132" t="s">
        <v>2590</v>
      </c>
      <c r="H811">
        <v>810</v>
      </c>
      <c r="J811" t="b">
        <f t="shared" ref="J811:J828" si="25">A547=F811</f>
        <v>1</v>
      </c>
    </row>
    <row r="812" spans="1:10">
      <c r="A812" s="350" t="s">
        <v>1105</v>
      </c>
      <c r="B812" s="132" t="s">
        <v>2591</v>
      </c>
      <c r="C812">
        <v>811</v>
      </c>
      <c r="D812">
        <v>1083</v>
      </c>
      <c r="F812" s="350" t="s">
        <v>917</v>
      </c>
      <c r="G812" s="132" t="s">
        <v>2591</v>
      </c>
      <c r="H812">
        <v>811</v>
      </c>
      <c r="J812" t="b">
        <f t="shared" si="25"/>
        <v>1</v>
      </c>
    </row>
    <row r="813" spans="1:10">
      <c r="A813" s="350" t="s">
        <v>1106</v>
      </c>
      <c r="B813" s="132" t="s">
        <v>2592</v>
      </c>
      <c r="C813">
        <v>812</v>
      </c>
      <c r="D813">
        <v>1084</v>
      </c>
      <c r="F813" s="350" t="s">
        <v>918</v>
      </c>
      <c r="G813" s="132" t="s">
        <v>2592</v>
      </c>
      <c r="H813">
        <v>812</v>
      </c>
      <c r="J813" t="b">
        <f t="shared" si="25"/>
        <v>1</v>
      </c>
    </row>
    <row r="814" spans="1:10">
      <c r="A814" s="350" t="s">
        <v>1107</v>
      </c>
      <c r="B814" s="132" t="s">
        <v>2593</v>
      </c>
      <c r="C814">
        <v>813</v>
      </c>
      <c r="D814">
        <v>1085</v>
      </c>
      <c r="F814" s="350" t="s">
        <v>919</v>
      </c>
      <c r="G814" s="132" t="s">
        <v>2593</v>
      </c>
      <c r="H814">
        <v>813</v>
      </c>
      <c r="J814" t="b">
        <f t="shared" si="25"/>
        <v>1</v>
      </c>
    </row>
    <row r="815" spans="1:10">
      <c r="A815" s="350" t="s">
        <v>1108</v>
      </c>
      <c r="B815" s="132" t="s">
        <v>2594</v>
      </c>
      <c r="C815">
        <v>814</v>
      </c>
      <c r="D815">
        <v>1086</v>
      </c>
      <c r="F815" s="350" t="s">
        <v>920</v>
      </c>
      <c r="G815" s="132" t="s">
        <v>2594</v>
      </c>
      <c r="H815">
        <v>814</v>
      </c>
      <c r="J815" t="b">
        <f t="shared" si="25"/>
        <v>1</v>
      </c>
    </row>
    <row r="816" spans="1:10">
      <c r="A816" s="350" t="s">
        <v>1109</v>
      </c>
      <c r="B816" s="132" t="s">
        <v>2595</v>
      </c>
      <c r="C816">
        <v>815</v>
      </c>
      <c r="D816">
        <v>1087</v>
      </c>
      <c r="F816" s="350" t="s">
        <v>921</v>
      </c>
      <c r="G816" s="132" t="s">
        <v>2595</v>
      </c>
      <c r="H816">
        <v>815</v>
      </c>
      <c r="J816" t="b">
        <f t="shared" si="25"/>
        <v>1</v>
      </c>
    </row>
    <row r="817" spans="1:10">
      <c r="A817" s="350" t="s">
        <v>1110</v>
      </c>
      <c r="B817" s="132" t="s">
        <v>2596</v>
      </c>
      <c r="C817">
        <v>816</v>
      </c>
      <c r="D817">
        <v>1088</v>
      </c>
      <c r="F817" s="350" t="s">
        <v>922</v>
      </c>
      <c r="G817" s="132" t="s">
        <v>2596</v>
      </c>
      <c r="H817">
        <v>816</v>
      </c>
      <c r="J817" t="b">
        <f t="shared" si="25"/>
        <v>1</v>
      </c>
    </row>
    <row r="818" spans="1:10">
      <c r="A818" s="350" t="s">
        <v>1111</v>
      </c>
      <c r="B818" s="132" t="s">
        <v>2597</v>
      </c>
      <c r="C818">
        <v>817</v>
      </c>
      <c r="D818">
        <v>1089</v>
      </c>
      <c r="F818" s="350" t="s">
        <v>923</v>
      </c>
      <c r="G818" s="132" t="s">
        <v>2597</v>
      </c>
      <c r="H818">
        <v>817</v>
      </c>
      <c r="J818" t="b">
        <f t="shared" si="25"/>
        <v>1</v>
      </c>
    </row>
    <row r="819" spans="1:10">
      <c r="A819" s="350" t="s">
        <v>1112</v>
      </c>
      <c r="B819" s="132" t="s">
        <v>2598</v>
      </c>
      <c r="C819">
        <v>818</v>
      </c>
      <c r="D819">
        <v>1090</v>
      </c>
      <c r="F819" s="350" t="s">
        <v>2755</v>
      </c>
      <c r="G819" s="132" t="s">
        <v>2598</v>
      </c>
      <c r="H819">
        <v>818</v>
      </c>
      <c r="I819" s="708" t="s">
        <v>3157</v>
      </c>
      <c r="J819" t="b">
        <f t="shared" si="25"/>
        <v>0</v>
      </c>
    </row>
    <row r="820" spans="1:10">
      <c r="A820" s="350" t="s">
        <v>1113</v>
      </c>
      <c r="B820" s="132" t="s">
        <v>2599</v>
      </c>
      <c r="C820">
        <v>819</v>
      </c>
      <c r="D820">
        <v>1091</v>
      </c>
      <c r="F820" s="350" t="s">
        <v>3141</v>
      </c>
      <c r="G820" s="132" t="s">
        <v>2599</v>
      </c>
      <c r="H820">
        <v>819</v>
      </c>
      <c r="I820" s="708" t="s">
        <v>3157</v>
      </c>
      <c r="J820" t="b">
        <f t="shared" si="25"/>
        <v>0</v>
      </c>
    </row>
    <row r="821" spans="1:10">
      <c r="A821" s="350" t="s">
        <v>1114</v>
      </c>
      <c r="B821" s="132" t="s">
        <v>2600</v>
      </c>
      <c r="C821">
        <v>820</v>
      </c>
      <c r="D821">
        <v>1092</v>
      </c>
      <c r="F821" s="350" t="s">
        <v>2756</v>
      </c>
      <c r="G821" s="132" t="s">
        <v>2600</v>
      </c>
      <c r="H821">
        <v>820</v>
      </c>
      <c r="I821" s="708" t="s">
        <v>3091</v>
      </c>
      <c r="J821" t="b">
        <f t="shared" si="25"/>
        <v>0</v>
      </c>
    </row>
    <row r="822" spans="1:10">
      <c r="A822" s="350" t="s">
        <v>1115</v>
      </c>
      <c r="B822" s="132" t="s">
        <v>2601</v>
      </c>
      <c r="C822">
        <v>821</v>
      </c>
      <c r="D822">
        <v>1093</v>
      </c>
      <c r="F822" s="350" t="s">
        <v>3142</v>
      </c>
      <c r="G822" s="132" t="s">
        <v>2601</v>
      </c>
      <c r="H822">
        <v>821</v>
      </c>
      <c r="I822" s="708" t="s">
        <v>3091</v>
      </c>
      <c r="J822" t="b">
        <f t="shared" si="25"/>
        <v>0</v>
      </c>
    </row>
    <row r="823" spans="1:10">
      <c r="A823" s="350" t="s">
        <v>1116</v>
      </c>
      <c r="B823" s="132" t="s">
        <v>2602</v>
      </c>
      <c r="C823">
        <v>822</v>
      </c>
      <c r="D823">
        <v>1094</v>
      </c>
      <c r="F823" s="350" t="s">
        <v>3234</v>
      </c>
      <c r="G823" s="132" t="s">
        <v>2602</v>
      </c>
      <c r="H823">
        <v>822</v>
      </c>
      <c r="I823" s="708" t="s">
        <v>3157</v>
      </c>
      <c r="J823" t="b">
        <f t="shared" si="25"/>
        <v>0</v>
      </c>
    </row>
    <row r="824" spans="1:10">
      <c r="A824" s="350" t="s">
        <v>1117</v>
      </c>
      <c r="B824" s="132" t="s">
        <v>2603</v>
      </c>
      <c r="C824">
        <v>823</v>
      </c>
      <c r="D824">
        <v>1095</v>
      </c>
      <c r="F824" s="350" t="s">
        <v>3235</v>
      </c>
      <c r="G824" s="132" t="s">
        <v>2603</v>
      </c>
      <c r="H824">
        <v>823</v>
      </c>
      <c r="I824" s="708" t="s">
        <v>3091</v>
      </c>
      <c r="J824" t="b">
        <f t="shared" si="25"/>
        <v>0</v>
      </c>
    </row>
    <row r="825" spans="1:10">
      <c r="A825" s="350" t="s">
        <v>1118</v>
      </c>
      <c r="B825" s="132" t="s">
        <v>2604</v>
      </c>
      <c r="C825">
        <v>824</v>
      </c>
      <c r="D825">
        <v>1096</v>
      </c>
      <c r="F825" s="350" t="s">
        <v>2757</v>
      </c>
      <c r="G825" s="132" t="s">
        <v>2604</v>
      </c>
      <c r="H825">
        <v>824</v>
      </c>
      <c r="I825" s="708" t="s">
        <v>3157</v>
      </c>
      <c r="J825" t="b">
        <f t="shared" si="25"/>
        <v>0</v>
      </c>
    </row>
    <row r="826" spans="1:10">
      <c r="A826" s="350" t="s">
        <v>1119</v>
      </c>
      <c r="B826" s="132" t="s">
        <v>2605</v>
      </c>
      <c r="C826">
        <v>825</v>
      </c>
      <c r="D826">
        <v>1097</v>
      </c>
      <c r="F826" s="350" t="s">
        <v>3236</v>
      </c>
      <c r="G826" s="132" t="s">
        <v>2605</v>
      </c>
      <c r="H826">
        <v>825</v>
      </c>
      <c r="I826" s="708" t="s">
        <v>3157</v>
      </c>
      <c r="J826" t="b">
        <f t="shared" si="25"/>
        <v>0</v>
      </c>
    </row>
    <row r="827" spans="1:10">
      <c r="A827" s="350" t="s">
        <v>1120</v>
      </c>
      <c r="B827" s="132" t="s">
        <v>2606</v>
      </c>
      <c r="C827">
        <v>826</v>
      </c>
      <c r="D827">
        <v>1098</v>
      </c>
      <c r="F827" s="350" t="s">
        <v>3237</v>
      </c>
      <c r="G827" s="132" t="s">
        <v>2606</v>
      </c>
      <c r="H827">
        <v>826</v>
      </c>
      <c r="I827" s="708" t="s">
        <v>3091</v>
      </c>
      <c r="J827" t="b">
        <f t="shared" si="25"/>
        <v>0</v>
      </c>
    </row>
    <row r="828" spans="1:10">
      <c r="A828" s="350" t="s">
        <v>1121</v>
      </c>
      <c r="B828" s="132" t="s">
        <v>2607</v>
      </c>
      <c r="C828">
        <v>827</v>
      </c>
      <c r="D828">
        <v>1099</v>
      </c>
      <c r="F828" s="350" t="s">
        <v>2758</v>
      </c>
      <c r="G828" s="132" t="s">
        <v>2607</v>
      </c>
      <c r="H828">
        <v>827</v>
      </c>
      <c r="I828" s="708" t="s">
        <v>3157</v>
      </c>
      <c r="J828" t="b">
        <f t="shared" si="25"/>
        <v>0</v>
      </c>
    </row>
    <row r="829" spans="1:10">
      <c r="A829" s="350" t="s">
        <v>1122</v>
      </c>
      <c r="B829" s="132" t="s">
        <v>2608</v>
      </c>
      <c r="C829">
        <v>828</v>
      </c>
      <c r="D829">
        <v>1100</v>
      </c>
      <c r="F829" s="350" t="s">
        <v>2759</v>
      </c>
      <c r="G829" s="132" t="s">
        <v>2608</v>
      </c>
      <c r="H829">
        <v>828</v>
      </c>
      <c r="J829" t="b">
        <f>A561=F829</f>
        <v>0</v>
      </c>
    </row>
    <row r="830" spans="1:10">
      <c r="F830" s="350" t="s">
        <v>926</v>
      </c>
      <c r="G830" s="132" t="s">
        <v>2817</v>
      </c>
      <c r="H830">
        <v>829</v>
      </c>
      <c r="J830" t="b">
        <f t="shared" ref="J830:J847" si="26">A562=F830</f>
        <v>1</v>
      </c>
    </row>
    <row r="831" spans="1:10">
      <c r="F831" s="350" t="s">
        <v>927</v>
      </c>
      <c r="G831" s="132" t="s">
        <v>2818</v>
      </c>
      <c r="H831">
        <v>830</v>
      </c>
      <c r="J831" t="b">
        <f t="shared" si="26"/>
        <v>1</v>
      </c>
    </row>
    <row r="832" spans="1:10">
      <c r="F832" s="350" t="s">
        <v>928</v>
      </c>
      <c r="G832" s="132" t="s">
        <v>2819</v>
      </c>
      <c r="H832">
        <v>831</v>
      </c>
      <c r="J832" t="b">
        <f t="shared" si="26"/>
        <v>1</v>
      </c>
    </row>
    <row r="833" spans="6:10">
      <c r="F833" s="350" t="s">
        <v>929</v>
      </c>
      <c r="G833" s="132" t="s">
        <v>2820</v>
      </c>
      <c r="H833">
        <v>832</v>
      </c>
      <c r="J833" t="b">
        <f t="shared" si="26"/>
        <v>1</v>
      </c>
    </row>
    <row r="834" spans="6:10">
      <c r="F834" s="350" t="s">
        <v>930</v>
      </c>
      <c r="G834" s="132" t="s">
        <v>2821</v>
      </c>
      <c r="H834">
        <v>833</v>
      </c>
      <c r="J834" t="b">
        <f t="shared" si="26"/>
        <v>1</v>
      </c>
    </row>
    <row r="835" spans="6:10">
      <c r="F835" s="350" t="s">
        <v>931</v>
      </c>
      <c r="G835" s="132" t="s">
        <v>2822</v>
      </c>
      <c r="H835">
        <v>834</v>
      </c>
      <c r="J835" t="b">
        <f t="shared" si="26"/>
        <v>1</v>
      </c>
    </row>
    <row r="836" spans="6:10">
      <c r="F836" s="350" t="s">
        <v>932</v>
      </c>
      <c r="G836" s="132" t="s">
        <v>2823</v>
      </c>
      <c r="H836">
        <v>835</v>
      </c>
      <c r="J836" t="b">
        <f t="shared" si="26"/>
        <v>1</v>
      </c>
    </row>
    <row r="837" spans="6:10">
      <c r="F837" s="350" t="s">
        <v>933</v>
      </c>
      <c r="G837" s="132" t="s">
        <v>2824</v>
      </c>
      <c r="H837">
        <v>836</v>
      </c>
      <c r="J837" t="b">
        <f t="shared" si="26"/>
        <v>1</v>
      </c>
    </row>
    <row r="838" spans="6:10">
      <c r="F838" s="350" t="s">
        <v>2760</v>
      </c>
      <c r="G838" s="132" t="s">
        <v>2825</v>
      </c>
      <c r="H838">
        <v>837</v>
      </c>
      <c r="I838" s="708" t="s">
        <v>3157</v>
      </c>
      <c r="J838" t="b">
        <f t="shared" si="26"/>
        <v>0</v>
      </c>
    </row>
    <row r="839" spans="6:10">
      <c r="F839" s="350" t="s">
        <v>3143</v>
      </c>
      <c r="G839" s="132" t="s">
        <v>2826</v>
      </c>
      <c r="H839">
        <v>838</v>
      </c>
      <c r="I839" s="708" t="s">
        <v>3157</v>
      </c>
      <c r="J839" t="b">
        <f t="shared" si="26"/>
        <v>0</v>
      </c>
    </row>
    <row r="840" spans="6:10">
      <c r="F840" s="350" t="s">
        <v>2761</v>
      </c>
      <c r="G840" s="132" t="s">
        <v>2827</v>
      </c>
      <c r="H840">
        <v>839</v>
      </c>
      <c r="I840" s="708" t="s">
        <v>3091</v>
      </c>
      <c r="J840" t="b">
        <f t="shared" si="26"/>
        <v>0</v>
      </c>
    </row>
    <row r="841" spans="6:10">
      <c r="F841" s="350" t="s">
        <v>3144</v>
      </c>
      <c r="G841" s="132" t="s">
        <v>2828</v>
      </c>
      <c r="H841">
        <v>840</v>
      </c>
      <c r="I841" s="708" t="s">
        <v>3091</v>
      </c>
      <c r="J841" t="b">
        <f t="shared" si="26"/>
        <v>0</v>
      </c>
    </row>
    <row r="842" spans="6:10">
      <c r="F842" s="350" t="s">
        <v>3238</v>
      </c>
      <c r="G842" s="132" t="s">
        <v>2829</v>
      </c>
      <c r="H842">
        <v>841</v>
      </c>
      <c r="I842" s="708" t="s">
        <v>3157</v>
      </c>
      <c r="J842" t="b">
        <f t="shared" si="26"/>
        <v>0</v>
      </c>
    </row>
    <row r="843" spans="6:10">
      <c r="F843" s="350" t="s">
        <v>3239</v>
      </c>
      <c r="G843" s="132" t="s">
        <v>2830</v>
      </c>
      <c r="H843">
        <v>842</v>
      </c>
      <c r="I843" s="708" t="s">
        <v>3091</v>
      </c>
      <c r="J843" t="b">
        <f t="shared" si="26"/>
        <v>0</v>
      </c>
    </row>
    <row r="844" spans="6:10">
      <c r="F844" s="350" t="s">
        <v>2762</v>
      </c>
      <c r="G844" s="132" t="s">
        <v>2831</v>
      </c>
      <c r="H844">
        <v>843</v>
      </c>
      <c r="I844" s="708" t="s">
        <v>3157</v>
      </c>
      <c r="J844" t="b">
        <f t="shared" si="26"/>
        <v>0</v>
      </c>
    </row>
    <row r="845" spans="6:10">
      <c r="F845" s="350" t="s">
        <v>3240</v>
      </c>
      <c r="G845" s="132" t="s">
        <v>2832</v>
      </c>
      <c r="H845">
        <v>844</v>
      </c>
      <c r="I845" s="708" t="s">
        <v>3157</v>
      </c>
      <c r="J845" t="b">
        <f t="shared" si="26"/>
        <v>0</v>
      </c>
    </row>
    <row r="846" spans="6:10">
      <c r="F846" s="350" t="s">
        <v>3241</v>
      </c>
      <c r="G846" s="132" t="s">
        <v>2833</v>
      </c>
      <c r="H846">
        <v>845</v>
      </c>
      <c r="I846" s="708" t="s">
        <v>3091</v>
      </c>
      <c r="J846" t="b">
        <f t="shared" si="26"/>
        <v>0</v>
      </c>
    </row>
    <row r="847" spans="6:10">
      <c r="F847" s="350" t="s">
        <v>2763</v>
      </c>
      <c r="G847" s="132" t="s">
        <v>2834</v>
      </c>
      <c r="H847">
        <v>846</v>
      </c>
      <c r="I847" s="708" t="s">
        <v>3157</v>
      </c>
      <c r="J847" t="b">
        <f t="shared" si="26"/>
        <v>0</v>
      </c>
    </row>
    <row r="848" spans="6:10">
      <c r="F848" s="350" t="s">
        <v>2764</v>
      </c>
      <c r="G848" s="132" t="s">
        <v>2835</v>
      </c>
      <c r="H848">
        <v>847</v>
      </c>
      <c r="J848" t="b">
        <f>A576=F848</f>
        <v>0</v>
      </c>
    </row>
    <row r="849" spans="6:10">
      <c r="F849" s="350" t="s">
        <v>936</v>
      </c>
      <c r="G849" s="132" t="s">
        <v>2836</v>
      </c>
      <c r="H849">
        <v>848</v>
      </c>
      <c r="J849" t="b">
        <f t="shared" ref="J849:J912" si="27">A577=F849</f>
        <v>1</v>
      </c>
    </row>
    <row r="850" spans="6:10">
      <c r="F850" s="350" t="s">
        <v>937</v>
      </c>
      <c r="G850" s="132" t="s">
        <v>2837</v>
      </c>
      <c r="H850">
        <v>849</v>
      </c>
      <c r="J850" t="b">
        <f t="shared" si="27"/>
        <v>1</v>
      </c>
    </row>
    <row r="851" spans="6:10">
      <c r="F851" s="350" t="s">
        <v>938</v>
      </c>
      <c r="G851" s="132" t="s">
        <v>2838</v>
      </c>
      <c r="H851">
        <v>850</v>
      </c>
      <c r="J851" t="b">
        <f t="shared" si="27"/>
        <v>1</v>
      </c>
    </row>
    <row r="852" spans="6:10">
      <c r="F852" s="350" t="s">
        <v>939</v>
      </c>
      <c r="G852" s="132" t="s">
        <v>2839</v>
      </c>
      <c r="H852">
        <v>851</v>
      </c>
      <c r="J852" t="b">
        <f t="shared" si="27"/>
        <v>1</v>
      </c>
    </row>
    <row r="853" spans="6:10">
      <c r="F853" s="350" t="s">
        <v>2771</v>
      </c>
      <c r="G853" s="132" t="s">
        <v>2840</v>
      </c>
      <c r="H853">
        <v>852</v>
      </c>
      <c r="J853" t="b">
        <f t="shared" si="27"/>
        <v>0</v>
      </c>
    </row>
    <row r="854" spans="6:10">
      <c r="F854" s="350" t="s">
        <v>941</v>
      </c>
      <c r="G854" s="132" t="s">
        <v>2841</v>
      </c>
      <c r="H854">
        <v>853</v>
      </c>
      <c r="J854" t="b">
        <f t="shared" si="27"/>
        <v>1</v>
      </c>
    </row>
    <row r="855" spans="6:10">
      <c r="F855" s="350" t="s">
        <v>3147</v>
      </c>
      <c r="G855" s="132" t="s">
        <v>2842</v>
      </c>
      <c r="H855">
        <v>854</v>
      </c>
      <c r="I855" s="708" t="s">
        <v>3157</v>
      </c>
      <c r="J855" t="b">
        <f t="shared" si="27"/>
        <v>0</v>
      </c>
    </row>
    <row r="856" spans="6:10">
      <c r="F856" s="350" t="s">
        <v>3148</v>
      </c>
      <c r="G856" s="132" t="s">
        <v>2843</v>
      </c>
      <c r="H856">
        <v>855</v>
      </c>
      <c r="I856" s="708" t="s">
        <v>3157</v>
      </c>
      <c r="J856" t="b">
        <f t="shared" si="27"/>
        <v>0</v>
      </c>
    </row>
    <row r="857" spans="6:10">
      <c r="F857" s="350" t="s">
        <v>2772</v>
      </c>
      <c r="G857" s="132" t="s">
        <v>2844</v>
      </c>
      <c r="H857">
        <v>856</v>
      </c>
      <c r="I857" s="708" t="s">
        <v>3157</v>
      </c>
      <c r="J857" t="b">
        <f t="shared" si="27"/>
        <v>0</v>
      </c>
    </row>
    <row r="858" spans="6:10">
      <c r="F858" s="350" t="s">
        <v>3244</v>
      </c>
      <c r="G858" s="132" t="s">
        <v>2845</v>
      </c>
      <c r="H858">
        <v>857</v>
      </c>
      <c r="I858" s="708" t="s">
        <v>3157</v>
      </c>
      <c r="J858" t="b">
        <f t="shared" si="27"/>
        <v>0</v>
      </c>
    </row>
    <row r="859" spans="6:10">
      <c r="F859" s="350" t="s">
        <v>2773</v>
      </c>
      <c r="G859" s="132" t="s">
        <v>2846</v>
      </c>
      <c r="H859">
        <v>858</v>
      </c>
      <c r="I859" s="708" t="s">
        <v>3157</v>
      </c>
      <c r="J859" t="b">
        <f t="shared" si="27"/>
        <v>0</v>
      </c>
    </row>
    <row r="860" spans="6:10">
      <c r="F860" s="350" t="s">
        <v>3245</v>
      </c>
      <c r="G860" s="132" t="s">
        <v>2847</v>
      </c>
      <c r="H860">
        <v>859</v>
      </c>
      <c r="I860" s="708" t="s">
        <v>3157</v>
      </c>
      <c r="J860" t="b">
        <f t="shared" si="27"/>
        <v>0</v>
      </c>
    </row>
    <row r="861" spans="6:10">
      <c r="F861" s="350" t="s">
        <v>2774</v>
      </c>
      <c r="G861" s="132" t="s">
        <v>2848</v>
      </c>
      <c r="H861">
        <v>860</v>
      </c>
      <c r="I861" s="708"/>
      <c r="J861" t="b">
        <f t="shared" si="27"/>
        <v>0</v>
      </c>
    </row>
    <row r="862" spans="6:10">
      <c r="F862" s="350" t="s">
        <v>949</v>
      </c>
      <c r="G862" s="132" t="s">
        <v>2849</v>
      </c>
      <c r="H862">
        <v>861</v>
      </c>
      <c r="I862" s="708"/>
      <c r="J862" t="b">
        <f t="shared" si="27"/>
        <v>1</v>
      </c>
    </row>
    <row r="863" spans="6:10">
      <c r="F863" s="350" t="s">
        <v>950</v>
      </c>
      <c r="G863" s="132" t="s">
        <v>2850</v>
      </c>
      <c r="H863">
        <v>862</v>
      </c>
      <c r="I863" s="708"/>
      <c r="J863" t="b">
        <f t="shared" si="27"/>
        <v>1</v>
      </c>
    </row>
    <row r="864" spans="6:10">
      <c r="F864" s="350" t="s">
        <v>951</v>
      </c>
      <c r="G864" s="132" t="s">
        <v>2851</v>
      </c>
      <c r="H864">
        <v>863</v>
      </c>
      <c r="J864" t="b">
        <f t="shared" si="27"/>
        <v>1</v>
      </c>
    </row>
    <row r="865" spans="6:10">
      <c r="F865" s="350" t="s">
        <v>952</v>
      </c>
      <c r="G865" s="132" t="s">
        <v>2852</v>
      </c>
      <c r="H865">
        <v>864</v>
      </c>
      <c r="J865" t="b">
        <f t="shared" si="27"/>
        <v>1</v>
      </c>
    </row>
    <row r="866" spans="6:10">
      <c r="F866" s="350" t="s">
        <v>2775</v>
      </c>
      <c r="G866" s="132" t="s">
        <v>2853</v>
      </c>
      <c r="H866">
        <v>865</v>
      </c>
      <c r="J866" t="b">
        <f t="shared" si="27"/>
        <v>0</v>
      </c>
    </row>
    <row r="867" spans="6:10">
      <c r="F867" s="350" t="s">
        <v>954</v>
      </c>
      <c r="G867" s="132" t="s">
        <v>2854</v>
      </c>
      <c r="H867">
        <v>866</v>
      </c>
      <c r="J867" t="b">
        <f t="shared" si="27"/>
        <v>1</v>
      </c>
    </row>
    <row r="868" spans="6:10">
      <c r="F868" s="350" t="s">
        <v>3149</v>
      </c>
      <c r="G868" s="132" t="s">
        <v>2855</v>
      </c>
      <c r="H868">
        <v>867</v>
      </c>
      <c r="I868" s="708" t="s">
        <v>3157</v>
      </c>
      <c r="J868" t="b">
        <f t="shared" si="27"/>
        <v>0</v>
      </c>
    </row>
    <row r="869" spans="6:10">
      <c r="F869" s="350" t="s">
        <v>3150</v>
      </c>
      <c r="G869" s="132" t="s">
        <v>2856</v>
      </c>
      <c r="H869">
        <v>868</v>
      </c>
      <c r="I869" s="708" t="s">
        <v>3157</v>
      </c>
      <c r="J869" t="b">
        <f t="shared" si="27"/>
        <v>0</v>
      </c>
    </row>
    <row r="870" spans="6:10">
      <c r="F870" s="350" t="s">
        <v>2776</v>
      </c>
      <c r="G870" s="132" t="s">
        <v>2857</v>
      </c>
      <c r="H870">
        <v>869</v>
      </c>
      <c r="I870" s="708" t="s">
        <v>3157</v>
      </c>
      <c r="J870" t="b">
        <f t="shared" si="27"/>
        <v>0</v>
      </c>
    </row>
    <row r="871" spans="6:10">
      <c r="F871" s="350" t="s">
        <v>3246</v>
      </c>
      <c r="G871" s="132" t="s">
        <v>2858</v>
      </c>
      <c r="H871">
        <v>870</v>
      </c>
      <c r="I871" s="708" t="s">
        <v>3157</v>
      </c>
      <c r="J871" t="b">
        <f t="shared" si="27"/>
        <v>0</v>
      </c>
    </row>
    <row r="872" spans="6:10">
      <c r="F872" s="350" t="s">
        <v>2777</v>
      </c>
      <c r="G872" s="132" t="s">
        <v>2859</v>
      </c>
      <c r="H872">
        <v>871</v>
      </c>
      <c r="I872" s="708" t="s">
        <v>3157</v>
      </c>
      <c r="J872" t="b">
        <f t="shared" si="27"/>
        <v>0</v>
      </c>
    </row>
    <row r="873" spans="6:10">
      <c r="F873" s="350" t="s">
        <v>3247</v>
      </c>
      <c r="G873" s="132" t="s">
        <v>2860</v>
      </c>
      <c r="H873">
        <v>872</v>
      </c>
      <c r="I873" s="708" t="s">
        <v>3157</v>
      </c>
      <c r="J873" t="b">
        <f t="shared" si="27"/>
        <v>0</v>
      </c>
    </row>
    <row r="874" spans="6:10">
      <c r="F874" s="350" t="s">
        <v>2778</v>
      </c>
      <c r="G874" s="132" t="s">
        <v>2861</v>
      </c>
      <c r="H874">
        <v>873</v>
      </c>
      <c r="I874" s="708"/>
      <c r="J874" t="b">
        <f t="shared" si="27"/>
        <v>0</v>
      </c>
    </row>
    <row r="875" spans="6:10">
      <c r="F875" s="350" t="s">
        <v>962</v>
      </c>
      <c r="G875" s="132" t="s">
        <v>2862</v>
      </c>
      <c r="H875">
        <v>874</v>
      </c>
      <c r="I875" s="708"/>
      <c r="J875" t="b">
        <f t="shared" si="27"/>
        <v>1</v>
      </c>
    </row>
    <row r="876" spans="6:10">
      <c r="F876" s="350" t="s">
        <v>963</v>
      </c>
      <c r="G876" s="132" t="s">
        <v>2863</v>
      </c>
      <c r="H876">
        <v>875</v>
      </c>
      <c r="I876" s="708"/>
      <c r="J876" t="b">
        <f t="shared" si="27"/>
        <v>1</v>
      </c>
    </row>
    <row r="877" spans="6:10">
      <c r="F877" s="350" t="s">
        <v>964</v>
      </c>
      <c r="G877" s="132" t="s">
        <v>2864</v>
      </c>
      <c r="H877">
        <v>876</v>
      </c>
      <c r="J877" t="b">
        <f t="shared" si="27"/>
        <v>1</v>
      </c>
    </row>
    <row r="878" spans="6:10">
      <c r="F878" s="350" t="s">
        <v>965</v>
      </c>
      <c r="G878" s="132" t="s">
        <v>2865</v>
      </c>
      <c r="H878">
        <v>877</v>
      </c>
      <c r="J878" t="b">
        <f t="shared" si="27"/>
        <v>1</v>
      </c>
    </row>
    <row r="879" spans="6:10">
      <c r="F879" s="350" t="s">
        <v>2779</v>
      </c>
      <c r="G879" s="132" t="s">
        <v>2866</v>
      </c>
      <c r="H879">
        <v>878</v>
      </c>
      <c r="J879" t="b">
        <f t="shared" si="27"/>
        <v>0</v>
      </c>
    </row>
    <row r="880" spans="6:10">
      <c r="F880" s="350" t="s">
        <v>967</v>
      </c>
      <c r="G880" s="132" t="s">
        <v>2867</v>
      </c>
      <c r="H880">
        <v>879</v>
      </c>
      <c r="J880" t="b">
        <f t="shared" si="27"/>
        <v>1</v>
      </c>
    </row>
    <row r="881" spans="6:10">
      <c r="F881" s="350" t="s">
        <v>3151</v>
      </c>
      <c r="G881" s="132" t="s">
        <v>2868</v>
      </c>
      <c r="H881">
        <v>880</v>
      </c>
      <c r="I881" s="708" t="s">
        <v>3157</v>
      </c>
      <c r="J881" t="b">
        <f t="shared" si="27"/>
        <v>0</v>
      </c>
    </row>
    <row r="882" spans="6:10">
      <c r="F882" s="350" t="s">
        <v>3152</v>
      </c>
      <c r="G882" s="132" t="s">
        <v>2869</v>
      </c>
      <c r="H882">
        <v>881</v>
      </c>
      <c r="I882" s="708" t="s">
        <v>3157</v>
      </c>
      <c r="J882" t="b">
        <f t="shared" si="27"/>
        <v>0</v>
      </c>
    </row>
    <row r="883" spans="6:10">
      <c r="F883" s="350" t="s">
        <v>2780</v>
      </c>
      <c r="G883" s="132" t="s">
        <v>2870</v>
      </c>
      <c r="H883">
        <v>882</v>
      </c>
      <c r="I883" s="708" t="s">
        <v>3157</v>
      </c>
      <c r="J883" t="b">
        <f t="shared" si="27"/>
        <v>0</v>
      </c>
    </row>
    <row r="884" spans="6:10">
      <c r="F884" s="350" t="s">
        <v>3248</v>
      </c>
      <c r="G884" s="132" t="s">
        <v>2871</v>
      </c>
      <c r="H884">
        <v>883</v>
      </c>
      <c r="I884" s="708" t="s">
        <v>3157</v>
      </c>
      <c r="J884" t="b">
        <f t="shared" si="27"/>
        <v>0</v>
      </c>
    </row>
    <row r="885" spans="6:10">
      <c r="F885" s="350" t="s">
        <v>2781</v>
      </c>
      <c r="G885" s="132" t="s">
        <v>2872</v>
      </c>
      <c r="H885">
        <v>884</v>
      </c>
      <c r="I885" s="708" t="s">
        <v>3157</v>
      </c>
      <c r="J885" t="b">
        <f t="shared" si="27"/>
        <v>0</v>
      </c>
    </row>
    <row r="886" spans="6:10">
      <c r="F886" s="350" t="s">
        <v>3249</v>
      </c>
      <c r="G886" s="132" t="s">
        <v>2873</v>
      </c>
      <c r="H886">
        <v>885</v>
      </c>
      <c r="I886" s="708" t="s">
        <v>3157</v>
      </c>
      <c r="J886" t="b">
        <f t="shared" si="27"/>
        <v>0</v>
      </c>
    </row>
    <row r="887" spans="6:10">
      <c r="F887" s="350" t="s">
        <v>2782</v>
      </c>
      <c r="G887" s="132" t="s">
        <v>2874</v>
      </c>
      <c r="H887">
        <v>886</v>
      </c>
      <c r="I887" s="708"/>
      <c r="J887" t="b">
        <f t="shared" si="27"/>
        <v>0</v>
      </c>
    </row>
    <row r="888" spans="6:10">
      <c r="F888" s="350" t="s">
        <v>975</v>
      </c>
      <c r="G888" s="132" t="s">
        <v>2875</v>
      </c>
      <c r="H888">
        <v>887</v>
      </c>
      <c r="I888" s="708"/>
      <c r="J888" t="b">
        <f t="shared" si="27"/>
        <v>1</v>
      </c>
    </row>
    <row r="889" spans="6:10">
      <c r="F889" s="350" t="s">
        <v>976</v>
      </c>
      <c r="G889" s="132" t="s">
        <v>2876</v>
      </c>
      <c r="H889">
        <v>888</v>
      </c>
      <c r="I889" s="708"/>
      <c r="J889" t="b">
        <f t="shared" si="27"/>
        <v>1</v>
      </c>
    </row>
    <row r="890" spans="6:10">
      <c r="F890" s="350" t="s">
        <v>977</v>
      </c>
      <c r="G890" s="132" t="s">
        <v>2877</v>
      </c>
      <c r="H890">
        <v>889</v>
      </c>
      <c r="J890" t="b">
        <f t="shared" si="27"/>
        <v>1</v>
      </c>
    </row>
    <row r="891" spans="6:10">
      <c r="F891" s="350" t="s">
        <v>978</v>
      </c>
      <c r="G891" s="132" t="s">
        <v>2878</v>
      </c>
      <c r="H891">
        <v>890</v>
      </c>
      <c r="J891" t="b">
        <f t="shared" si="27"/>
        <v>1</v>
      </c>
    </row>
    <row r="892" spans="6:10">
      <c r="F892" s="350" t="s">
        <v>2783</v>
      </c>
      <c r="G892" s="132" t="s">
        <v>2879</v>
      </c>
      <c r="H892">
        <v>891</v>
      </c>
      <c r="J892" t="b">
        <f t="shared" si="27"/>
        <v>0</v>
      </c>
    </row>
    <row r="893" spans="6:10">
      <c r="F893" s="350" t="s">
        <v>980</v>
      </c>
      <c r="G893" s="132" t="s">
        <v>2880</v>
      </c>
      <c r="H893">
        <v>892</v>
      </c>
      <c r="J893" t="b">
        <f t="shared" si="27"/>
        <v>1</v>
      </c>
    </row>
    <row r="894" spans="6:10">
      <c r="F894" s="350" t="s">
        <v>3153</v>
      </c>
      <c r="G894" s="132" t="s">
        <v>2881</v>
      </c>
      <c r="H894">
        <v>893</v>
      </c>
      <c r="I894" s="708" t="s">
        <v>3157</v>
      </c>
      <c r="J894" t="b">
        <f t="shared" si="27"/>
        <v>0</v>
      </c>
    </row>
    <row r="895" spans="6:10">
      <c r="F895" s="350" t="s">
        <v>3154</v>
      </c>
      <c r="G895" s="132" t="s">
        <v>2882</v>
      </c>
      <c r="H895">
        <v>894</v>
      </c>
      <c r="I895" s="708" t="s">
        <v>3157</v>
      </c>
      <c r="J895" t="b">
        <f t="shared" si="27"/>
        <v>0</v>
      </c>
    </row>
    <row r="896" spans="6:10">
      <c r="F896" s="350" t="s">
        <v>2784</v>
      </c>
      <c r="G896" s="132" t="s">
        <v>2883</v>
      </c>
      <c r="H896">
        <v>895</v>
      </c>
      <c r="I896" s="708" t="s">
        <v>3157</v>
      </c>
      <c r="J896" t="b">
        <f t="shared" si="27"/>
        <v>0</v>
      </c>
    </row>
    <row r="897" spans="6:10">
      <c r="F897" s="350" t="s">
        <v>3250</v>
      </c>
      <c r="G897" s="132" t="s">
        <v>2884</v>
      </c>
      <c r="H897">
        <v>896</v>
      </c>
      <c r="I897" s="708" t="s">
        <v>3157</v>
      </c>
      <c r="J897" t="b">
        <f t="shared" si="27"/>
        <v>0</v>
      </c>
    </row>
    <row r="898" spans="6:10">
      <c r="F898" s="350" t="s">
        <v>2785</v>
      </c>
      <c r="G898" s="132" t="s">
        <v>2885</v>
      </c>
      <c r="H898">
        <v>897</v>
      </c>
      <c r="I898" s="708" t="s">
        <v>3157</v>
      </c>
      <c r="J898" t="b">
        <f t="shared" si="27"/>
        <v>0</v>
      </c>
    </row>
    <row r="899" spans="6:10">
      <c r="F899" s="350" t="s">
        <v>3251</v>
      </c>
      <c r="G899" s="132" t="s">
        <v>2886</v>
      </c>
      <c r="H899">
        <v>898</v>
      </c>
      <c r="I899" s="708" t="s">
        <v>3157</v>
      </c>
      <c r="J899" t="b">
        <f t="shared" si="27"/>
        <v>0</v>
      </c>
    </row>
    <row r="900" spans="6:10">
      <c r="F900" s="350" t="s">
        <v>2786</v>
      </c>
      <c r="G900" s="132" t="s">
        <v>2887</v>
      </c>
      <c r="H900">
        <v>899</v>
      </c>
      <c r="I900" s="708"/>
      <c r="J900" t="b">
        <f t="shared" si="27"/>
        <v>0</v>
      </c>
    </row>
    <row r="901" spans="6:10">
      <c r="F901" s="350" t="s">
        <v>988</v>
      </c>
      <c r="G901" s="132" t="s">
        <v>2888</v>
      </c>
      <c r="H901">
        <v>900</v>
      </c>
      <c r="I901" s="708"/>
      <c r="J901" t="b">
        <f t="shared" si="27"/>
        <v>1</v>
      </c>
    </row>
    <row r="902" spans="6:10">
      <c r="F902" s="350" t="s">
        <v>989</v>
      </c>
      <c r="G902" s="132" t="s">
        <v>2889</v>
      </c>
      <c r="H902">
        <v>901</v>
      </c>
      <c r="I902" s="708"/>
      <c r="J902" t="b">
        <f t="shared" si="27"/>
        <v>1</v>
      </c>
    </row>
    <row r="903" spans="6:10">
      <c r="F903" s="350" t="s">
        <v>990</v>
      </c>
      <c r="G903" s="132" t="s">
        <v>2890</v>
      </c>
      <c r="H903">
        <v>902</v>
      </c>
      <c r="J903" t="b">
        <f t="shared" si="27"/>
        <v>1</v>
      </c>
    </row>
    <row r="904" spans="6:10">
      <c r="F904" s="350" t="s">
        <v>991</v>
      </c>
      <c r="G904" s="132" t="s">
        <v>2891</v>
      </c>
      <c r="H904">
        <v>903</v>
      </c>
      <c r="J904" t="b">
        <f t="shared" si="27"/>
        <v>1</v>
      </c>
    </row>
    <row r="905" spans="6:10">
      <c r="F905" s="350" t="s">
        <v>2787</v>
      </c>
      <c r="G905" s="132" t="s">
        <v>2892</v>
      </c>
      <c r="H905">
        <v>904</v>
      </c>
      <c r="J905" t="b">
        <f t="shared" si="27"/>
        <v>0</v>
      </c>
    </row>
    <row r="906" spans="6:10">
      <c r="F906" s="350" t="s">
        <v>993</v>
      </c>
      <c r="G906" s="132" t="s">
        <v>2893</v>
      </c>
      <c r="H906">
        <v>905</v>
      </c>
      <c r="J906" t="b">
        <f t="shared" si="27"/>
        <v>1</v>
      </c>
    </row>
    <row r="907" spans="6:10">
      <c r="F907" s="350" t="s">
        <v>3155</v>
      </c>
      <c r="G907" s="132" t="s">
        <v>2894</v>
      </c>
      <c r="H907">
        <v>906</v>
      </c>
      <c r="I907" s="708" t="s">
        <v>3157</v>
      </c>
      <c r="J907" t="b">
        <f t="shared" si="27"/>
        <v>0</v>
      </c>
    </row>
    <row r="908" spans="6:10">
      <c r="F908" s="350" t="s">
        <v>3156</v>
      </c>
      <c r="G908" s="132" t="s">
        <v>2895</v>
      </c>
      <c r="H908">
        <v>907</v>
      </c>
      <c r="I908" s="708" t="s">
        <v>3157</v>
      </c>
      <c r="J908" t="b">
        <f t="shared" si="27"/>
        <v>0</v>
      </c>
    </row>
    <row r="909" spans="6:10">
      <c r="F909" s="350" t="s">
        <v>2788</v>
      </c>
      <c r="G909" s="132" t="s">
        <v>2896</v>
      </c>
      <c r="H909">
        <v>908</v>
      </c>
      <c r="I909" s="708" t="s">
        <v>3157</v>
      </c>
      <c r="J909" t="b">
        <f t="shared" si="27"/>
        <v>0</v>
      </c>
    </row>
    <row r="910" spans="6:10">
      <c r="F910" s="350" t="s">
        <v>3252</v>
      </c>
      <c r="G910" s="132" t="s">
        <v>2897</v>
      </c>
      <c r="H910">
        <v>909</v>
      </c>
      <c r="I910" s="708" t="s">
        <v>3157</v>
      </c>
      <c r="J910" t="b">
        <f t="shared" si="27"/>
        <v>0</v>
      </c>
    </row>
    <row r="911" spans="6:10">
      <c r="F911" s="350" t="s">
        <v>2789</v>
      </c>
      <c r="G911" s="132" t="s">
        <v>2898</v>
      </c>
      <c r="H911">
        <v>910</v>
      </c>
      <c r="I911" s="708" t="s">
        <v>3157</v>
      </c>
      <c r="J911" t="b">
        <f t="shared" si="27"/>
        <v>0</v>
      </c>
    </row>
    <row r="912" spans="6:10">
      <c r="F912" s="350" t="s">
        <v>3253</v>
      </c>
      <c r="G912" s="132" t="s">
        <v>2899</v>
      </c>
      <c r="H912">
        <v>911</v>
      </c>
      <c r="I912" s="708" t="s">
        <v>3157</v>
      </c>
      <c r="J912" t="b">
        <f t="shared" si="27"/>
        <v>0</v>
      </c>
    </row>
    <row r="913" spans="6:10">
      <c r="F913" s="350" t="s">
        <v>2790</v>
      </c>
      <c r="G913" s="132" t="s">
        <v>2900</v>
      </c>
      <c r="H913">
        <v>912</v>
      </c>
      <c r="I913" s="708"/>
      <c r="J913" t="b">
        <f t="shared" ref="J913:J976" si="28">A641=F913</f>
        <v>0</v>
      </c>
    </row>
    <row r="914" spans="6:10">
      <c r="F914" s="350" t="s">
        <v>1001</v>
      </c>
      <c r="G914" s="132" t="s">
        <v>2901</v>
      </c>
      <c r="H914">
        <v>913</v>
      </c>
      <c r="I914" s="708"/>
      <c r="J914" t="b">
        <f t="shared" si="28"/>
        <v>1</v>
      </c>
    </row>
    <row r="915" spans="6:10">
      <c r="F915" s="350" t="s">
        <v>1002</v>
      </c>
      <c r="G915" s="132" t="s">
        <v>2902</v>
      </c>
      <c r="H915">
        <v>914</v>
      </c>
      <c r="I915" s="708"/>
      <c r="J915" t="b">
        <f t="shared" si="28"/>
        <v>1</v>
      </c>
    </row>
    <row r="916" spans="6:10">
      <c r="F916" s="350" t="s">
        <v>1123</v>
      </c>
      <c r="G916" s="132" t="s">
        <v>2903</v>
      </c>
      <c r="H916">
        <v>915</v>
      </c>
      <c r="J916" t="b">
        <f t="shared" si="28"/>
        <v>1</v>
      </c>
    </row>
    <row r="917" spans="6:10">
      <c r="F917" s="350" t="s">
        <v>1124</v>
      </c>
      <c r="G917" s="132" t="s">
        <v>2904</v>
      </c>
      <c r="H917">
        <v>916</v>
      </c>
      <c r="J917" t="b">
        <f t="shared" si="28"/>
        <v>1</v>
      </c>
    </row>
    <row r="918" spans="6:10">
      <c r="F918" s="350" t="s">
        <v>1125</v>
      </c>
      <c r="G918" s="132" t="s">
        <v>2905</v>
      </c>
      <c r="H918">
        <v>917</v>
      </c>
      <c r="J918" t="b">
        <f t="shared" si="28"/>
        <v>1</v>
      </c>
    </row>
    <row r="919" spans="6:10">
      <c r="F919" s="350" t="s">
        <v>1527</v>
      </c>
      <c r="G919" s="132" t="s">
        <v>2906</v>
      </c>
      <c r="H919">
        <v>918</v>
      </c>
      <c r="J919" t="b">
        <f t="shared" si="28"/>
        <v>1</v>
      </c>
    </row>
    <row r="920" spans="6:10">
      <c r="F920" s="350" t="s">
        <v>1126</v>
      </c>
      <c r="G920" s="132" t="s">
        <v>2907</v>
      </c>
      <c r="H920">
        <v>919</v>
      </c>
      <c r="J920" t="b">
        <f t="shared" si="28"/>
        <v>1</v>
      </c>
    </row>
    <row r="921" spans="6:10">
      <c r="F921" s="350" t="s">
        <v>1127</v>
      </c>
      <c r="G921" s="132" t="s">
        <v>2908</v>
      </c>
      <c r="H921">
        <v>920</v>
      </c>
      <c r="J921" t="b">
        <f t="shared" si="28"/>
        <v>1</v>
      </c>
    </row>
    <row r="922" spans="6:10">
      <c r="F922" s="350" t="s">
        <v>2791</v>
      </c>
      <c r="G922" s="132" t="s">
        <v>2909</v>
      </c>
      <c r="H922">
        <v>921</v>
      </c>
      <c r="J922" t="b">
        <f t="shared" si="28"/>
        <v>1</v>
      </c>
    </row>
    <row r="923" spans="6:10">
      <c r="F923" s="350" t="s">
        <v>1128</v>
      </c>
      <c r="G923" s="132" t="s">
        <v>2910</v>
      </c>
      <c r="H923">
        <v>922</v>
      </c>
      <c r="J923" t="b">
        <f t="shared" si="28"/>
        <v>1</v>
      </c>
    </row>
    <row r="924" spans="6:10">
      <c r="F924" s="350" t="s">
        <v>1129</v>
      </c>
      <c r="G924" s="132" t="s">
        <v>2911</v>
      </c>
      <c r="H924">
        <v>923</v>
      </c>
      <c r="J924" t="b">
        <f t="shared" si="28"/>
        <v>1</v>
      </c>
    </row>
    <row r="925" spans="6:10">
      <c r="F925" s="350" t="s">
        <v>1130</v>
      </c>
      <c r="G925" s="132" t="s">
        <v>2912</v>
      </c>
      <c r="H925">
        <v>924</v>
      </c>
      <c r="J925" t="b">
        <f t="shared" si="28"/>
        <v>1</v>
      </c>
    </row>
    <row r="926" spans="6:10">
      <c r="F926" s="350" t="s">
        <v>1131</v>
      </c>
      <c r="G926" s="132" t="s">
        <v>2913</v>
      </c>
      <c r="H926">
        <v>925</v>
      </c>
      <c r="J926" t="b">
        <f t="shared" si="28"/>
        <v>1</v>
      </c>
    </row>
    <row r="927" spans="6:10">
      <c r="F927" s="350" t="s">
        <v>1132</v>
      </c>
      <c r="G927" s="132" t="s">
        <v>2914</v>
      </c>
      <c r="H927">
        <v>926</v>
      </c>
      <c r="J927" t="b">
        <f t="shared" si="28"/>
        <v>1</v>
      </c>
    </row>
    <row r="928" spans="6:10">
      <c r="F928" s="350" t="s">
        <v>1133</v>
      </c>
      <c r="G928" s="132" t="s">
        <v>2915</v>
      </c>
      <c r="H928">
        <v>927</v>
      </c>
      <c r="J928" t="b">
        <f t="shared" si="28"/>
        <v>1</v>
      </c>
    </row>
    <row r="929" spans="6:10">
      <c r="F929" s="350" t="s">
        <v>1134</v>
      </c>
      <c r="G929" s="132" t="s">
        <v>2916</v>
      </c>
      <c r="H929">
        <v>928</v>
      </c>
      <c r="J929" t="b">
        <f t="shared" si="28"/>
        <v>1</v>
      </c>
    </row>
    <row r="930" spans="6:10">
      <c r="F930" s="350" t="s">
        <v>1529</v>
      </c>
      <c r="G930" s="132" t="s">
        <v>2917</v>
      </c>
      <c r="H930">
        <v>929</v>
      </c>
      <c r="J930" t="b">
        <f t="shared" si="28"/>
        <v>1</v>
      </c>
    </row>
    <row r="931" spans="6:10">
      <c r="F931" s="350" t="s">
        <v>1135</v>
      </c>
      <c r="G931" s="132" t="s">
        <v>2918</v>
      </c>
      <c r="H931">
        <v>930</v>
      </c>
      <c r="J931" t="b">
        <f t="shared" si="28"/>
        <v>1</v>
      </c>
    </row>
    <row r="932" spans="6:10">
      <c r="F932" s="350" t="s">
        <v>1136</v>
      </c>
      <c r="G932" s="132" t="s">
        <v>2919</v>
      </c>
      <c r="H932">
        <v>931</v>
      </c>
      <c r="J932" t="b">
        <f t="shared" si="28"/>
        <v>1</v>
      </c>
    </row>
    <row r="933" spans="6:10">
      <c r="F933" s="350" t="s">
        <v>2803</v>
      </c>
      <c r="G933" s="132" t="s">
        <v>2920</v>
      </c>
      <c r="H933">
        <v>932</v>
      </c>
      <c r="J933" t="b">
        <f t="shared" si="28"/>
        <v>1</v>
      </c>
    </row>
    <row r="934" spans="6:10">
      <c r="F934" s="350" t="s">
        <v>1137</v>
      </c>
      <c r="G934" s="132" t="s">
        <v>2921</v>
      </c>
      <c r="H934">
        <v>933</v>
      </c>
      <c r="J934" t="b">
        <f t="shared" si="28"/>
        <v>1</v>
      </c>
    </row>
    <row r="935" spans="6:10">
      <c r="F935" s="350" t="s">
        <v>1138</v>
      </c>
      <c r="G935" s="132" t="s">
        <v>2922</v>
      </c>
      <c r="H935">
        <v>934</v>
      </c>
      <c r="J935" t="b">
        <f t="shared" si="28"/>
        <v>1</v>
      </c>
    </row>
    <row r="936" spans="6:10">
      <c r="F936" s="350" t="s">
        <v>1139</v>
      </c>
      <c r="G936" s="132" t="s">
        <v>2923</v>
      </c>
      <c r="H936">
        <v>935</v>
      </c>
      <c r="J936" t="b">
        <f t="shared" si="28"/>
        <v>1</v>
      </c>
    </row>
    <row r="937" spans="6:10">
      <c r="F937" s="350" t="s">
        <v>1140</v>
      </c>
      <c r="G937" s="132" t="s">
        <v>2924</v>
      </c>
      <c r="H937">
        <v>936</v>
      </c>
      <c r="J937" t="b">
        <f t="shared" si="28"/>
        <v>1</v>
      </c>
    </row>
    <row r="938" spans="6:10">
      <c r="F938" s="350" t="s">
        <v>1141</v>
      </c>
      <c r="G938" s="132" t="s">
        <v>2925</v>
      </c>
      <c r="H938">
        <v>937</v>
      </c>
      <c r="J938" t="b">
        <f t="shared" si="28"/>
        <v>1</v>
      </c>
    </row>
    <row r="939" spans="6:10">
      <c r="F939" s="350" t="s">
        <v>1142</v>
      </c>
      <c r="G939" s="132" t="s">
        <v>2926</v>
      </c>
      <c r="H939">
        <v>938</v>
      </c>
      <c r="J939" t="b">
        <f t="shared" si="28"/>
        <v>1</v>
      </c>
    </row>
    <row r="940" spans="6:10">
      <c r="F940" s="350" t="s">
        <v>1143</v>
      </c>
      <c r="G940" s="132" t="s">
        <v>2927</v>
      </c>
      <c r="H940">
        <v>939</v>
      </c>
      <c r="J940" t="b">
        <f t="shared" si="28"/>
        <v>1</v>
      </c>
    </row>
    <row r="941" spans="6:10">
      <c r="F941" s="350" t="s">
        <v>1531</v>
      </c>
      <c r="G941" s="132" t="s">
        <v>2928</v>
      </c>
      <c r="H941">
        <v>940</v>
      </c>
      <c r="J941" t="b">
        <f t="shared" si="28"/>
        <v>1</v>
      </c>
    </row>
    <row r="942" spans="6:10">
      <c r="F942" s="350" t="s">
        <v>1144</v>
      </c>
      <c r="G942" s="132" t="s">
        <v>2929</v>
      </c>
      <c r="H942">
        <v>941</v>
      </c>
      <c r="J942" t="b">
        <f t="shared" si="28"/>
        <v>1</v>
      </c>
    </row>
    <row r="943" spans="6:10">
      <c r="F943" s="350" t="s">
        <v>1145</v>
      </c>
      <c r="G943" s="132" t="s">
        <v>2930</v>
      </c>
      <c r="H943">
        <v>942</v>
      </c>
      <c r="J943" t="b">
        <f t="shared" si="28"/>
        <v>1</v>
      </c>
    </row>
    <row r="944" spans="6:10">
      <c r="F944" s="350" t="s">
        <v>2804</v>
      </c>
      <c r="G944" s="132" t="s">
        <v>2931</v>
      </c>
      <c r="H944">
        <v>943</v>
      </c>
      <c r="J944" t="b">
        <f t="shared" si="28"/>
        <v>1</v>
      </c>
    </row>
    <row r="945" spans="6:10">
      <c r="F945" s="350" t="s">
        <v>1146</v>
      </c>
      <c r="G945" s="132" t="s">
        <v>2932</v>
      </c>
      <c r="H945">
        <v>944</v>
      </c>
      <c r="J945" t="b">
        <f t="shared" si="28"/>
        <v>1</v>
      </c>
    </row>
    <row r="946" spans="6:10">
      <c r="F946" s="350" t="s">
        <v>1147</v>
      </c>
      <c r="G946" s="132" t="s">
        <v>2933</v>
      </c>
      <c r="H946">
        <v>945</v>
      </c>
      <c r="J946" t="b">
        <f t="shared" si="28"/>
        <v>1</v>
      </c>
    </row>
    <row r="947" spans="6:10">
      <c r="F947" s="350" t="s">
        <v>1148</v>
      </c>
      <c r="G947" s="132" t="s">
        <v>2934</v>
      </c>
      <c r="H947">
        <v>946</v>
      </c>
      <c r="J947" t="b">
        <f t="shared" si="28"/>
        <v>1</v>
      </c>
    </row>
    <row r="948" spans="6:10">
      <c r="F948" s="350" t="s">
        <v>1149</v>
      </c>
      <c r="G948" s="132" t="s">
        <v>2935</v>
      </c>
      <c r="H948">
        <v>947</v>
      </c>
      <c r="J948" t="b">
        <f t="shared" si="28"/>
        <v>1</v>
      </c>
    </row>
    <row r="949" spans="6:10">
      <c r="F949" s="350" t="s">
        <v>1150</v>
      </c>
      <c r="G949" s="132" t="s">
        <v>2936</v>
      </c>
      <c r="H949">
        <v>948</v>
      </c>
      <c r="J949" t="b">
        <f t="shared" si="28"/>
        <v>1</v>
      </c>
    </row>
    <row r="950" spans="6:10">
      <c r="F950" s="350" t="s">
        <v>1151</v>
      </c>
      <c r="G950" s="132" t="s">
        <v>2937</v>
      </c>
      <c r="H950">
        <v>949</v>
      </c>
      <c r="J950" t="b">
        <f t="shared" si="28"/>
        <v>1</v>
      </c>
    </row>
    <row r="951" spans="6:10">
      <c r="F951" s="350" t="s">
        <v>1152</v>
      </c>
      <c r="G951" s="132" t="s">
        <v>2938</v>
      </c>
      <c r="H951">
        <v>950</v>
      </c>
      <c r="J951" t="b">
        <f t="shared" si="28"/>
        <v>1</v>
      </c>
    </row>
    <row r="952" spans="6:10">
      <c r="F952" s="350" t="s">
        <v>1533</v>
      </c>
      <c r="G952" s="132" t="s">
        <v>2939</v>
      </c>
      <c r="H952">
        <v>951</v>
      </c>
      <c r="J952" t="b">
        <f t="shared" si="28"/>
        <v>1</v>
      </c>
    </row>
    <row r="953" spans="6:10">
      <c r="F953" s="350" t="s">
        <v>1153</v>
      </c>
      <c r="G953" s="132" t="s">
        <v>2940</v>
      </c>
      <c r="H953">
        <v>952</v>
      </c>
      <c r="J953" t="b">
        <f t="shared" si="28"/>
        <v>1</v>
      </c>
    </row>
    <row r="954" spans="6:10">
      <c r="F954" s="350" t="s">
        <v>1154</v>
      </c>
      <c r="G954" s="132" t="s">
        <v>2941</v>
      </c>
      <c r="H954">
        <v>953</v>
      </c>
      <c r="J954" t="b">
        <f t="shared" si="28"/>
        <v>1</v>
      </c>
    </row>
    <row r="955" spans="6:10">
      <c r="F955" s="350" t="s">
        <v>2805</v>
      </c>
      <c r="G955" s="132" t="s">
        <v>2942</v>
      </c>
      <c r="H955">
        <v>954</v>
      </c>
      <c r="J955" t="b">
        <f t="shared" si="28"/>
        <v>1</v>
      </c>
    </row>
    <row r="956" spans="6:10">
      <c r="F956" s="350" t="s">
        <v>1155</v>
      </c>
      <c r="G956" s="132" t="s">
        <v>2943</v>
      </c>
      <c r="H956">
        <v>955</v>
      </c>
      <c r="J956" t="b">
        <f t="shared" si="28"/>
        <v>1</v>
      </c>
    </row>
    <row r="957" spans="6:10">
      <c r="F957" s="350" t="s">
        <v>1156</v>
      </c>
      <c r="G957" s="132" t="s">
        <v>2944</v>
      </c>
      <c r="H957">
        <v>956</v>
      </c>
      <c r="J957" t="b">
        <f t="shared" si="28"/>
        <v>1</v>
      </c>
    </row>
    <row r="958" spans="6:10">
      <c r="F958" s="350" t="s">
        <v>1157</v>
      </c>
      <c r="G958" s="132" t="s">
        <v>2945</v>
      </c>
      <c r="H958">
        <v>957</v>
      </c>
      <c r="J958" t="b">
        <f t="shared" si="28"/>
        <v>1</v>
      </c>
    </row>
    <row r="959" spans="6:10">
      <c r="F959" s="350" t="s">
        <v>1158</v>
      </c>
      <c r="G959" s="132" t="s">
        <v>2946</v>
      </c>
      <c r="H959">
        <v>958</v>
      </c>
      <c r="J959" t="b">
        <f t="shared" si="28"/>
        <v>1</v>
      </c>
    </row>
    <row r="960" spans="6:10">
      <c r="F960" s="350" t="s">
        <v>1159</v>
      </c>
      <c r="G960" s="132" t="s">
        <v>2947</v>
      </c>
      <c r="H960">
        <v>959</v>
      </c>
      <c r="J960" t="b">
        <f t="shared" si="28"/>
        <v>1</v>
      </c>
    </row>
    <row r="961" spans="6:10">
      <c r="F961" s="350" t="s">
        <v>1160</v>
      </c>
      <c r="G961" s="132" t="s">
        <v>2948</v>
      </c>
      <c r="H961">
        <v>960</v>
      </c>
      <c r="J961" t="b">
        <f t="shared" si="28"/>
        <v>1</v>
      </c>
    </row>
    <row r="962" spans="6:10">
      <c r="F962" s="350" t="s">
        <v>1161</v>
      </c>
      <c r="G962" s="132" t="s">
        <v>2949</v>
      </c>
      <c r="H962">
        <v>961</v>
      </c>
      <c r="J962" t="b">
        <f t="shared" si="28"/>
        <v>1</v>
      </c>
    </row>
    <row r="963" spans="6:10">
      <c r="F963" s="350" t="s">
        <v>1535</v>
      </c>
      <c r="G963" s="132" t="s">
        <v>2950</v>
      </c>
      <c r="H963">
        <v>962</v>
      </c>
      <c r="J963" t="b">
        <f t="shared" si="28"/>
        <v>1</v>
      </c>
    </row>
    <row r="964" spans="6:10">
      <c r="F964" s="350" t="s">
        <v>1162</v>
      </c>
      <c r="G964" s="132" t="s">
        <v>2951</v>
      </c>
      <c r="H964">
        <v>963</v>
      </c>
      <c r="J964" t="b">
        <f t="shared" si="28"/>
        <v>1</v>
      </c>
    </row>
    <row r="965" spans="6:10">
      <c r="F965" s="350" t="s">
        <v>1163</v>
      </c>
      <c r="G965" s="132" t="s">
        <v>2952</v>
      </c>
      <c r="H965">
        <v>964</v>
      </c>
      <c r="J965" t="b">
        <f t="shared" si="28"/>
        <v>1</v>
      </c>
    </row>
    <row r="966" spans="6:10">
      <c r="F966" s="350" t="s">
        <v>2806</v>
      </c>
      <c r="G966" s="132" t="s">
        <v>2953</v>
      </c>
      <c r="H966">
        <v>965</v>
      </c>
      <c r="J966" t="b">
        <f t="shared" si="28"/>
        <v>1</v>
      </c>
    </row>
    <row r="967" spans="6:10">
      <c r="F967" s="350" t="s">
        <v>1164</v>
      </c>
      <c r="G967" s="132" t="s">
        <v>2954</v>
      </c>
      <c r="H967">
        <v>966</v>
      </c>
      <c r="J967" t="b">
        <f t="shared" si="28"/>
        <v>1</v>
      </c>
    </row>
    <row r="968" spans="6:10">
      <c r="F968" s="350" t="s">
        <v>1165</v>
      </c>
      <c r="G968" s="132" t="s">
        <v>2955</v>
      </c>
      <c r="H968">
        <v>967</v>
      </c>
      <c r="J968" t="b">
        <f t="shared" si="28"/>
        <v>1</v>
      </c>
    </row>
    <row r="969" spans="6:10">
      <c r="F969" s="350" t="s">
        <v>1166</v>
      </c>
      <c r="G969" s="132" t="s">
        <v>2956</v>
      </c>
      <c r="H969">
        <v>968</v>
      </c>
      <c r="J969" t="b">
        <f t="shared" si="28"/>
        <v>1</v>
      </c>
    </row>
    <row r="970" spans="6:10">
      <c r="F970" s="350" t="s">
        <v>1167</v>
      </c>
      <c r="G970" s="132" t="s">
        <v>2957</v>
      </c>
      <c r="H970">
        <v>969</v>
      </c>
      <c r="J970" t="b">
        <f t="shared" si="28"/>
        <v>1</v>
      </c>
    </row>
    <row r="971" spans="6:10">
      <c r="F971" s="350" t="s">
        <v>1168</v>
      </c>
      <c r="G971" s="132" t="s">
        <v>2958</v>
      </c>
      <c r="H971">
        <v>970</v>
      </c>
      <c r="J971" t="b">
        <f t="shared" si="28"/>
        <v>1</v>
      </c>
    </row>
    <row r="972" spans="6:10">
      <c r="F972" s="350" t="s">
        <v>1169</v>
      </c>
      <c r="G972" s="132" t="s">
        <v>2959</v>
      </c>
      <c r="H972">
        <v>971</v>
      </c>
      <c r="J972" t="b">
        <f t="shared" si="28"/>
        <v>1</v>
      </c>
    </row>
    <row r="973" spans="6:10">
      <c r="F973" s="350" t="s">
        <v>1170</v>
      </c>
      <c r="G973" s="132" t="s">
        <v>2960</v>
      </c>
      <c r="H973">
        <v>972</v>
      </c>
      <c r="J973" t="b">
        <f t="shared" si="28"/>
        <v>1</v>
      </c>
    </row>
    <row r="974" spans="6:10">
      <c r="F974" s="350" t="s">
        <v>1537</v>
      </c>
      <c r="G974" s="132" t="s">
        <v>2961</v>
      </c>
      <c r="H974">
        <v>973</v>
      </c>
      <c r="J974" t="b">
        <f t="shared" si="28"/>
        <v>1</v>
      </c>
    </row>
    <row r="975" spans="6:10">
      <c r="F975" s="350" t="s">
        <v>1171</v>
      </c>
      <c r="G975" s="132" t="s">
        <v>2962</v>
      </c>
      <c r="H975">
        <v>974</v>
      </c>
      <c r="J975" t="b">
        <f t="shared" si="28"/>
        <v>1</v>
      </c>
    </row>
    <row r="976" spans="6:10">
      <c r="F976" s="350" t="s">
        <v>1172</v>
      </c>
      <c r="G976" s="132" t="s">
        <v>2963</v>
      </c>
      <c r="H976">
        <v>975</v>
      </c>
      <c r="J976" t="b">
        <f t="shared" si="28"/>
        <v>1</v>
      </c>
    </row>
    <row r="977" spans="6:10">
      <c r="F977" s="350" t="s">
        <v>2807</v>
      </c>
      <c r="G977" s="132" t="s">
        <v>2964</v>
      </c>
      <c r="H977">
        <v>976</v>
      </c>
      <c r="J977" t="b">
        <f t="shared" ref="J977:J1040" si="29">A705=F977</f>
        <v>1</v>
      </c>
    </row>
    <row r="978" spans="6:10">
      <c r="F978" s="350" t="s">
        <v>1173</v>
      </c>
      <c r="G978" s="132" t="s">
        <v>2965</v>
      </c>
      <c r="H978">
        <v>977</v>
      </c>
      <c r="J978" t="b">
        <f t="shared" si="29"/>
        <v>1</v>
      </c>
    </row>
    <row r="979" spans="6:10">
      <c r="F979" s="350" t="s">
        <v>1174</v>
      </c>
      <c r="G979" s="132" t="s">
        <v>2966</v>
      </c>
      <c r="H979">
        <v>978</v>
      </c>
      <c r="J979" t="b">
        <f t="shared" si="29"/>
        <v>1</v>
      </c>
    </row>
    <row r="980" spans="6:10">
      <c r="F980" s="350" t="s">
        <v>1175</v>
      </c>
      <c r="G980" s="132" t="s">
        <v>2967</v>
      </c>
      <c r="H980">
        <v>979</v>
      </c>
      <c r="J980" t="b">
        <f t="shared" si="29"/>
        <v>1</v>
      </c>
    </row>
    <row r="981" spans="6:10">
      <c r="F981" s="350" t="s">
        <v>1176</v>
      </c>
      <c r="G981" s="132" t="s">
        <v>2968</v>
      </c>
      <c r="H981">
        <v>980</v>
      </c>
      <c r="J981" t="b">
        <f t="shared" si="29"/>
        <v>1</v>
      </c>
    </row>
    <row r="982" spans="6:10">
      <c r="F982" s="350" t="s">
        <v>1003</v>
      </c>
      <c r="G982" s="132" t="s">
        <v>2969</v>
      </c>
      <c r="H982">
        <v>981</v>
      </c>
      <c r="J982" t="b">
        <f t="shared" si="29"/>
        <v>1</v>
      </c>
    </row>
    <row r="983" spans="6:10">
      <c r="F983" s="350" t="s">
        <v>1004</v>
      </c>
      <c r="G983" s="132" t="s">
        <v>2970</v>
      </c>
      <c r="H983">
        <v>982</v>
      </c>
      <c r="J983" t="b">
        <f t="shared" si="29"/>
        <v>1</v>
      </c>
    </row>
    <row r="984" spans="6:10">
      <c r="F984" s="350" t="s">
        <v>1005</v>
      </c>
      <c r="G984" s="132" t="s">
        <v>2971</v>
      </c>
      <c r="H984">
        <v>983</v>
      </c>
      <c r="J984" t="b">
        <f t="shared" si="29"/>
        <v>1</v>
      </c>
    </row>
    <row r="985" spans="6:10">
      <c r="F985" s="350" t="s">
        <v>1006</v>
      </c>
      <c r="G985" s="132" t="s">
        <v>2972</v>
      </c>
      <c r="H985">
        <v>984</v>
      </c>
      <c r="J985" t="b">
        <f t="shared" si="29"/>
        <v>1</v>
      </c>
    </row>
    <row r="986" spans="6:10">
      <c r="F986" s="350" t="s">
        <v>1007</v>
      </c>
      <c r="G986" s="132" t="s">
        <v>2973</v>
      </c>
      <c r="H986">
        <v>985</v>
      </c>
      <c r="J986" t="b">
        <f t="shared" si="29"/>
        <v>1</v>
      </c>
    </row>
    <row r="987" spans="6:10">
      <c r="F987" s="350" t="s">
        <v>1008</v>
      </c>
      <c r="G987" s="132" t="s">
        <v>2974</v>
      </c>
      <c r="H987">
        <v>986</v>
      </c>
      <c r="J987" t="b">
        <f t="shared" si="29"/>
        <v>1</v>
      </c>
    </row>
    <row r="988" spans="6:10">
      <c r="F988" s="350" t="s">
        <v>1009</v>
      </c>
      <c r="G988" s="132" t="s">
        <v>2975</v>
      </c>
      <c r="H988">
        <v>987</v>
      </c>
      <c r="J988" t="b">
        <f t="shared" si="29"/>
        <v>1</v>
      </c>
    </row>
    <row r="989" spans="6:10">
      <c r="F989" s="350" t="s">
        <v>1010</v>
      </c>
      <c r="G989" s="132" t="s">
        <v>2976</v>
      </c>
      <c r="H989">
        <v>988</v>
      </c>
      <c r="J989" t="b">
        <f t="shared" si="29"/>
        <v>1</v>
      </c>
    </row>
    <row r="990" spans="6:10">
      <c r="F990" s="350" t="s">
        <v>1011</v>
      </c>
      <c r="G990" s="132" t="s">
        <v>2977</v>
      </c>
      <c r="H990">
        <v>989</v>
      </c>
      <c r="J990" t="b">
        <f t="shared" si="29"/>
        <v>1</v>
      </c>
    </row>
    <row r="991" spans="6:10">
      <c r="F991" s="350" t="s">
        <v>1012</v>
      </c>
      <c r="G991" s="132" t="s">
        <v>2978</v>
      </c>
      <c r="H991">
        <v>990</v>
      </c>
      <c r="J991" t="b">
        <f t="shared" si="29"/>
        <v>1</v>
      </c>
    </row>
    <row r="992" spans="6:10">
      <c r="F992" s="350" t="s">
        <v>1013</v>
      </c>
      <c r="G992" s="132" t="s">
        <v>2979</v>
      </c>
      <c r="H992">
        <v>991</v>
      </c>
      <c r="J992" t="b">
        <f t="shared" si="29"/>
        <v>1</v>
      </c>
    </row>
    <row r="993" spans="6:10">
      <c r="F993" s="350" t="s">
        <v>1014</v>
      </c>
      <c r="G993" s="132" t="s">
        <v>2980</v>
      </c>
      <c r="H993">
        <v>992</v>
      </c>
      <c r="J993" t="b">
        <f t="shared" si="29"/>
        <v>1</v>
      </c>
    </row>
    <row r="994" spans="6:10">
      <c r="F994" s="350" t="s">
        <v>1015</v>
      </c>
      <c r="G994" s="132" t="s">
        <v>2981</v>
      </c>
      <c r="H994">
        <v>993</v>
      </c>
      <c r="J994" t="b">
        <f t="shared" si="29"/>
        <v>1</v>
      </c>
    </row>
    <row r="995" spans="6:10">
      <c r="F995" s="350" t="s">
        <v>1016</v>
      </c>
      <c r="G995" s="132" t="s">
        <v>2982</v>
      </c>
      <c r="H995">
        <v>994</v>
      </c>
      <c r="J995" t="b">
        <f t="shared" si="29"/>
        <v>1</v>
      </c>
    </row>
    <row r="996" spans="6:10">
      <c r="F996" s="350" t="s">
        <v>1017</v>
      </c>
      <c r="G996" s="132" t="s">
        <v>2983</v>
      </c>
      <c r="H996">
        <v>995</v>
      </c>
      <c r="J996" t="b">
        <f t="shared" si="29"/>
        <v>1</v>
      </c>
    </row>
    <row r="997" spans="6:10">
      <c r="F997" s="350" t="s">
        <v>1018</v>
      </c>
      <c r="G997" s="132" t="s">
        <v>2984</v>
      </c>
      <c r="H997">
        <v>996</v>
      </c>
      <c r="J997" t="b">
        <f t="shared" si="29"/>
        <v>1</v>
      </c>
    </row>
    <row r="998" spans="6:10">
      <c r="F998" s="350" t="s">
        <v>1019</v>
      </c>
      <c r="G998" s="132" t="s">
        <v>2985</v>
      </c>
      <c r="H998">
        <v>997</v>
      </c>
      <c r="J998" t="b">
        <f t="shared" si="29"/>
        <v>1</v>
      </c>
    </row>
    <row r="999" spans="6:10">
      <c r="F999" s="350" t="s">
        <v>1020</v>
      </c>
      <c r="G999" s="132" t="s">
        <v>2986</v>
      </c>
      <c r="H999">
        <v>998</v>
      </c>
      <c r="J999" t="b">
        <f t="shared" si="29"/>
        <v>1</v>
      </c>
    </row>
    <row r="1000" spans="6:10">
      <c r="F1000" s="350" t="s">
        <v>1021</v>
      </c>
      <c r="G1000" s="132" t="s">
        <v>2987</v>
      </c>
      <c r="H1000">
        <v>999</v>
      </c>
      <c r="J1000" t="b">
        <f t="shared" si="29"/>
        <v>1</v>
      </c>
    </row>
    <row r="1001" spans="6:10">
      <c r="F1001" s="350" t="s">
        <v>1022</v>
      </c>
      <c r="G1001" s="132" t="s">
        <v>2988</v>
      </c>
      <c r="H1001">
        <v>1000</v>
      </c>
      <c r="J1001" t="b">
        <f t="shared" si="29"/>
        <v>1</v>
      </c>
    </row>
    <row r="1002" spans="6:10">
      <c r="F1002" s="350" t="s">
        <v>1023</v>
      </c>
      <c r="G1002" s="132" t="s">
        <v>2989</v>
      </c>
      <c r="H1002">
        <v>1001</v>
      </c>
      <c r="J1002" t="b">
        <f t="shared" si="29"/>
        <v>1</v>
      </c>
    </row>
    <row r="1003" spans="6:10">
      <c r="F1003" s="350" t="s">
        <v>1024</v>
      </c>
      <c r="G1003" s="132" t="s">
        <v>2990</v>
      </c>
      <c r="H1003">
        <v>1002</v>
      </c>
      <c r="J1003" t="b">
        <f t="shared" si="29"/>
        <v>1</v>
      </c>
    </row>
    <row r="1004" spans="6:10">
      <c r="F1004" s="350" t="s">
        <v>1025</v>
      </c>
      <c r="G1004" s="132" t="s">
        <v>2991</v>
      </c>
      <c r="H1004">
        <v>1003</v>
      </c>
      <c r="J1004" t="b">
        <f t="shared" si="29"/>
        <v>1</v>
      </c>
    </row>
    <row r="1005" spans="6:10">
      <c r="F1005" s="350" t="s">
        <v>1026</v>
      </c>
      <c r="G1005" s="132" t="s">
        <v>2992</v>
      </c>
      <c r="H1005">
        <v>1004</v>
      </c>
      <c r="J1005" t="b">
        <f t="shared" si="29"/>
        <v>1</v>
      </c>
    </row>
    <row r="1006" spans="6:10">
      <c r="F1006" s="350" t="s">
        <v>1027</v>
      </c>
      <c r="G1006" s="132" t="s">
        <v>2993</v>
      </c>
      <c r="H1006">
        <v>1005</v>
      </c>
      <c r="J1006" t="b">
        <f t="shared" si="29"/>
        <v>1</v>
      </c>
    </row>
    <row r="1007" spans="6:10">
      <c r="F1007" s="350" t="s">
        <v>1028</v>
      </c>
      <c r="G1007" s="132" t="s">
        <v>2994</v>
      </c>
      <c r="H1007">
        <v>1006</v>
      </c>
      <c r="J1007" t="b">
        <f t="shared" si="29"/>
        <v>1</v>
      </c>
    </row>
    <row r="1008" spans="6:10">
      <c r="F1008" s="350" t="s">
        <v>1029</v>
      </c>
      <c r="G1008" s="132" t="s">
        <v>2995</v>
      </c>
      <c r="H1008">
        <v>1007</v>
      </c>
      <c r="J1008" t="b">
        <f t="shared" si="29"/>
        <v>1</v>
      </c>
    </row>
    <row r="1009" spans="6:10">
      <c r="F1009" s="350" t="s">
        <v>1030</v>
      </c>
      <c r="G1009" s="132" t="s">
        <v>2996</v>
      </c>
      <c r="H1009">
        <v>1008</v>
      </c>
      <c r="J1009" t="b">
        <f t="shared" si="29"/>
        <v>1</v>
      </c>
    </row>
    <row r="1010" spans="6:10">
      <c r="F1010" s="350" t="s">
        <v>1031</v>
      </c>
      <c r="G1010" s="132" t="s">
        <v>2997</v>
      </c>
      <c r="H1010">
        <v>1009</v>
      </c>
      <c r="J1010" t="b">
        <f t="shared" si="29"/>
        <v>1</v>
      </c>
    </row>
    <row r="1011" spans="6:10">
      <c r="F1011" s="350" t="s">
        <v>1032</v>
      </c>
      <c r="G1011" s="132" t="s">
        <v>2998</v>
      </c>
      <c r="H1011">
        <v>1010</v>
      </c>
      <c r="J1011" t="b">
        <f t="shared" si="29"/>
        <v>1</v>
      </c>
    </row>
    <row r="1012" spans="6:10">
      <c r="F1012" s="350" t="s">
        <v>1033</v>
      </c>
      <c r="G1012" s="132" t="s">
        <v>2999</v>
      </c>
      <c r="H1012">
        <v>1011</v>
      </c>
      <c r="J1012" t="b">
        <f t="shared" si="29"/>
        <v>1</v>
      </c>
    </row>
    <row r="1013" spans="6:10">
      <c r="F1013" s="350" t="s">
        <v>1034</v>
      </c>
      <c r="G1013" s="132" t="s">
        <v>3000</v>
      </c>
      <c r="H1013">
        <v>1012</v>
      </c>
      <c r="J1013" t="b">
        <f t="shared" si="29"/>
        <v>1</v>
      </c>
    </row>
    <row r="1014" spans="6:10">
      <c r="F1014" s="350" t="s">
        <v>1035</v>
      </c>
      <c r="G1014" s="132" t="s">
        <v>3001</v>
      </c>
      <c r="H1014">
        <v>1013</v>
      </c>
      <c r="J1014" t="b">
        <f t="shared" si="29"/>
        <v>1</v>
      </c>
    </row>
    <row r="1015" spans="6:10">
      <c r="F1015" s="350" t="s">
        <v>1036</v>
      </c>
      <c r="G1015" s="132" t="s">
        <v>3002</v>
      </c>
      <c r="H1015">
        <v>1014</v>
      </c>
      <c r="J1015" t="b">
        <f t="shared" si="29"/>
        <v>1</v>
      </c>
    </row>
    <row r="1016" spans="6:10">
      <c r="F1016" s="350" t="s">
        <v>1037</v>
      </c>
      <c r="G1016" s="132" t="s">
        <v>3003</v>
      </c>
      <c r="H1016">
        <v>1015</v>
      </c>
      <c r="J1016" t="b">
        <f t="shared" si="29"/>
        <v>1</v>
      </c>
    </row>
    <row r="1017" spans="6:10">
      <c r="F1017" s="350" t="s">
        <v>1038</v>
      </c>
      <c r="G1017" s="132" t="s">
        <v>3004</v>
      </c>
      <c r="H1017">
        <v>1016</v>
      </c>
      <c r="J1017" t="b">
        <f t="shared" si="29"/>
        <v>1</v>
      </c>
    </row>
    <row r="1018" spans="6:10">
      <c r="F1018" s="350" t="s">
        <v>1039</v>
      </c>
      <c r="G1018" s="132" t="s">
        <v>3005</v>
      </c>
      <c r="H1018">
        <v>1017</v>
      </c>
      <c r="J1018" t="b">
        <f t="shared" si="29"/>
        <v>1</v>
      </c>
    </row>
    <row r="1019" spans="6:10">
      <c r="F1019" s="350" t="s">
        <v>1040</v>
      </c>
      <c r="G1019" s="132" t="s">
        <v>3006</v>
      </c>
      <c r="H1019">
        <v>1018</v>
      </c>
      <c r="J1019" t="b">
        <f t="shared" si="29"/>
        <v>1</v>
      </c>
    </row>
    <row r="1020" spans="6:10">
      <c r="F1020" s="350" t="s">
        <v>1041</v>
      </c>
      <c r="G1020" s="132" t="s">
        <v>3007</v>
      </c>
      <c r="H1020">
        <v>1019</v>
      </c>
      <c r="J1020" t="b">
        <f t="shared" si="29"/>
        <v>1</v>
      </c>
    </row>
    <row r="1021" spans="6:10">
      <c r="F1021" s="350" t="s">
        <v>1042</v>
      </c>
      <c r="G1021" s="132" t="s">
        <v>3008</v>
      </c>
      <c r="H1021">
        <v>1020</v>
      </c>
      <c r="J1021" t="b">
        <f t="shared" si="29"/>
        <v>1</v>
      </c>
    </row>
    <row r="1022" spans="6:10">
      <c r="F1022" s="350" t="s">
        <v>1043</v>
      </c>
      <c r="G1022" s="132" t="s">
        <v>3009</v>
      </c>
      <c r="H1022">
        <v>1021</v>
      </c>
      <c r="J1022" t="b">
        <f t="shared" si="29"/>
        <v>1</v>
      </c>
    </row>
    <row r="1023" spans="6:10">
      <c r="F1023" s="350" t="s">
        <v>1044</v>
      </c>
      <c r="G1023" s="132" t="s">
        <v>3010</v>
      </c>
      <c r="H1023">
        <v>1022</v>
      </c>
      <c r="J1023" t="b">
        <f t="shared" si="29"/>
        <v>1</v>
      </c>
    </row>
    <row r="1024" spans="6:10">
      <c r="F1024" s="350" t="s">
        <v>1045</v>
      </c>
      <c r="G1024" s="132" t="s">
        <v>3011</v>
      </c>
      <c r="H1024">
        <v>1023</v>
      </c>
      <c r="J1024" t="b">
        <f t="shared" si="29"/>
        <v>1</v>
      </c>
    </row>
    <row r="1025" spans="6:10">
      <c r="F1025" s="350" t="s">
        <v>1046</v>
      </c>
      <c r="G1025" s="132" t="s">
        <v>3012</v>
      </c>
      <c r="H1025">
        <v>1024</v>
      </c>
      <c r="J1025" t="b">
        <f t="shared" si="29"/>
        <v>1</v>
      </c>
    </row>
    <row r="1026" spans="6:10">
      <c r="F1026" s="350" t="s">
        <v>1047</v>
      </c>
      <c r="G1026" s="132" t="s">
        <v>3013</v>
      </c>
      <c r="H1026">
        <v>1025</v>
      </c>
      <c r="J1026" t="b">
        <f t="shared" si="29"/>
        <v>1</v>
      </c>
    </row>
    <row r="1027" spans="6:10">
      <c r="F1027" s="350" t="s">
        <v>1048</v>
      </c>
      <c r="G1027" s="132" t="s">
        <v>3014</v>
      </c>
      <c r="H1027">
        <v>1026</v>
      </c>
      <c r="J1027" t="b">
        <f t="shared" si="29"/>
        <v>1</v>
      </c>
    </row>
    <row r="1028" spans="6:10">
      <c r="F1028" s="350" t="s">
        <v>1049</v>
      </c>
      <c r="G1028" s="132" t="s">
        <v>3015</v>
      </c>
      <c r="H1028">
        <v>1027</v>
      </c>
      <c r="J1028" t="b">
        <f t="shared" si="29"/>
        <v>1</v>
      </c>
    </row>
    <row r="1029" spans="6:10">
      <c r="F1029" s="350" t="s">
        <v>1050</v>
      </c>
      <c r="G1029" s="132" t="s">
        <v>3016</v>
      </c>
      <c r="H1029">
        <v>1028</v>
      </c>
      <c r="J1029" t="b">
        <f t="shared" si="29"/>
        <v>1</v>
      </c>
    </row>
    <row r="1030" spans="6:10">
      <c r="F1030" s="350" t="s">
        <v>1051</v>
      </c>
      <c r="G1030" s="132" t="s">
        <v>3017</v>
      </c>
      <c r="H1030">
        <v>1029</v>
      </c>
      <c r="J1030" t="b">
        <f t="shared" si="29"/>
        <v>1</v>
      </c>
    </row>
    <row r="1031" spans="6:10">
      <c r="F1031" s="350" t="s">
        <v>1052</v>
      </c>
      <c r="G1031" s="132" t="s">
        <v>3018</v>
      </c>
      <c r="H1031">
        <v>1030</v>
      </c>
      <c r="J1031" t="b">
        <f t="shared" si="29"/>
        <v>1</v>
      </c>
    </row>
    <row r="1032" spans="6:10">
      <c r="F1032" s="350" t="s">
        <v>1053</v>
      </c>
      <c r="G1032" s="132" t="s">
        <v>3019</v>
      </c>
      <c r="H1032">
        <v>1031</v>
      </c>
      <c r="J1032" t="b">
        <f t="shared" si="29"/>
        <v>1</v>
      </c>
    </row>
    <row r="1033" spans="6:10">
      <c r="F1033" s="350" t="s">
        <v>1054</v>
      </c>
      <c r="G1033" s="132" t="s">
        <v>3020</v>
      </c>
      <c r="H1033">
        <v>1032</v>
      </c>
      <c r="J1033" t="b">
        <f t="shared" si="29"/>
        <v>1</v>
      </c>
    </row>
    <row r="1034" spans="6:10">
      <c r="F1034" s="350" t="s">
        <v>1055</v>
      </c>
      <c r="G1034" s="132" t="s">
        <v>3021</v>
      </c>
      <c r="H1034">
        <v>1033</v>
      </c>
      <c r="J1034" t="b">
        <f t="shared" si="29"/>
        <v>1</v>
      </c>
    </row>
    <row r="1035" spans="6:10">
      <c r="F1035" s="350" t="s">
        <v>1056</v>
      </c>
      <c r="G1035" s="132" t="s">
        <v>3022</v>
      </c>
      <c r="H1035">
        <v>1034</v>
      </c>
      <c r="J1035" t="b">
        <f t="shared" si="29"/>
        <v>1</v>
      </c>
    </row>
    <row r="1036" spans="6:10">
      <c r="F1036" s="350" t="s">
        <v>1057</v>
      </c>
      <c r="G1036" s="132" t="s">
        <v>3023</v>
      </c>
      <c r="H1036">
        <v>1035</v>
      </c>
      <c r="J1036" t="b">
        <f t="shared" si="29"/>
        <v>1</v>
      </c>
    </row>
    <row r="1037" spans="6:10">
      <c r="F1037" s="350" t="s">
        <v>1058</v>
      </c>
      <c r="G1037" s="132" t="s">
        <v>3024</v>
      </c>
      <c r="H1037">
        <v>1036</v>
      </c>
      <c r="J1037" t="b">
        <f t="shared" si="29"/>
        <v>1</v>
      </c>
    </row>
    <row r="1038" spans="6:10">
      <c r="F1038" s="350" t="s">
        <v>1059</v>
      </c>
      <c r="G1038" s="132" t="s">
        <v>3025</v>
      </c>
      <c r="H1038">
        <v>1037</v>
      </c>
      <c r="J1038" t="b">
        <f t="shared" si="29"/>
        <v>1</v>
      </c>
    </row>
    <row r="1039" spans="6:10">
      <c r="F1039" s="350" t="s">
        <v>1060</v>
      </c>
      <c r="G1039" s="132" t="s">
        <v>3026</v>
      </c>
      <c r="H1039">
        <v>1038</v>
      </c>
      <c r="J1039" t="b">
        <f t="shared" si="29"/>
        <v>1</v>
      </c>
    </row>
    <row r="1040" spans="6:10">
      <c r="F1040" s="350" t="s">
        <v>1061</v>
      </c>
      <c r="G1040" s="132" t="s">
        <v>3027</v>
      </c>
      <c r="H1040">
        <v>1039</v>
      </c>
      <c r="J1040" t="b">
        <f t="shared" si="29"/>
        <v>1</v>
      </c>
    </row>
    <row r="1041" spans="6:10">
      <c r="F1041" s="350" t="s">
        <v>1062</v>
      </c>
      <c r="G1041" s="132" t="s">
        <v>3028</v>
      </c>
      <c r="H1041">
        <v>1040</v>
      </c>
      <c r="J1041" t="b">
        <f t="shared" ref="J1041:J1101" si="30">A769=F1041</f>
        <v>1</v>
      </c>
    </row>
    <row r="1042" spans="6:10">
      <c r="F1042" s="350" t="s">
        <v>1063</v>
      </c>
      <c r="G1042" s="132" t="s">
        <v>3029</v>
      </c>
      <c r="H1042">
        <v>1041</v>
      </c>
      <c r="J1042" t="b">
        <f t="shared" si="30"/>
        <v>1</v>
      </c>
    </row>
    <row r="1043" spans="6:10">
      <c r="F1043" s="350" t="s">
        <v>1064</v>
      </c>
      <c r="G1043" s="132" t="s">
        <v>3030</v>
      </c>
      <c r="H1043">
        <v>1042</v>
      </c>
      <c r="J1043" t="b">
        <f t="shared" si="30"/>
        <v>1</v>
      </c>
    </row>
    <row r="1044" spans="6:10">
      <c r="F1044" s="350" t="s">
        <v>1065</v>
      </c>
      <c r="G1044" s="132" t="s">
        <v>3031</v>
      </c>
      <c r="H1044">
        <v>1043</v>
      </c>
      <c r="J1044" t="b">
        <f t="shared" si="30"/>
        <v>1</v>
      </c>
    </row>
    <row r="1045" spans="6:10">
      <c r="F1045" s="350" t="s">
        <v>1066</v>
      </c>
      <c r="G1045" s="132" t="s">
        <v>3032</v>
      </c>
      <c r="H1045">
        <v>1044</v>
      </c>
      <c r="J1045" t="b">
        <f t="shared" si="30"/>
        <v>1</v>
      </c>
    </row>
    <row r="1046" spans="6:10">
      <c r="F1046" s="350" t="s">
        <v>1067</v>
      </c>
      <c r="G1046" s="132" t="s">
        <v>3033</v>
      </c>
      <c r="H1046">
        <v>1045</v>
      </c>
      <c r="J1046" t="b">
        <f t="shared" si="30"/>
        <v>1</v>
      </c>
    </row>
    <row r="1047" spans="6:10">
      <c r="F1047" s="350" t="s">
        <v>1068</v>
      </c>
      <c r="G1047" s="132" t="s">
        <v>3034</v>
      </c>
      <c r="H1047">
        <v>1046</v>
      </c>
      <c r="J1047" t="b">
        <f t="shared" si="30"/>
        <v>1</v>
      </c>
    </row>
    <row r="1048" spans="6:10">
      <c r="F1048" s="350" t="s">
        <v>1069</v>
      </c>
      <c r="G1048" s="132" t="s">
        <v>3035</v>
      </c>
      <c r="H1048">
        <v>1047</v>
      </c>
      <c r="J1048" t="b">
        <f t="shared" si="30"/>
        <v>1</v>
      </c>
    </row>
    <row r="1049" spans="6:10">
      <c r="F1049" s="350" t="s">
        <v>1070</v>
      </c>
      <c r="G1049" s="132" t="s">
        <v>3036</v>
      </c>
      <c r="H1049">
        <v>1048</v>
      </c>
      <c r="J1049" t="b">
        <f t="shared" si="30"/>
        <v>1</v>
      </c>
    </row>
    <row r="1050" spans="6:10">
      <c r="F1050" s="350" t="s">
        <v>1071</v>
      </c>
      <c r="G1050" s="132" t="s">
        <v>3037</v>
      </c>
      <c r="H1050">
        <v>1049</v>
      </c>
      <c r="J1050" t="b">
        <f t="shared" si="30"/>
        <v>1</v>
      </c>
    </row>
    <row r="1051" spans="6:10">
      <c r="F1051" s="350" t="s">
        <v>1072</v>
      </c>
      <c r="G1051" s="132" t="s">
        <v>3038</v>
      </c>
      <c r="H1051">
        <v>1050</v>
      </c>
      <c r="J1051" t="b">
        <f t="shared" si="30"/>
        <v>1</v>
      </c>
    </row>
    <row r="1052" spans="6:10">
      <c r="F1052" s="350" t="s">
        <v>1073</v>
      </c>
      <c r="G1052" s="132" t="s">
        <v>3039</v>
      </c>
      <c r="H1052">
        <v>1051</v>
      </c>
      <c r="J1052" t="b">
        <f t="shared" si="30"/>
        <v>1</v>
      </c>
    </row>
    <row r="1053" spans="6:10">
      <c r="F1053" s="350" t="s">
        <v>1074</v>
      </c>
      <c r="G1053" s="132" t="s">
        <v>3040</v>
      </c>
      <c r="H1053">
        <v>1052</v>
      </c>
      <c r="J1053" t="b">
        <f t="shared" si="30"/>
        <v>1</v>
      </c>
    </row>
    <row r="1054" spans="6:10">
      <c r="F1054" s="350" t="s">
        <v>1075</v>
      </c>
      <c r="G1054" s="132" t="s">
        <v>3041</v>
      </c>
      <c r="H1054">
        <v>1053</v>
      </c>
      <c r="J1054" t="b">
        <f t="shared" si="30"/>
        <v>1</v>
      </c>
    </row>
    <row r="1055" spans="6:10">
      <c r="F1055" s="350" t="s">
        <v>1076</v>
      </c>
      <c r="G1055" s="132" t="s">
        <v>3042</v>
      </c>
      <c r="H1055">
        <v>1054</v>
      </c>
      <c r="J1055" t="b">
        <f t="shared" si="30"/>
        <v>1</v>
      </c>
    </row>
    <row r="1056" spans="6:10">
      <c r="F1056" s="350" t="s">
        <v>1077</v>
      </c>
      <c r="G1056" s="132" t="s">
        <v>3043</v>
      </c>
      <c r="H1056">
        <v>1055</v>
      </c>
      <c r="J1056" t="b">
        <f t="shared" si="30"/>
        <v>1</v>
      </c>
    </row>
    <row r="1057" spans="6:10">
      <c r="F1057" s="350" t="s">
        <v>1078</v>
      </c>
      <c r="G1057" s="132" t="s">
        <v>3044</v>
      </c>
      <c r="H1057">
        <v>1056</v>
      </c>
      <c r="J1057" t="b">
        <f t="shared" si="30"/>
        <v>1</v>
      </c>
    </row>
    <row r="1058" spans="6:10">
      <c r="F1058" s="350" t="s">
        <v>1079</v>
      </c>
      <c r="G1058" s="132" t="s">
        <v>3045</v>
      </c>
      <c r="H1058">
        <v>1057</v>
      </c>
      <c r="J1058" t="b">
        <f t="shared" si="30"/>
        <v>1</v>
      </c>
    </row>
    <row r="1059" spans="6:10">
      <c r="F1059" s="350" t="s">
        <v>1080</v>
      </c>
      <c r="G1059" s="132" t="s">
        <v>3046</v>
      </c>
      <c r="H1059">
        <v>1058</v>
      </c>
      <c r="J1059" t="b">
        <f t="shared" si="30"/>
        <v>1</v>
      </c>
    </row>
    <row r="1060" spans="6:10">
      <c r="F1060" s="350" t="s">
        <v>1081</v>
      </c>
      <c r="G1060" s="132" t="s">
        <v>3047</v>
      </c>
      <c r="H1060">
        <v>1059</v>
      </c>
      <c r="J1060" t="b">
        <f t="shared" si="30"/>
        <v>1</v>
      </c>
    </row>
    <row r="1061" spans="6:10">
      <c r="F1061" s="350" t="s">
        <v>1082</v>
      </c>
      <c r="G1061" s="132" t="s">
        <v>3048</v>
      </c>
      <c r="H1061">
        <v>1060</v>
      </c>
      <c r="J1061" t="b">
        <f t="shared" si="30"/>
        <v>1</v>
      </c>
    </row>
    <row r="1062" spans="6:10">
      <c r="F1062" s="350" t="s">
        <v>1083</v>
      </c>
      <c r="G1062" s="132" t="s">
        <v>3049</v>
      </c>
      <c r="H1062">
        <v>1061</v>
      </c>
      <c r="J1062" t="b">
        <f t="shared" si="30"/>
        <v>1</v>
      </c>
    </row>
    <row r="1063" spans="6:10">
      <c r="F1063" s="350" t="s">
        <v>1084</v>
      </c>
      <c r="G1063" s="132" t="s">
        <v>3050</v>
      </c>
      <c r="H1063">
        <v>1062</v>
      </c>
      <c r="J1063" t="b">
        <f t="shared" si="30"/>
        <v>1</v>
      </c>
    </row>
    <row r="1064" spans="6:10">
      <c r="F1064" s="350" t="s">
        <v>1085</v>
      </c>
      <c r="G1064" s="132" t="s">
        <v>3051</v>
      </c>
      <c r="H1064">
        <v>1063</v>
      </c>
      <c r="J1064" t="b">
        <f t="shared" si="30"/>
        <v>1</v>
      </c>
    </row>
    <row r="1065" spans="6:10">
      <c r="F1065" s="350" t="s">
        <v>1086</v>
      </c>
      <c r="G1065" s="132" t="s">
        <v>3052</v>
      </c>
      <c r="H1065">
        <v>1064</v>
      </c>
      <c r="J1065" t="b">
        <f t="shared" si="30"/>
        <v>1</v>
      </c>
    </row>
    <row r="1066" spans="6:10">
      <c r="F1066" s="350" t="s">
        <v>1087</v>
      </c>
      <c r="G1066" s="132" t="s">
        <v>3053</v>
      </c>
      <c r="H1066">
        <v>1065</v>
      </c>
      <c r="J1066" t="b">
        <f t="shared" si="30"/>
        <v>1</v>
      </c>
    </row>
    <row r="1067" spans="6:10">
      <c r="F1067" s="350" t="s">
        <v>1088</v>
      </c>
      <c r="G1067" s="132" t="s">
        <v>3054</v>
      </c>
      <c r="H1067">
        <v>1066</v>
      </c>
      <c r="J1067" t="b">
        <f t="shared" si="30"/>
        <v>1</v>
      </c>
    </row>
    <row r="1068" spans="6:10">
      <c r="F1068" s="350" t="s">
        <v>1089</v>
      </c>
      <c r="G1068" s="132" t="s">
        <v>3055</v>
      </c>
      <c r="H1068">
        <v>1067</v>
      </c>
      <c r="J1068" t="b">
        <f t="shared" si="30"/>
        <v>1</v>
      </c>
    </row>
    <row r="1069" spans="6:10">
      <c r="F1069" s="350" t="s">
        <v>1090</v>
      </c>
      <c r="G1069" s="132" t="s">
        <v>3056</v>
      </c>
      <c r="H1069">
        <v>1068</v>
      </c>
      <c r="J1069" t="b">
        <f t="shared" si="30"/>
        <v>1</v>
      </c>
    </row>
    <row r="1070" spans="6:10">
      <c r="F1070" s="350" t="s">
        <v>1091</v>
      </c>
      <c r="G1070" s="132" t="s">
        <v>3057</v>
      </c>
      <c r="H1070">
        <v>1069</v>
      </c>
      <c r="J1070" t="b">
        <f t="shared" si="30"/>
        <v>1</v>
      </c>
    </row>
    <row r="1071" spans="6:10">
      <c r="F1071" s="350" t="s">
        <v>1092</v>
      </c>
      <c r="G1071" s="132" t="s">
        <v>3058</v>
      </c>
      <c r="H1071">
        <v>1070</v>
      </c>
      <c r="J1071" t="b">
        <f t="shared" si="30"/>
        <v>1</v>
      </c>
    </row>
    <row r="1072" spans="6:10">
      <c r="F1072" s="350" t="s">
        <v>1093</v>
      </c>
      <c r="G1072" s="132" t="s">
        <v>3059</v>
      </c>
      <c r="H1072">
        <v>1071</v>
      </c>
      <c r="J1072" t="b">
        <f t="shared" si="30"/>
        <v>1</v>
      </c>
    </row>
    <row r="1073" spans="6:10">
      <c r="F1073" s="350" t="s">
        <v>1094</v>
      </c>
      <c r="G1073" s="132" t="s">
        <v>3060</v>
      </c>
      <c r="H1073">
        <v>1072</v>
      </c>
      <c r="J1073" t="b">
        <f t="shared" si="30"/>
        <v>1</v>
      </c>
    </row>
    <row r="1074" spans="6:10">
      <c r="F1074" s="350" t="s">
        <v>1095</v>
      </c>
      <c r="G1074" s="132" t="s">
        <v>3061</v>
      </c>
      <c r="H1074">
        <v>1073</v>
      </c>
      <c r="J1074" t="b">
        <f t="shared" si="30"/>
        <v>1</v>
      </c>
    </row>
    <row r="1075" spans="6:10">
      <c r="F1075" s="350" t="s">
        <v>1096</v>
      </c>
      <c r="G1075" s="132" t="s">
        <v>3062</v>
      </c>
      <c r="H1075">
        <v>1074</v>
      </c>
      <c r="J1075" t="b">
        <f t="shared" si="30"/>
        <v>1</v>
      </c>
    </row>
    <row r="1076" spans="6:10">
      <c r="F1076" s="350" t="s">
        <v>1097</v>
      </c>
      <c r="G1076" s="132" t="s">
        <v>3063</v>
      </c>
      <c r="H1076">
        <v>1075</v>
      </c>
      <c r="J1076" t="b">
        <f t="shared" si="30"/>
        <v>1</v>
      </c>
    </row>
    <row r="1077" spans="6:10">
      <c r="F1077" s="350" t="s">
        <v>1098</v>
      </c>
      <c r="G1077" s="132" t="s">
        <v>3064</v>
      </c>
      <c r="H1077">
        <v>1076</v>
      </c>
      <c r="J1077" t="b">
        <f t="shared" si="30"/>
        <v>1</v>
      </c>
    </row>
    <row r="1078" spans="6:10">
      <c r="F1078" s="350" t="s">
        <v>1099</v>
      </c>
      <c r="G1078" s="132" t="s">
        <v>3065</v>
      </c>
      <c r="H1078">
        <v>1077</v>
      </c>
      <c r="J1078" t="b">
        <f t="shared" si="30"/>
        <v>1</v>
      </c>
    </row>
    <row r="1079" spans="6:10">
      <c r="F1079" s="350" t="s">
        <v>1100</v>
      </c>
      <c r="G1079" s="132" t="s">
        <v>3066</v>
      </c>
      <c r="H1079">
        <v>1078</v>
      </c>
      <c r="J1079" t="b">
        <f t="shared" si="30"/>
        <v>1</v>
      </c>
    </row>
    <row r="1080" spans="6:10">
      <c r="F1080" s="350" t="s">
        <v>1101</v>
      </c>
      <c r="G1080" s="132" t="s">
        <v>3067</v>
      </c>
      <c r="H1080">
        <v>1079</v>
      </c>
      <c r="J1080" t="b">
        <f t="shared" si="30"/>
        <v>1</v>
      </c>
    </row>
    <row r="1081" spans="6:10">
      <c r="F1081" s="350" t="s">
        <v>1102</v>
      </c>
      <c r="G1081" s="132" t="s">
        <v>3068</v>
      </c>
      <c r="H1081">
        <v>1080</v>
      </c>
      <c r="J1081" t="b">
        <f t="shared" si="30"/>
        <v>1</v>
      </c>
    </row>
    <row r="1082" spans="6:10">
      <c r="F1082" s="350" t="s">
        <v>1103</v>
      </c>
      <c r="G1082" s="132" t="s">
        <v>3069</v>
      </c>
      <c r="H1082">
        <v>1081</v>
      </c>
      <c r="J1082" t="b">
        <f t="shared" si="30"/>
        <v>1</v>
      </c>
    </row>
    <row r="1083" spans="6:10">
      <c r="F1083" s="350" t="s">
        <v>1104</v>
      </c>
      <c r="G1083" s="132" t="s">
        <v>3070</v>
      </c>
      <c r="H1083">
        <v>1082</v>
      </c>
      <c r="J1083" t="b">
        <f t="shared" si="30"/>
        <v>1</v>
      </c>
    </row>
    <row r="1084" spans="6:10">
      <c r="F1084" s="350" t="s">
        <v>1105</v>
      </c>
      <c r="G1084" s="132" t="s">
        <v>3071</v>
      </c>
      <c r="H1084">
        <v>1083</v>
      </c>
      <c r="J1084" t="b">
        <f t="shared" si="30"/>
        <v>1</v>
      </c>
    </row>
    <row r="1085" spans="6:10">
      <c r="F1085" s="350" t="s">
        <v>1106</v>
      </c>
      <c r="G1085" s="132" t="s">
        <v>3072</v>
      </c>
      <c r="H1085">
        <v>1084</v>
      </c>
      <c r="J1085" t="b">
        <f t="shared" si="30"/>
        <v>1</v>
      </c>
    </row>
    <row r="1086" spans="6:10">
      <c r="F1086" s="350" t="s">
        <v>1107</v>
      </c>
      <c r="G1086" s="132" t="s">
        <v>3073</v>
      </c>
      <c r="H1086">
        <v>1085</v>
      </c>
      <c r="J1086" t="b">
        <f t="shared" si="30"/>
        <v>1</v>
      </c>
    </row>
    <row r="1087" spans="6:10">
      <c r="F1087" s="350" t="s">
        <v>1108</v>
      </c>
      <c r="G1087" s="132" t="s">
        <v>3074</v>
      </c>
      <c r="H1087">
        <v>1086</v>
      </c>
      <c r="J1087" t="b">
        <f t="shared" si="30"/>
        <v>1</v>
      </c>
    </row>
    <row r="1088" spans="6:10">
      <c r="F1088" s="350" t="s">
        <v>1109</v>
      </c>
      <c r="G1088" s="132" t="s">
        <v>3075</v>
      </c>
      <c r="H1088">
        <v>1087</v>
      </c>
      <c r="J1088" t="b">
        <f t="shared" si="30"/>
        <v>1</v>
      </c>
    </row>
    <row r="1089" spans="6:10">
      <c r="F1089" s="350" t="s">
        <v>1110</v>
      </c>
      <c r="G1089" s="132" t="s">
        <v>3076</v>
      </c>
      <c r="H1089">
        <v>1088</v>
      </c>
      <c r="J1089" t="b">
        <f t="shared" si="30"/>
        <v>1</v>
      </c>
    </row>
    <row r="1090" spans="6:10">
      <c r="F1090" s="350" t="s">
        <v>1111</v>
      </c>
      <c r="G1090" s="132" t="s">
        <v>3077</v>
      </c>
      <c r="H1090">
        <v>1089</v>
      </c>
      <c r="J1090" t="b">
        <f t="shared" si="30"/>
        <v>1</v>
      </c>
    </row>
    <row r="1091" spans="6:10">
      <c r="F1091" s="350" t="s">
        <v>1112</v>
      </c>
      <c r="G1091" s="132" t="s">
        <v>3078</v>
      </c>
      <c r="H1091">
        <v>1090</v>
      </c>
      <c r="J1091" t="b">
        <f t="shared" si="30"/>
        <v>1</v>
      </c>
    </row>
    <row r="1092" spans="6:10">
      <c r="F1092" s="350" t="s">
        <v>1113</v>
      </c>
      <c r="G1092" s="132" t="s">
        <v>3079</v>
      </c>
      <c r="H1092">
        <v>1091</v>
      </c>
      <c r="J1092" t="b">
        <f t="shared" si="30"/>
        <v>1</v>
      </c>
    </row>
    <row r="1093" spans="6:10">
      <c r="F1093" s="350" t="s">
        <v>1114</v>
      </c>
      <c r="G1093" s="132" t="s">
        <v>3080</v>
      </c>
      <c r="H1093">
        <v>1092</v>
      </c>
      <c r="J1093" t="b">
        <f t="shared" si="30"/>
        <v>1</v>
      </c>
    </row>
    <row r="1094" spans="6:10">
      <c r="F1094" s="350" t="s">
        <v>1115</v>
      </c>
      <c r="G1094" s="132" t="s">
        <v>3081</v>
      </c>
      <c r="H1094">
        <v>1093</v>
      </c>
      <c r="J1094" t="b">
        <f t="shared" si="30"/>
        <v>1</v>
      </c>
    </row>
    <row r="1095" spans="6:10">
      <c r="F1095" s="350" t="s">
        <v>1116</v>
      </c>
      <c r="G1095" s="132" t="s">
        <v>3082</v>
      </c>
      <c r="H1095">
        <v>1094</v>
      </c>
      <c r="J1095" t="b">
        <f t="shared" si="30"/>
        <v>1</v>
      </c>
    </row>
    <row r="1096" spans="6:10">
      <c r="F1096" s="350" t="s">
        <v>1117</v>
      </c>
      <c r="G1096" s="132" t="s">
        <v>3083</v>
      </c>
      <c r="H1096">
        <v>1095</v>
      </c>
      <c r="J1096" t="b">
        <f t="shared" si="30"/>
        <v>1</v>
      </c>
    </row>
    <row r="1097" spans="6:10">
      <c r="F1097" s="350" t="s">
        <v>1118</v>
      </c>
      <c r="G1097" s="132" t="s">
        <v>3084</v>
      </c>
      <c r="H1097">
        <v>1096</v>
      </c>
      <c r="J1097" t="b">
        <f t="shared" si="30"/>
        <v>1</v>
      </c>
    </row>
    <row r="1098" spans="6:10">
      <c r="F1098" s="350" t="s">
        <v>1119</v>
      </c>
      <c r="G1098" s="132" t="s">
        <v>3085</v>
      </c>
      <c r="H1098">
        <v>1097</v>
      </c>
      <c r="J1098" t="b">
        <f t="shared" si="30"/>
        <v>1</v>
      </c>
    </row>
    <row r="1099" spans="6:10">
      <c r="F1099" s="350" t="s">
        <v>1120</v>
      </c>
      <c r="G1099" s="132" t="s">
        <v>3086</v>
      </c>
      <c r="H1099">
        <v>1098</v>
      </c>
      <c r="J1099" t="b">
        <f t="shared" si="30"/>
        <v>1</v>
      </c>
    </row>
    <row r="1100" spans="6:10">
      <c r="F1100" s="350" t="s">
        <v>1121</v>
      </c>
      <c r="G1100" s="132" t="s">
        <v>3087</v>
      </c>
      <c r="H1100">
        <v>1099</v>
      </c>
      <c r="J1100" t="b">
        <f t="shared" si="30"/>
        <v>1</v>
      </c>
    </row>
    <row r="1101" spans="6:10">
      <c r="F1101" s="350" t="s">
        <v>1122</v>
      </c>
      <c r="G1101" s="132" t="s">
        <v>3088</v>
      </c>
      <c r="H1101">
        <v>1100</v>
      </c>
      <c r="J1101" t="b">
        <f t="shared" si="30"/>
        <v>1</v>
      </c>
    </row>
  </sheetData>
  <autoFilter ref="A1:J1101" xr:uid="{1087EE45-000C-489E-B2DB-3B5DE7CAF9D9}"/>
  <phoneticPr fontId="82" type="noConversion"/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05">
    <tabColor theme="5" tint="0.59999389629810485"/>
    <pageSetUpPr fitToPage="1"/>
  </sheetPr>
  <dimension ref="A1:FV306"/>
  <sheetViews>
    <sheetView showGridLines="0" showOutlineSymbols="0" zoomScale="80" zoomScaleNormal="80" workbookViewId="0">
      <selection activeCell="AP2" sqref="AP2"/>
    </sheetView>
  </sheetViews>
  <sheetFormatPr defaultColWidth="8.85546875" defaultRowHeight="0" customHeight="1" zeroHeight="1"/>
  <cols>
    <col min="1" max="1" width="1.28515625" style="1" customWidth="1"/>
    <col min="2" max="2" width="3.140625" style="1" customWidth="1"/>
    <col min="3" max="3" width="0.42578125" style="1" customWidth="1"/>
    <col min="4" max="4" width="4.42578125" style="1" customWidth="1"/>
    <col min="5" max="5" width="0.5703125" style="1" customWidth="1"/>
    <col min="6" max="15" width="4.42578125" style="1" customWidth="1"/>
    <col min="16" max="17" width="1.140625" style="1" customWidth="1"/>
    <col min="18" max="19" width="4.42578125" style="1" customWidth="1"/>
    <col min="20" max="20" width="2.7109375" style="1" customWidth="1"/>
    <col min="21" max="21" width="4.42578125" style="1" customWidth="1"/>
    <col min="22" max="22" width="1.140625" style="1" customWidth="1"/>
    <col min="23" max="28" width="4.42578125" style="1" customWidth="1"/>
    <col min="29" max="29" width="1.140625" style="1" customWidth="1"/>
    <col min="30" max="33" width="4.42578125" style="1" customWidth="1"/>
    <col min="34" max="34" width="1.140625" style="1" customWidth="1"/>
    <col min="35" max="35" width="5.42578125" style="1" customWidth="1"/>
    <col min="36" max="36" width="6.140625" style="1" customWidth="1"/>
    <col min="37" max="37" width="7" style="1" customWidth="1"/>
    <col min="38" max="39" width="6.140625" style="1" customWidth="1"/>
    <col min="40" max="40" width="5.7109375" style="1" customWidth="1"/>
    <col min="41" max="41" width="1.28515625" style="1" customWidth="1"/>
    <col min="42" max="42" width="4.85546875" style="1" customWidth="1"/>
    <col min="43" max="47" width="6.140625" style="1" customWidth="1"/>
    <col min="48" max="48" width="1.42578125" style="1" customWidth="1"/>
    <col min="49" max="50" width="6" style="1" customWidth="1"/>
    <col min="51" max="51" width="4.42578125" style="1" customWidth="1"/>
    <col min="52" max="52" width="6.85546875" style="1" customWidth="1"/>
    <col min="53" max="55" width="5.28515625" style="1" customWidth="1"/>
    <col min="56" max="56" width="6.5703125" style="1" customWidth="1"/>
    <col min="57" max="58" width="6" style="1" customWidth="1"/>
    <col min="59" max="60" width="4.42578125" style="1" customWidth="1"/>
    <col min="61" max="61" width="6" style="1" customWidth="1"/>
    <col min="62" max="62" width="1.42578125" style="1" customWidth="1"/>
    <col min="63" max="63" width="79.42578125" style="1" hidden="1" customWidth="1"/>
    <col min="64" max="64" width="8.28515625" style="1" hidden="1" customWidth="1"/>
    <col min="65" max="65" width="4.42578125" style="1" hidden="1" customWidth="1"/>
    <col min="66" max="67" width="4.28515625" style="1" hidden="1" customWidth="1"/>
    <col min="68" max="68" width="3.140625" style="1" hidden="1" customWidth="1"/>
    <col min="69" max="73" width="10.42578125" style="1" hidden="1" customWidth="1"/>
    <col min="74" max="74" width="15.28515625" style="1" hidden="1" customWidth="1"/>
    <col min="75" max="75" width="17.5703125" style="1" hidden="1" customWidth="1"/>
    <col min="76" max="81" width="10.42578125" style="1" hidden="1" customWidth="1"/>
    <col min="82" max="83" width="11.140625" style="1" hidden="1" customWidth="1"/>
    <col min="84" max="84" width="10.42578125" style="1" hidden="1" customWidth="1"/>
    <col min="85" max="85" width="11.140625" style="1" hidden="1" customWidth="1"/>
    <col min="86" max="86" width="7.28515625" style="1" hidden="1" customWidth="1"/>
    <col min="87" max="87" width="5.7109375" style="1" hidden="1" customWidth="1"/>
    <col min="88" max="88" width="8.28515625" style="1" hidden="1" customWidth="1"/>
    <col min="89" max="90" width="5" style="1" hidden="1" customWidth="1"/>
    <col min="91" max="91" width="5" style="1" customWidth="1"/>
    <col min="92" max="103" width="9.140625" style="1" customWidth="1"/>
    <col min="104" max="110" width="9.28515625" style="1" customWidth="1"/>
    <col min="111" max="135" width="9.140625" style="1" customWidth="1"/>
    <col min="136" max="136" width="1.28515625" style="1" customWidth="1"/>
    <col min="137" max="137" width="3.140625" style="1" customWidth="1"/>
    <col min="138" max="138" width="0.42578125" style="1" customWidth="1"/>
    <col min="139" max="139" width="54.28515625" style="1" bestFit="1" customWidth="1"/>
    <col min="140" max="140" width="0.42578125" style="1" customWidth="1"/>
    <col min="141" max="141" width="13.140625" style="1" customWidth="1"/>
    <col min="142" max="142" width="0.42578125" style="1" customWidth="1"/>
    <col min="143" max="143" width="4.42578125" style="1" bestFit="1" customWidth="1"/>
    <col min="144" max="144" width="0.42578125" style="1" customWidth="1"/>
    <col min="145" max="145" width="5.42578125" style="1" bestFit="1" customWidth="1"/>
    <col min="146" max="146" width="5.7109375" style="1" bestFit="1" customWidth="1"/>
    <col min="147" max="147" width="0.42578125" style="1" customWidth="1"/>
    <col min="148" max="148" width="5.42578125" style="1" bestFit="1" customWidth="1"/>
    <col min="149" max="149" width="5.7109375" style="1" bestFit="1" customWidth="1"/>
    <col min="150" max="150" width="0.42578125" style="1" customWidth="1"/>
    <col min="151" max="151" width="10.28515625" style="1" bestFit="1" customWidth="1"/>
    <col min="152" max="152" width="1.42578125" style="1" customWidth="1"/>
    <col min="153" max="153" width="8.85546875" style="1" customWidth="1"/>
    <col min="154" max="154" width="0.42578125" style="1" customWidth="1"/>
    <col min="155" max="155" width="1.28515625" style="1" customWidth="1"/>
    <col min="156" max="156" width="0.42578125" style="1" customWidth="1"/>
    <col min="157" max="157" width="5.42578125" style="1" bestFit="1" customWidth="1"/>
    <col min="158" max="158" width="4.42578125" style="1" customWidth="1"/>
    <col min="159" max="159" width="0.42578125" style="1" customWidth="1"/>
    <col min="160" max="160" width="10.28515625" style="1" bestFit="1" customWidth="1"/>
    <col min="161" max="161" width="1.42578125" style="1" customWidth="1"/>
    <col min="162" max="162" width="8" style="1" customWidth="1"/>
    <col min="163" max="163" width="0.42578125" style="1" customWidth="1"/>
    <col min="164" max="16384" width="8.85546875" style="1"/>
  </cols>
  <sheetData>
    <row r="1" spans="1:178" ht="27" customHeight="1">
      <c r="B1" s="897" t="s">
        <v>1322</v>
      </c>
      <c r="C1" s="897"/>
      <c r="D1" s="897"/>
      <c r="E1" s="897"/>
      <c r="F1" s="897"/>
      <c r="G1" s="897"/>
      <c r="H1" s="897"/>
      <c r="I1" s="897"/>
      <c r="J1" s="897"/>
      <c r="K1" s="897"/>
      <c r="L1" s="897"/>
      <c r="M1" s="897"/>
      <c r="N1" s="897"/>
      <c r="O1" s="897"/>
      <c r="P1" s="897"/>
      <c r="Q1" s="897"/>
      <c r="R1" s="897"/>
      <c r="S1" s="897"/>
      <c r="T1" s="897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06" t="str">
        <f>'Preliminary Application'!AJ1</f>
        <v>Effective September 28, 2026</v>
      </c>
      <c r="BI1" s="21"/>
      <c r="BJ1" s="21"/>
      <c r="BK1" s="21"/>
      <c r="BL1" s="21"/>
      <c r="BN1" s="86"/>
      <c r="BQ1" s="22" t="s">
        <v>1636</v>
      </c>
      <c r="BR1" s="1" t="str">
        <f>IF('Preliminary Application'!AD11="","",'Preliminary Application'!AD11)</f>
        <v/>
      </c>
      <c r="BS1" s="1" t="str">
        <f>IF('Preliminary Application'!BB11="","",'Preliminary Application'!BB11)</f>
        <v/>
      </c>
      <c r="BY1" s="150"/>
      <c r="BZ1" s="150"/>
      <c r="CA1" s="150"/>
      <c r="CB1" s="150"/>
      <c r="CC1" s="150"/>
      <c r="CD1" s="150"/>
      <c r="CE1" s="150"/>
      <c r="CF1" s="150"/>
      <c r="CG1" s="150"/>
      <c r="CH1" s="150"/>
      <c r="CI1" s="150"/>
      <c r="CJ1" s="150"/>
      <c r="CK1" s="150"/>
      <c r="CL1" s="150"/>
      <c r="CM1" s="150"/>
      <c r="CN1" s="150"/>
      <c r="CO1" s="150"/>
      <c r="CP1" s="150"/>
      <c r="CQ1" s="150"/>
      <c r="CR1" s="150"/>
      <c r="CS1" s="150"/>
      <c r="CT1" s="150"/>
      <c r="CU1" s="150"/>
      <c r="CV1" s="150"/>
      <c r="CW1" s="150"/>
      <c r="CX1" s="150"/>
      <c r="CY1" s="150"/>
      <c r="CZ1" s="150"/>
      <c r="DA1" s="150"/>
      <c r="DB1" s="150"/>
      <c r="DC1" s="150"/>
      <c r="DD1" s="150"/>
      <c r="DE1" s="150"/>
      <c r="DF1" s="150"/>
    </row>
    <row r="2" spans="1:178" ht="18">
      <c r="B2" s="23" t="s">
        <v>2622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AP2" s="1" t="str">
        <f>'HVAC Efficiency Tables'!AC113&amp;R16&amp;W16</f>
        <v>0</v>
      </c>
      <c r="AQ2" s="634"/>
      <c r="BG2" s="87"/>
      <c r="BH2" s="87"/>
      <c r="BI2" s="87"/>
      <c r="BJ2" s="87"/>
      <c r="BK2" s="87"/>
      <c r="BL2" s="87"/>
      <c r="BM2" s="87"/>
      <c r="BN2" s="87"/>
      <c r="BQ2" s="1062" t="s">
        <v>1650</v>
      </c>
      <c r="BR2" s="1062"/>
      <c r="BS2" s="1062"/>
      <c r="BT2" s="1062"/>
      <c r="BU2" s="1062"/>
      <c r="BV2" s="1062"/>
      <c r="BW2" s="1062"/>
      <c r="BX2" s="1062"/>
      <c r="BY2" s="150"/>
      <c r="BZ2" s="150"/>
      <c r="CA2" s="150"/>
      <c r="CB2" s="1062" t="s">
        <v>3259</v>
      </c>
      <c r="CC2" s="1062"/>
      <c r="CD2" s="1062"/>
      <c r="CE2" s="1062"/>
      <c r="CF2" s="1062"/>
      <c r="CG2" s="1062"/>
      <c r="CH2" s="1062"/>
      <c r="CI2" s="1062"/>
      <c r="CJ2" s="1062"/>
      <c r="CK2" s="1062"/>
      <c r="CL2" s="1062"/>
      <c r="CM2" s="150"/>
      <c r="CN2" s="150"/>
      <c r="CO2" s="150"/>
      <c r="CP2" s="150"/>
      <c r="CQ2" s="150"/>
      <c r="CR2" s="150"/>
      <c r="CS2" s="150"/>
      <c r="CT2" s="150"/>
      <c r="CU2" s="150"/>
      <c r="CV2" s="150"/>
      <c r="CW2" s="150"/>
      <c r="CX2" s="150"/>
      <c r="CY2" s="150"/>
      <c r="CZ2" s="150"/>
      <c r="DA2" s="150"/>
      <c r="DB2" s="150"/>
      <c r="DC2" s="150"/>
      <c r="DD2" s="150"/>
      <c r="DE2" s="150"/>
      <c r="DF2" s="150"/>
    </row>
    <row r="3" spans="1:178" ht="18">
      <c r="B3" s="123" t="s">
        <v>373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1" t="str">
        <f t="shared" ref="AQ3" si="0">IF(AM3="","",AM3&amp;AN3&amp;AO3&amp;AP3)</f>
        <v/>
      </c>
      <c r="AR3" s="87"/>
      <c r="AS3" s="87"/>
      <c r="AT3" s="87"/>
      <c r="AU3" s="87"/>
      <c r="AV3" s="87"/>
      <c r="AW3" s="87"/>
      <c r="AX3" s="122" t="s">
        <v>269</v>
      </c>
      <c r="AY3" s="1097" t="str">
        <f>IF('Final Application'!AF7="","",'Final Application'!AF7)</f>
        <v/>
      </c>
      <c r="AZ3" s="1097"/>
      <c r="BA3" s="1097"/>
      <c r="BB3" s="1097"/>
      <c r="BC3" s="1097"/>
      <c r="BD3" s="1097"/>
      <c r="BE3" s="1097"/>
      <c r="BF3" s="1097"/>
      <c r="BG3" s="1097"/>
      <c r="BH3" s="1097"/>
      <c r="BI3" s="1097"/>
      <c r="BN3" s="480"/>
      <c r="BQ3" s="1062"/>
      <c r="BR3" s="1062"/>
      <c r="BS3" s="1062"/>
      <c r="BT3" s="1062"/>
      <c r="BU3" s="1062"/>
      <c r="BV3" s="1062"/>
      <c r="BW3" s="1062"/>
      <c r="BX3" s="1062"/>
      <c r="BY3" s="150"/>
      <c r="BZ3" s="150"/>
      <c r="CA3" s="150"/>
      <c r="CB3" s="1062"/>
      <c r="CC3" s="1062"/>
      <c r="CD3" s="1062"/>
      <c r="CE3" s="1062"/>
      <c r="CF3" s="1062"/>
      <c r="CG3" s="1062"/>
      <c r="CH3" s="1062"/>
      <c r="CI3" s="1062"/>
      <c r="CJ3" s="1062"/>
      <c r="CK3" s="1062"/>
      <c r="CL3" s="1062"/>
      <c r="CM3" s="150"/>
      <c r="CN3" s="150"/>
      <c r="CO3" s="150"/>
      <c r="CP3" s="150"/>
      <c r="CQ3" s="150"/>
      <c r="CR3" s="150"/>
      <c r="CS3" s="150"/>
      <c r="CT3" s="150"/>
      <c r="CU3" s="150"/>
      <c r="CV3" s="150"/>
      <c r="CW3" s="150"/>
      <c r="CX3" s="150"/>
      <c r="CY3" s="150"/>
      <c r="CZ3" s="150"/>
      <c r="DA3" s="150"/>
      <c r="DB3" s="150"/>
      <c r="DC3" s="150"/>
      <c r="DD3" s="150"/>
      <c r="DE3" s="150"/>
      <c r="DF3" s="150"/>
    </row>
    <row r="4" spans="1:178" ht="12.75"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S4" s="634"/>
      <c r="Y4" s="634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131" t="s">
        <v>268</v>
      </c>
      <c r="AY4" s="1069">
        <f>'Final Application'!B7</f>
        <v>0</v>
      </c>
      <c r="AZ4" s="1069"/>
      <c r="BA4" s="1069"/>
      <c r="BB4" s="1069"/>
      <c r="BC4" s="1069"/>
      <c r="BD4" s="1069"/>
      <c r="BE4" s="1069"/>
      <c r="BF4" s="1069"/>
      <c r="BG4" s="1069"/>
      <c r="BH4" s="1069"/>
      <c r="BI4" s="1069"/>
      <c r="BN4" s="480"/>
      <c r="BY4" s="150"/>
      <c r="BZ4" s="150"/>
      <c r="CA4" s="150"/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0"/>
      <c r="CM4" s="150"/>
      <c r="CN4" s="150"/>
      <c r="CO4" s="150"/>
      <c r="CP4" s="150"/>
      <c r="CQ4" s="150"/>
      <c r="CR4" s="150"/>
      <c r="CS4" s="150"/>
      <c r="CT4" s="150"/>
      <c r="CU4" s="150"/>
      <c r="CV4" s="150"/>
      <c r="CW4" s="150"/>
      <c r="CX4" s="150"/>
      <c r="CY4" s="150"/>
      <c r="CZ4" s="150"/>
      <c r="DA4" s="150"/>
      <c r="DB4" s="150"/>
      <c r="DC4" s="150"/>
      <c r="DD4" s="150"/>
      <c r="DE4" s="150"/>
      <c r="DF4" s="150"/>
    </row>
    <row r="5" spans="1:178" ht="6.75" customHeight="1">
      <c r="A5" s="44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N5" s="480"/>
      <c r="BY5" s="150"/>
      <c r="BZ5" s="150"/>
      <c r="CA5" s="150"/>
      <c r="CB5" s="150"/>
      <c r="CC5" s="150"/>
      <c r="CD5" s="150"/>
      <c r="CE5" s="150"/>
      <c r="CF5" s="150"/>
      <c r="CG5" s="150"/>
      <c r="CH5" s="150"/>
      <c r="CI5" s="150"/>
      <c r="CJ5" s="150"/>
      <c r="CK5" s="150"/>
      <c r="CL5" s="150"/>
      <c r="CM5" s="150"/>
      <c r="CN5" s="150"/>
      <c r="CO5" s="150"/>
      <c r="CP5" s="150"/>
      <c r="CQ5" s="150"/>
      <c r="CR5" s="150"/>
      <c r="CS5" s="150"/>
      <c r="CT5" s="150"/>
      <c r="CU5" s="150"/>
      <c r="CV5" s="150"/>
      <c r="CW5" s="150"/>
      <c r="CX5" s="150"/>
      <c r="CY5" s="150"/>
      <c r="CZ5" s="150"/>
      <c r="DA5" s="150"/>
      <c r="DB5" s="150"/>
      <c r="DC5" s="150"/>
      <c r="DD5" s="150"/>
      <c r="DE5" s="150"/>
      <c r="DF5" s="150"/>
    </row>
    <row r="6" spans="1:178" ht="16.5" thickBot="1">
      <c r="A6" s="77" t="s">
        <v>3406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43"/>
      <c r="BH6" s="43"/>
      <c r="BI6" s="30"/>
      <c r="BJ6" s="30"/>
      <c r="BK6" s="864" t="s">
        <v>3368</v>
      </c>
      <c r="BY6" s="150"/>
      <c r="BZ6" s="150"/>
      <c r="CA6" s="150"/>
      <c r="CB6" s="150"/>
      <c r="CC6" s="150"/>
      <c r="CD6" s="150"/>
      <c r="CE6" s="150"/>
      <c r="CF6" s="150"/>
      <c r="CG6" s="150"/>
      <c r="CH6" s="150"/>
      <c r="CI6" s="150"/>
      <c r="CJ6" s="150"/>
      <c r="CK6" s="150"/>
      <c r="CL6" s="150"/>
      <c r="CM6" s="150"/>
      <c r="CN6" s="150"/>
      <c r="CO6" s="150"/>
      <c r="CP6" s="150"/>
      <c r="CQ6" s="150"/>
      <c r="CR6" s="150"/>
      <c r="CS6" s="150"/>
      <c r="CT6" s="150"/>
      <c r="CU6" s="150"/>
      <c r="CV6" s="150"/>
      <c r="CW6" s="150"/>
      <c r="CX6" s="150"/>
      <c r="CY6" s="150"/>
      <c r="CZ6" s="150"/>
      <c r="DA6" s="150"/>
      <c r="DB6" s="150"/>
      <c r="DC6" s="150"/>
      <c r="DD6" s="150"/>
      <c r="DE6" s="150"/>
      <c r="DF6" s="150"/>
    </row>
    <row r="7" spans="1:178" s="27" customFormat="1" ht="15.6" customHeight="1">
      <c r="A7" s="337"/>
      <c r="B7" s="338"/>
      <c r="C7" s="338"/>
      <c r="D7" s="338"/>
      <c r="E7" s="338"/>
      <c r="F7" s="338"/>
      <c r="G7" s="338"/>
      <c r="H7" s="338"/>
      <c r="I7" s="338"/>
      <c r="J7" s="338"/>
      <c r="K7" s="338"/>
      <c r="L7" s="338"/>
      <c r="M7" s="338"/>
      <c r="N7" s="338"/>
      <c r="O7" s="338"/>
      <c r="P7" s="338"/>
      <c r="Q7" s="338"/>
      <c r="R7" s="338"/>
      <c r="S7" s="338"/>
      <c r="T7" s="338"/>
      <c r="U7" s="338"/>
      <c r="V7" s="338"/>
      <c r="W7" s="338"/>
      <c r="X7" s="338"/>
      <c r="Y7" s="338"/>
      <c r="Z7" s="338"/>
      <c r="AA7" s="338"/>
      <c r="AB7" s="338"/>
      <c r="AC7" s="338"/>
      <c r="AD7" s="338"/>
      <c r="AE7" s="338"/>
      <c r="AF7" s="338"/>
      <c r="AG7" s="338"/>
      <c r="AH7" s="338"/>
      <c r="AI7" s="338"/>
      <c r="AJ7" s="338"/>
      <c r="AK7" s="338"/>
      <c r="AL7" s="338"/>
      <c r="AM7" s="338"/>
      <c r="AN7" s="338"/>
      <c r="AO7" s="338"/>
      <c r="AP7" s="1070" t="s">
        <v>597</v>
      </c>
      <c r="AQ7" s="1070"/>
      <c r="AR7" s="1070"/>
      <c r="AS7" s="1070"/>
      <c r="AT7" s="1070"/>
      <c r="AU7" s="1070"/>
      <c r="AV7" s="1070"/>
      <c r="AW7" s="1070"/>
      <c r="AX7" s="1070"/>
      <c r="AY7" s="1070"/>
      <c r="AZ7" s="1070"/>
      <c r="BA7" s="1070"/>
      <c r="BB7" s="1070"/>
      <c r="BC7" s="1070"/>
      <c r="BD7" s="1070"/>
      <c r="BE7" s="1070"/>
      <c r="BF7" s="1070"/>
      <c r="BG7" s="1067" t="s">
        <v>3382</v>
      </c>
      <c r="BH7" s="1067"/>
      <c r="BI7" s="1067"/>
      <c r="BJ7" s="339"/>
      <c r="BK7" s="1"/>
      <c r="BL7" s="1"/>
      <c r="BM7" s="1"/>
      <c r="BN7" s="1"/>
      <c r="BQ7" s="1063" t="s">
        <v>655</v>
      </c>
      <c r="BR7" s="1063"/>
      <c r="BS7" s="1063"/>
      <c r="BT7" s="1063"/>
      <c r="BU7" s="1063"/>
      <c r="BV7" s="1063"/>
      <c r="BW7" s="1063"/>
      <c r="BY7" s="162"/>
      <c r="BZ7" s="162"/>
      <c r="CA7" s="162"/>
      <c r="CB7" s="162"/>
      <c r="CC7" s="162"/>
      <c r="CD7" s="162"/>
      <c r="CE7" s="162"/>
      <c r="CF7" s="162"/>
      <c r="CG7" s="162"/>
      <c r="CH7" s="162"/>
      <c r="CI7" s="162"/>
      <c r="CJ7" s="162"/>
      <c r="CK7" s="162"/>
      <c r="CL7" s="162"/>
      <c r="CM7" s="162"/>
      <c r="CN7" s="162"/>
      <c r="CO7" s="162"/>
      <c r="CP7" s="162"/>
      <c r="CQ7" s="162"/>
      <c r="CR7" s="162"/>
      <c r="CS7" s="162"/>
      <c r="CT7" s="162"/>
      <c r="CU7" s="162"/>
      <c r="CV7" s="162"/>
      <c r="CW7" s="162"/>
      <c r="CX7" s="162"/>
      <c r="CY7" s="162"/>
      <c r="CZ7" s="162"/>
      <c r="DA7" s="162"/>
      <c r="DB7" s="162"/>
      <c r="DC7" s="162"/>
      <c r="DD7" s="162"/>
      <c r="DE7" s="162"/>
      <c r="DF7" s="162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</row>
    <row r="8" spans="1:178" s="27" customFormat="1" ht="36" customHeight="1">
      <c r="A8" s="77" t="s">
        <v>3405</v>
      </c>
      <c r="B8" s="38"/>
      <c r="C8" s="61"/>
      <c r="D8" s="38"/>
      <c r="E8" s="38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38"/>
      <c r="R8" s="1095" t="s">
        <v>439</v>
      </c>
      <c r="S8" s="1095"/>
      <c r="T8" s="1095"/>
      <c r="U8" s="1095"/>
      <c r="V8" s="300"/>
      <c r="W8" s="1095" t="s">
        <v>450</v>
      </c>
      <c r="X8" s="1095"/>
      <c r="Y8" s="1095"/>
      <c r="Z8" s="1095"/>
      <c r="AA8" s="1095"/>
      <c r="AB8" s="1095"/>
      <c r="AC8" s="300"/>
      <c r="AD8" s="300"/>
      <c r="AE8" s="300"/>
      <c r="AF8" s="300"/>
      <c r="AG8" s="300"/>
      <c r="AH8" s="63"/>
      <c r="AI8" s="63" t="s">
        <v>1358</v>
      </c>
      <c r="AJ8" s="300"/>
      <c r="AK8" s="64" t="s">
        <v>1639</v>
      </c>
      <c r="AL8" s="300"/>
      <c r="AM8" s="64" t="s">
        <v>3369</v>
      </c>
      <c r="AN8" s="300"/>
      <c r="AO8" s="300"/>
      <c r="AP8" s="1094" t="s">
        <v>417</v>
      </c>
      <c r="AQ8" s="1094"/>
      <c r="AR8" s="1094"/>
      <c r="AS8" s="1094"/>
      <c r="AT8" s="1094"/>
      <c r="AU8" s="1094"/>
      <c r="AV8" s="1094"/>
      <c r="AW8" s="1094"/>
      <c r="AX8" s="1094"/>
      <c r="AY8" s="1094" t="s">
        <v>418</v>
      </c>
      <c r="AZ8" s="1094"/>
      <c r="BA8" s="1094"/>
      <c r="BB8" s="1094"/>
      <c r="BC8" s="1094"/>
      <c r="BD8" s="1094"/>
      <c r="BE8" s="1094"/>
      <c r="BF8" s="1094"/>
      <c r="BG8" s="1068"/>
      <c r="BH8" s="1068"/>
      <c r="BI8" s="1068"/>
      <c r="BJ8" s="65"/>
      <c r="BK8" s="1"/>
      <c r="BL8" s="1"/>
      <c r="BM8" s="1"/>
      <c r="BN8" s="1"/>
      <c r="BQ8" s="132"/>
      <c r="BR8" s="132"/>
      <c r="BS8" s="132"/>
      <c r="BT8" s="132"/>
      <c r="BU8" s="132"/>
      <c r="BV8" s="132"/>
      <c r="BW8" s="132"/>
      <c r="BY8" s="162"/>
      <c r="BZ8" s="162"/>
      <c r="CA8" s="162"/>
      <c r="CB8" s="1095" t="s">
        <v>439</v>
      </c>
      <c r="CC8" s="1095"/>
      <c r="CD8" s="1095"/>
      <c r="CE8" s="1095"/>
      <c r="CF8" s="300"/>
      <c r="CG8" s="1095" t="s">
        <v>450</v>
      </c>
      <c r="CH8" s="1095"/>
      <c r="CI8" s="1095"/>
      <c r="CJ8" s="1095"/>
      <c r="CK8" s="1095"/>
      <c r="CL8" s="1095"/>
      <c r="CM8" s="162"/>
      <c r="CN8" s="162"/>
      <c r="CO8" s="162"/>
      <c r="CP8" s="162"/>
      <c r="CQ8" s="162"/>
      <c r="CR8" s="162"/>
      <c r="CS8" s="162"/>
      <c r="CT8" s="162"/>
      <c r="CU8" s="162"/>
      <c r="CV8" s="162"/>
      <c r="CW8" s="162"/>
      <c r="CX8" s="162"/>
      <c r="CY8" s="162"/>
      <c r="CZ8" s="162"/>
      <c r="DA8" s="162"/>
      <c r="DB8" s="162"/>
      <c r="DC8" s="162"/>
      <c r="DD8" s="162"/>
      <c r="DE8" s="162"/>
      <c r="DF8" s="162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</row>
    <row r="9" spans="1:178" s="27" customFormat="1" ht="26.25">
      <c r="A9" s="60"/>
      <c r="B9" s="227" t="s">
        <v>248</v>
      </c>
      <c r="C9" s="735"/>
      <c r="D9" s="227" t="s">
        <v>247</v>
      </c>
      <c r="E9" s="227"/>
      <c r="F9" s="226" t="s">
        <v>395</v>
      </c>
      <c r="G9" s="62"/>
      <c r="H9" s="62"/>
      <c r="I9" s="62"/>
      <c r="J9" s="62"/>
      <c r="K9" s="62"/>
      <c r="L9" s="62"/>
      <c r="M9" s="62"/>
      <c r="N9" s="62"/>
      <c r="O9" s="62"/>
      <c r="P9" s="62"/>
      <c r="Q9" s="38"/>
      <c r="R9" s="1095"/>
      <c r="S9" s="1095"/>
      <c r="T9" s="1095"/>
      <c r="U9" s="1095"/>
      <c r="V9" s="300"/>
      <c r="W9" s="1095"/>
      <c r="X9" s="1095"/>
      <c r="Y9" s="1095"/>
      <c r="Z9" s="1095"/>
      <c r="AA9" s="1095"/>
      <c r="AB9" s="1095"/>
      <c r="AC9" s="300"/>
      <c r="AD9" s="226" t="s">
        <v>318</v>
      </c>
      <c r="AE9" s="293"/>
      <c r="AF9" s="226"/>
      <c r="AG9" s="226"/>
      <c r="AH9" s="734"/>
      <c r="AI9" s="226" t="s">
        <v>315</v>
      </c>
      <c r="AJ9" s="293"/>
      <c r="AK9" s="226" t="s">
        <v>315</v>
      </c>
      <c r="AL9" s="300"/>
      <c r="AM9" s="226" t="s">
        <v>315</v>
      </c>
      <c r="AN9" s="300"/>
      <c r="AO9" s="300"/>
      <c r="AP9" s="1073" t="s">
        <v>3380</v>
      </c>
      <c r="AQ9" s="1073"/>
      <c r="AR9" s="1073"/>
      <c r="AS9" s="1073"/>
      <c r="AT9" s="1073"/>
      <c r="AU9" s="1073"/>
      <c r="AV9" s="1073"/>
      <c r="AW9" s="1073"/>
      <c r="AX9" s="62"/>
      <c r="AY9" s="1073" t="s">
        <v>3381</v>
      </c>
      <c r="AZ9" s="1073"/>
      <c r="BA9" s="1073"/>
      <c r="BB9" s="1073"/>
      <c r="BC9" s="1073"/>
      <c r="BD9" s="1073"/>
      <c r="BE9" s="1073"/>
      <c r="BF9" s="62"/>
      <c r="BG9" s="1068"/>
      <c r="BH9" s="1068"/>
      <c r="BI9" s="1068"/>
      <c r="BJ9" s="65"/>
      <c r="BK9" s="1"/>
      <c r="BL9" s="1"/>
      <c r="BM9" s="1"/>
      <c r="BN9" s="1"/>
      <c r="BQ9" s="487" t="s">
        <v>647</v>
      </c>
      <c r="BR9" s="496" t="s">
        <v>648</v>
      </c>
      <c r="BS9" s="496" t="s">
        <v>649</v>
      </c>
      <c r="BT9" s="496" t="s">
        <v>650</v>
      </c>
      <c r="BU9" s="496" t="s">
        <v>651</v>
      </c>
      <c r="BV9" s="496" t="s">
        <v>652</v>
      </c>
      <c r="BW9" s="497" t="s">
        <v>653</v>
      </c>
      <c r="BY9" s="162"/>
      <c r="BZ9" s="162"/>
      <c r="CA9" s="162"/>
      <c r="CB9" s="1095"/>
      <c r="CC9" s="1095"/>
      <c r="CD9" s="1095"/>
      <c r="CE9" s="1095"/>
      <c r="CF9" s="300"/>
      <c r="CG9" s="1095"/>
      <c r="CH9" s="1095"/>
      <c r="CI9" s="1095"/>
      <c r="CJ9" s="1095"/>
      <c r="CK9" s="1095"/>
      <c r="CL9" s="1095"/>
      <c r="CM9" s="162"/>
      <c r="CN9" s="162"/>
      <c r="CO9" s="162"/>
      <c r="CP9" s="162"/>
      <c r="CQ9" s="162"/>
      <c r="CR9" s="162"/>
      <c r="CS9" s="162"/>
      <c r="CT9" s="162"/>
      <c r="CU9" s="162"/>
      <c r="CV9" s="162"/>
      <c r="CW9" s="162"/>
      <c r="CX9" s="162"/>
      <c r="CY9" s="162"/>
      <c r="CZ9" s="162"/>
      <c r="DA9" s="162"/>
      <c r="DB9" s="162"/>
      <c r="DC9" s="162"/>
      <c r="DD9" s="162"/>
      <c r="DE9" s="162"/>
      <c r="DF9" s="162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</row>
    <row r="10" spans="1:178" ht="14.1" customHeight="1">
      <c r="A10" s="66"/>
      <c r="B10" s="84"/>
      <c r="C10" s="547"/>
      <c r="D10" s="84"/>
      <c r="E10" s="348"/>
      <c r="F10" s="1100"/>
      <c r="G10" s="1100"/>
      <c r="H10" s="1100"/>
      <c r="I10" s="1100"/>
      <c r="J10" s="1100"/>
      <c r="K10" s="1100"/>
      <c r="L10" s="1100"/>
      <c r="M10" s="1100"/>
      <c r="N10" s="1100"/>
      <c r="O10" s="1100"/>
      <c r="P10" s="1100"/>
      <c r="Q10" s="38"/>
      <c r="R10" s="1091" t="str">
        <f>'HVAC Efficiency Tables'!$AD107</f>
        <v/>
      </c>
      <c r="S10" s="1092"/>
      <c r="T10" s="1092"/>
      <c r="U10" s="1093"/>
      <c r="V10" s="660"/>
      <c r="W10" s="1091" t="str">
        <f>'HVAC Efficiency Tables'!$AE107</f>
        <v/>
      </c>
      <c r="X10" s="1092"/>
      <c r="Y10" s="1092"/>
      <c r="Z10" s="1092"/>
      <c r="AA10" s="1092"/>
      <c r="AB10" s="1093"/>
      <c r="AC10" s="300"/>
      <c r="AD10" s="1101"/>
      <c r="AE10" s="1101"/>
      <c r="AF10" s="1101"/>
      <c r="AG10" s="1101"/>
      <c r="AH10" s="547"/>
      <c r="AI10" s="84"/>
      <c r="AJ10" s="54" t="str">
        <f>IFERROR(IF(OR(D10="",F10="",W10="",R10="",W10="Please Select",R10="Please Select"),"",VLOOKUP('HVAC Efficiency Tables'!AC107&amp;R10&amp;W10,HVACEfficiencies,4,FALSE)),"")</f>
        <v/>
      </c>
      <c r="AK10" s="84"/>
      <c r="AL10" s="54" t="str">
        <f>IFERROR(IF(OR(D10="",F10="",W10="",R10="",W10="Please Select",R10="Please Select",AR10="N/A"),"",VLOOKUP('HVAC Efficiency Tables'!AC107&amp;R10&amp;W10,HVACEfficiencies,11,FALSE)),"")</f>
        <v/>
      </c>
      <c r="AM10" s="84"/>
      <c r="AN10" s="54" t="str">
        <f>IFERROR(IF(OR(D10="",F10="",W10="",R10="",W10="Please Select",R10="Please Select",AT10="N/A"),"",VLOOKUP('HVAC Efficiency Tables'!AC107&amp;R10&amp;W10,HVACEfficiencies,14,FALSE)),"")</f>
        <v/>
      </c>
      <c r="AO10" s="300"/>
      <c r="AP10" s="68" t="str">
        <f>IFERROR(IF(OR(D10="",F10="",W10="",R10="",W10="Please Select",R10="Please Select"),"",VLOOKUP('HVAC Efficiency Tables'!AC107&amp;R10&amp;W10,HVACEfficiencies,3,FALSE)),"")</f>
        <v/>
      </c>
      <c r="AQ10" s="54" t="str">
        <f>IFERROR(IF(OR(D10="",F10="",W10="",R10="",W10="Please Select",R10="Please Select"),"",VLOOKUP('HVAC Efficiency Tables'!AC107&amp;R10&amp;W10,HVACEfficiencies,4,FALSE)),"")</f>
        <v/>
      </c>
      <c r="AR10" s="68" t="str">
        <f>IFERROR(IF(OR(D10="",F10="",W10="",R10="",W10="Please Select",R10="Please Select"),"",VLOOKUP('HVAC Efficiency Tables'!AC107&amp;R10&amp;W10,HVACEfficiencies,8,FALSE)),"")</f>
        <v/>
      </c>
      <c r="AS10" s="54" t="str">
        <f>IFERROR(IF(OR(D10="",F10="",W10="",R10="",W10="Please Select",R10="Please Select",AR10="N/A"),"",VLOOKUP('HVAC Efficiency Tables'!AC107&amp;R10&amp;W10,HVACEfficiencies,11,FALSE)),"")</f>
        <v/>
      </c>
      <c r="AT10" s="68" t="str">
        <f>IFERROR(IF(OR(D10="",F10="",W10="",R10="",W10="Please Select",R10="Please Select"),"",VLOOKUP('HVAC Efficiency Tables'!AC107&amp;R10&amp;W10,HVACEfficiencies,12,FALSE)),"")</f>
        <v/>
      </c>
      <c r="AU10" s="54" t="str">
        <f>IFERROR(IF(OR(D10="",F10="",W10="",R10="",W10="Please Select",R10="Please Select",AT10="N/A"),"",VLOOKUP('HVAC Efficiency Tables'!AC107&amp;R10&amp;W10,HVACEfficiencies,14,FALSE)),"")</f>
        <v/>
      </c>
      <c r="AV10" s="54"/>
      <c r="AW10" s="973" t="str" cm="1">
        <f t="array" ref="AW10">_xlfn.IFS(
AND($BR$1="OR",OR(F10="Unitary Commercial Air Conditioners, Air-Cooled",F10="Package Terminal Air Conditioners (PTAC)",F10="Package Terminal Heat Pump (PTHP)")),"ID Only*",
OR(F10="",AP10=""),"",
BE10="Qualified","",
AND(OR(AI10&gt;=AP10,AP10="N/A"),OR(AK10&gt;=AR10,AR10="N/A"),OR(AM10&gt;=AT10,AT10="N/A")),"Qualified",
OR(OR(AI10&lt;AP10,AP10="N/A"),OR(AK10&lt;AR10,AR10="N/A"),OR(AM10&lt;AT10,AT10="N/A")),"Not Qualified"
)</f>
        <v/>
      </c>
      <c r="AX10" s="973"/>
      <c r="AY10" s="68" t="str">
        <f>IFERROR(IF(OR(D10="",F10="",W10="",R10="",W10="Please Select",R10="Please Select"),"",VLOOKUP('HVAC Efficiency Tables'!AC107&amp;R10&amp;W10,HVACEfficiencies,5,FALSE)),"")</f>
        <v/>
      </c>
      <c r="AZ10" s="54" t="str">
        <f>IFERROR(IF(OR(D10="",F10="",W10="",R10="",W10="Please Select",R10="Please Select",AY10="N/A"),"",VLOOKUP('HVAC Efficiency Tables'!AC107&amp;R10&amp;W10,HVACEfficiencies,6,FALSE)),"")</f>
        <v/>
      </c>
      <c r="BA10" s="68" t="str">
        <f>IFERROR(IF(OR(D10="",F10="",W10="",R10="",W10="Please Select",R10="Please Select"),"",VLOOKUP('HVAC Efficiency Tables'!AC107&amp;R10&amp;W10,HVACEfficiencies,9,FALSE)),"")</f>
        <v/>
      </c>
      <c r="BB10" s="54" t="str">
        <f>IFERROR(IF(OR(D10="",F10="",W10="",R10="",W10="Please Select",R10="Please Select",BA10="N/A"),"",VLOOKUP('HVAC Efficiency Tables'!AC107&amp;R10&amp;W10,HVACEfficiencies,11,FALSE)),"")</f>
        <v/>
      </c>
      <c r="BC10" s="68" t="str">
        <f>IFERROR(IF(OR(D10="",F10="",W10="",R10="",W10="Please Select",R10="Please Select"),"",VLOOKUP('HVAC Efficiency Tables'!AC107&amp;R10&amp;W10,HVACEfficiencies,13,FALSE)),"")</f>
        <v/>
      </c>
      <c r="BD10" s="54" t="str">
        <f>IFERROR(IF(OR(D10="",F10="",W10="",R10="",W10="Please Select",R10="Please Select",BC10="N/A"),"",VLOOKUP('HVAC Efficiency Tables'!AC107&amp;R10&amp;W10,HVACEfficiencies,14,FALSE)),"")</f>
        <v/>
      </c>
      <c r="BE10" s="939" t="str">
        <f t="shared" ref="BE10:BE11" si="1">IF(AND($BR$1="OR",OR(F10="Unitary Commercial Air Conditioners, Air-Cooled",F10="Package Terminal Air Conditioners (PTAC)",F10="Package Terminal Heat Pump (PTHP)")),"ID Only*",IF(OR(AI10="",$AY10="",$AY10="N/A"),"",IF(AND($AY10&lt;=AI10,OR($BA10&lt;=AK10,$BA10="N/A"),OR($BC10&lt;=$AM10,$AT10="N/A")),"Qualified","Not Qualified")))</f>
        <v/>
      </c>
      <c r="BF10" s="939"/>
      <c r="BG10" s="223" t="s">
        <v>252</v>
      </c>
      <c r="BH10" s="1064" t="str" cm="1">
        <f t="array" ref="BH10">_xlfn.IFS($BE10="Qualified",VLOOKUP('HVAC Efficiency Tables'!AC107&amp;R10&amp;W10,HVACEfficiencies,19,FALSE)*(B10*D10),$AW10="Qualified",VLOOKUP('HVAC Efficiency Tables'!AC107&amp;R10&amp;W10,HVACEfficiencies,18,FALSE)*(B10*D10),OR($BE10="Not Qualified",$BE10=""),"")</f>
        <v/>
      </c>
      <c r="BI10" s="1064"/>
      <c r="BJ10" s="69"/>
      <c r="BK10" s="1" t="str">
        <f>'HVAC Efficiency Tables'!AC107&amp;R10&amp;W10</f>
        <v>0</v>
      </c>
      <c r="BL10" s="3"/>
      <c r="BM10" s="485">
        <f>COUNTIF(AW9:AW38,"Qualified")+COUNTIF(BE9:BE38,"Qualified")</f>
        <v>0</v>
      </c>
      <c r="BQ10" s="488" t="e">
        <f>VLOOKUP('HVAC Efficiency Tables'!AC107&amp;R10&amp;W10,HVACEfficiencies,7,FALSE)</f>
        <v>#N/A</v>
      </c>
      <c r="BR10" s="488">
        <f>IF('Final Application'!$T$9="",0,VLOOKUP('Final Application'!$T$9,CoolingHours,3,FALSE))</f>
        <v>0</v>
      </c>
      <c r="BS10" s="488" t="e">
        <f>B10*D10*(1/BQ10-1/AI10)*12000/1000*BR10</f>
        <v>#N/A</v>
      </c>
      <c r="BT10" s="488" t="e">
        <f t="shared" ref="BT10:BT24" si="2">B10*D10*(1/(BQ10*0.857)-1/(AI10*0.857))*12000/1000*BR10</f>
        <v>#N/A</v>
      </c>
      <c r="BU10" s="488" t="e">
        <f t="shared" ref="BU10:BU24" si="3">B10*D10*(BQ10-AI10)*BR10</f>
        <v>#N/A</v>
      </c>
      <c r="BV10" s="490" cm="1">
        <f t="array" ref="BV10">_xlfn.IFS($BE10="Qualified",VLOOKUP('HVAC Efficiency Tables'!AC107&amp;R10&amp;W10,HVACEfficiencies,17,FALSE)*(B10*D10),$AW10="Qualified",VLOOKUP('HVAC Efficiency Tables'!AC107&amp;R10&amp;W10,HVACEfficiencies,16,FALSE)*(B10*D10),OR($BE10="Not Qualified",$BE10=""),0)</f>
        <v>0</v>
      </c>
      <c r="BW10" s="491" t="str">
        <f>IF(BR10=0,"Select Bldg Type",BV10/BR10)</f>
        <v>Select Bldg Type</v>
      </c>
      <c r="BY10" s="150"/>
      <c r="BZ10" s="150"/>
      <c r="CA10" s="150"/>
      <c r="CB10" s="1091" t="s">
        <v>436</v>
      </c>
      <c r="CC10" s="1092"/>
      <c r="CD10" s="1092"/>
      <c r="CE10" s="1093"/>
      <c r="CF10" s="660"/>
      <c r="CG10" s="1091" t="str">
        <f>'HVAC Efficiency Tables'!$AE107</f>
        <v/>
      </c>
      <c r="CH10" s="1092"/>
      <c r="CI10" s="1092"/>
      <c r="CJ10" s="1092"/>
      <c r="CK10" s="1092"/>
      <c r="CL10" s="1093"/>
      <c r="CM10" s="150"/>
      <c r="CN10" s="150"/>
      <c r="CO10" s="150"/>
      <c r="CP10" s="150"/>
      <c r="CQ10" s="150"/>
      <c r="CR10" s="150"/>
      <c r="CS10" s="150"/>
      <c r="CT10" s="150"/>
      <c r="CU10" s="150"/>
      <c r="CV10" s="150"/>
      <c r="CW10" s="150"/>
      <c r="CX10" s="150"/>
      <c r="CY10" s="150"/>
      <c r="CZ10" s="150"/>
      <c r="DA10" s="150"/>
      <c r="DB10" s="150"/>
      <c r="DC10" s="150"/>
      <c r="DD10" s="150"/>
      <c r="DE10" s="150"/>
      <c r="DF10" s="150"/>
    </row>
    <row r="11" spans="1:178" ht="14.1" customHeight="1">
      <c r="A11" s="66"/>
      <c r="B11" s="84"/>
      <c r="C11" s="547"/>
      <c r="D11" s="84"/>
      <c r="E11" s="348"/>
      <c r="F11" s="1100"/>
      <c r="G11" s="1100"/>
      <c r="H11" s="1100"/>
      <c r="I11" s="1100"/>
      <c r="J11" s="1100"/>
      <c r="K11" s="1100"/>
      <c r="L11" s="1100"/>
      <c r="M11" s="1100"/>
      <c r="N11" s="1100"/>
      <c r="O11" s="1100"/>
      <c r="P11" s="1100"/>
      <c r="Q11" s="38"/>
      <c r="R11" s="1091" t="str">
        <f>'HVAC Efficiency Tables'!$AD108</f>
        <v/>
      </c>
      <c r="S11" s="1092"/>
      <c r="T11" s="1092"/>
      <c r="U11" s="1093"/>
      <c r="V11" s="660"/>
      <c r="W11" s="1091" t="str">
        <f>'HVAC Efficiency Tables'!$AE108</f>
        <v/>
      </c>
      <c r="X11" s="1092"/>
      <c r="Y11" s="1092"/>
      <c r="Z11" s="1092"/>
      <c r="AA11" s="1092"/>
      <c r="AB11" s="1093"/>
      <c r="AC11" s="300"/>
      <c r="AD11" s="1101"/>
      <c r="AE11" s="1101"/>
      <c r="AF11" s="1101"/>
      <c r="AG11" s="1101"/>
      <c r="AH11" s="547"/>
      <c r="AI11" s="84"/>
      <c r="AJ11" s="54" t="str">
        <f>IFERROR(IF(OR(D11="",F11="",W11="",R11="",W11="Please Select",R11="Please Select"),"",VLOOKUP('HVAC Efficiency Tables'!AC108&amp;R11&amp;W11,HVACEfficiencies,4,FALSE)),"")</f>
        <v/>
      </c>
      <c r="AK11" s="84"/>
      <c r="AL11" s="54" t="str">
        <f>IFERROR(IF(OR(D11="",F11="",W11="",R11="",W11="Please Select",R11="Please Select",AR11="N/A"),"",VLOOKUP('HVAC Efficiency Tables'!AC108&amp;R11&amp;W11,HVACEfficiencies,11,FALSE)),"")</f>
        <v/>
      </c>
      <c r="AM11" s="84"/>
      <c r="AN11" s="54" t="str">
        <f>IFERROR(IF(OR(D11="",F11="",W11="",R11="",W11="Please Select",R11="Please Select",AT11="N/A"),"",VLOOKUP('HVAC Efficiency Tables'!AC108&amp;R11&amp;W11,HVACEfficiencies,14,FALSE)),"")</f>
        <v/>
      </c>
      <c r="AO11" s="300"/>
      <c r="AP11" s="68" t="str">
        <f>IFERROR(IF(OR(D11="",F11="",W11="",R11="",W11="Please Select",R11="Please Select"),"",VLOOKUP('HVAC Efficiency Tables'!AC108&amp;R11&amp;W11,HVACEfficiencies,3,FALSE)),"")</f>
        <v/>
      </c>
      <c r="AQ11" s="54" t="str">
        <f>IFERROR(IF(OR(D11="",F11="",W11="",R11="",W11="Please Select",R11="Please Select"),"",VLOOKUP('HVAC Efficiency Tables'!AC108&amp;R11&amp;W11,HVACEfficiencies,4,FALSE)),"")</f>
        <v/>
      </c>
      <c r="AR11" s="68" t="str">
        <f>IFERROR(IF(OR(D11="",F11="",W11="",R11="",W11="Please Select",R11="Please Select"),"",VLOOKUP('HVAC Efficiency Tables'!AC108&amp;R11&amp;W11,HVACEfficiencies,8,FALSE)),"")</f>
        <v/>
      </c>
      <c r="AS11" s="54" t="str">
        <f>IFERROR(IF(OR(D11="",F11="",W11="",R11="",W11="Please Select",R11="Please Select",AR11="N/A"),"",VLOOKUP('HVAC Efficiency Tables'!AC108&amp;R11&amp;W11,HVACEfficiencies,11,FALSE)),"")</f>
        <v/>
      </c>
      <c r="AT11" s="68" t="str">
        <f>IFERROR(IF(OR(D11="",F11="",W11="",R11="",W11="Please Select",R11="Please Select"),"",VLOOKUP('HVAC Efficiency Tables'!AC108&amp;R11&amp;W11,HVACEfficiencies,12,FALSE)),"")</f>
        <v/>
      </c>
      <c r="AU11" s="54" t="str">
        <f>IFERROR(IF(OR(D11="",F11="",W11="",R11="",W11="Please Select",R11="Please Select",AT11="N/A"),"",VLOOKUP('HVAC Efficiency Tables'!AC108&amp;R11&amp;W11,HVACEfficiencies,14,FALSE)),"")</f>
        <v/>
      </c>
      <c r="AV11" s="54"/>
      <c r="AW11" s="973" t="str" cm="1">
        <f t="array" ref="AW11">_xlfn.IFS(
AND($BR$1="OR",OR(F11="Unitary Commercial Air Conditioners, Air-Cooled",F11="Package Terminal Air Conditioners (PTAC)",F11="Package Terminal Heat Pump (PTHP)")),"ID Only*",
OR(F11="",AP11=""),"",
BE11="Qualified","",
AND(OR(AI11&gt;=AP11,AP11="N/A"),OR(AK11&gt;=AR11,AR11="N/A"),OR(AM11&gt;=AT11,AT11="N/A")),"Qualified",
OR(OR(AI11&lt;AP11,AP11="N/A"),OR(AK11&lt;AR11,AR11="N/A"),OR(AM11&lt;AT11,AT11="N/A")),"Not Qualified"
)</f>
        <v/>
      </c>
      <c r="AX11" s="973"/>
      <c r="AY11" s="68" t="str">
        <f>IFERROR(IF(OR(D11="",F11="",W11="",R11="",W11="Please Select",R11="Please Select"),"",VLOOKUP('HVAC Efficiency Tables'!AC108&amp;R11&amp;W11,HVACEfficiencies,5,FALSE)),"")</f>
        <v/>
      </c>
      <c r="AZ11" s="54" t="str">
        <f>IFERROR(IF(OR(D11="",F11="",W11="",R11="",W11="Please Select",R11="Please Select",AY11="N/A"),"",VLOOKUP('HVAC Efficiency Tables'!AC108&amp;R11&amp;W11,HVACEfficiencies,6,FALSE)),"")</f>
        <v/>
      </c>
      <c r="BA11" s="68" t="str">
        <f>IFERROR(IF(OR(D11="",F11="",W11="",R11="",W11="Please Select",R11="Please Select"),"",VLOOKUP('HVAC Efficiency Tables'!AC108&amp;R11&amp;W11,HVACEfficiencies,9,FALSE)),"")</f>
        <v/>
      </c>
      <c r="BB11" s="54" t="str">
        <f>IFERROR(IF(OR(D11="",F11="",W11="",R11="",W11="Please Select",R11="Please Select",BA11="N/A"),"",VLOOKUP('HVAC Efficiency Tables'!AC108&amp;R11&amp;W11,HVACEfficiencies,11,FALSE)),"")</f>
        <v/>
      </c>
      <c r="BC11" s="68" t="str">
        <f>IFERROR(IF(OR(D11="",F11="",W11="",R11="",W11="Please Select",R11="Please Select"),"",VLOOKUP('HVAC Efficiency Tables'!AC108&amp;R11&amp;W11,HVACEfficiencies,13,FALSE)),"")</f>
        <v/>
      </c>
      <c r="BD11" s="54" t="str">
        <f>IFERROR(IF(OR(D11="",F11="",W11="",R11="",W11="Please Select",R11="Please Select",BC11="N/A"),"",VLOOKUP('HVAC Efficiency Tables'!AC108&amp;R11&amp;W11,HVACEfficiencies,14,FALSE)),"")</f>
        <v/>
      </c>
      <c r="BE11" s="939" t="str">
        <f t="shared" si="1"/>
        <v/>
      </c>
      <c r="BF11" s="939"/>
      <c r="BG11" s="223" t="s">
        <v>252</v>
      </c>
      <c r="BH11" s="1064" t="str" cm="1">
        <f t="array" ref="BH11">_xlfn.IFS($BE11="Qualified",VLOOKUP('HVAC Efficiency Tables'!AC108&amp;R11&amp;W11,HVACEfficiencies,19,FALSE)*(B11*D11),$AW11="Qualified",VLOOKUP('HVAC Efficiency Tables'!AC108&amp;R11&amp;W11,HVACEfficiencies,18,FALSE)*(B11*D11),OR($BE11="Not Qualified",$BE11=""),"")</f>
        <v/>
      </c>
      <c r="BI11" s="1064"/>
      <c r="BJ11" s="69"/>
      <c r="BK11" s="1" t="str">
        <f>'HVAC Efficiency Tables'!AC108&amp;R11&amp;W11</f>
        <v>0</v>
      </c>
      <c r="BL11" s="3"/>
      <c r="BQ11" s="488" t="e">
        <f>VLOOKUP('HVAC Efficiency Tables'!AC108&amp;R11&amp;W11,HVACEfficiencies,7,FALSE)</f>
        <v>#N/A</v>
      </c>
      <c r="BR11" s="488">
        <f>IF('Final Application'!$T$9="",0,VLOOKUP('Final Application'!$T$9,CoolingHours,3,FALSE))</f>
        <v>0</v>
      </c>
      <c r="BS11" s="488" t="e">
        <f t="shared" ref="BS11:BS24" si="4">B11*D11*(1/BQ11-1/AI11)*12000/1000*BR11</f>
        <v>#N/A</v>
      </c>
      <c r="BT11" s="488" t="e">
        <f t="shared" si="2"/>
        <v>#N/A</v>
      </c>
      <c r="BU11" s="488" t="e">
        <f t="shared" si="3"/>
        <v>#N/A</v>
      </c>
      <c r="BV11" s="490" cm="1">
        <f t="array" ref="BV11">_xlfn.IFS($BE11="Qualified",VLOOKUP('HVAC Efficiency Tables'!AC108&amp;R11&amp;W11,HVACEfficiencies,17,FALSE)*(B11*D11),$AW11="Qualified",VLOOKUP('HVAC Efficiency Tables'!AC108&amp;R11&amp;W11,HVACEfficiencies,16,FALSE)*(B11*D11),OR($BE11="Not Qualified",$BE11=""),0)</f>
        <v>0</v>
      </c>
      <c r="BW11" s="491" t="str">
        <f t="shared" ref="BW11:BW24" si="5">IF(BR11=0,"Select Bldg Type",BV11/BR11)</f>
        <v>Select Bldg Type</v>
      </c>
      <c r="BY11" s="150"/>
      <c r="BZ11" s="150"/>
      <c r="CA11" s="150"/>
      <c r="CB11" s="1091" t="str">
        <f>'HVAC Efficiency Tables'!$AD108</f>
        <v/>
      </c>
      <c r="CC11" s="1092"/>
      <c r="CD11" s="1092"/>
      <c r="CE11" s="1093"/>
      <c r="CF11" s="660"/>
      <c r="CG11" s="1091" t="str">
        <f>'HVAC Efficiency Tables'!$AE108</f>
        <v/>
      </c>
      <c r="CH11" s="1092"/>
      <c r="CI11" s="1092"/>
      <c r="CJ11" s="1092"/>
      <c r="CK11" s="1092"/>
      <c r="CL11" s="1093"/>
      <c r="CM11" s="150"/>
      <c r="CN11" s="150"/>
      <c r="CO11" s="150"/>
      <c r="CP11" s="150"/>
      <c r="CQ11" s="150"/>
      <c r="CR11" s="150"/>
      <c r="CS11" s="150"/>
      <c r="CT11" s="150"/>
      <c r="CU11" s="150"/>
      <c r="CV11" s="150"/>
      <c r="CW11" s="150"/>
      <c r="CX11" s="150"/>
      <c r="CY11" s="150"/>
      <c r="CZ11" s="150"/>
      <c r="DA11" s="150"/>
      <c r="DB11" s="150"/>
      <c r="DC11" s="150"/>
      <c r="DD11" s="150"/>
      <c r="DE11" s="150"/>
      <c r="DF11" s="150"/>
    </row>
    <row r="12" spans="1:178" ht="14.1" customHeight="1">
      <c r="A12" s="66"/>
      <c r="B12" s="84"/>
      <c r="C12" s="547"/>
      <c r="D12" s="84"/>
      <c r="E12" s="348"/>
      <c r="F12" s="1100"/>
      <c r="G12" s="1100"/>
      <c r="H12" s="1100"/>
      <c r="I12" s="1100"/>
      <c r="J12" s="1100"/>
      <c r="K12" s="1100"/>
      <c r="L12" s="1100"/>
      <c r="M12" s="1100"/>
      <c r="N12" s="1100"/>
      <c r="O12" s="1100"/>
      <c r="P12" s="1100"/>
      <c r="Q12" s="38"/>
      <c r="R12" s="1091" t="str">
        <f>'HVAC Efficiency Tables'!$AD109</f>
        <v/>
      </c>
      <c r="S12" s="1092"/>
      <c r="T12" s="1092"/>
      <c r="U12" s="1093"/>
      <c r="V12" s="660"/>
      <c r="W12" s="1091" t="str">
        <f>'HVAC Efficiency Tables'!$AE109</f>
        <v/>
      </c>
      <c r="X12" s="1092"/>
      <c r="Y12" s="1092"/>
      <c r="Z12" s="1092"/>
      <c r="AA12" s="1092"/>
      <c r="AB12" s="1093"/>
      <c r="AC12" s="300"/>
      <c r="AD12" s="1101"/>
      <c r="AE12" s="1101"/>
      <c r="AF12" s="1101"/>
      <c r="AG12" s="1101"/>
      <c r="AH12" s="547"/>
      <c r="AI12" s="84"/>
      <c r="AJ12" s="54" t="str">
        <f>IFERROR(IF(OR(D12="",F12="",W12="",R12="",W12="Please Select",R12="Please Select"),"",VLOOKUP('HVAC Efficiency Tables'!AC109&amp;R12&amp;W12,HVACEfficiencies,4,FALSE)),"")</f>
        <v/>
      </c>
      <c r="AK12" s="84"/>
      <c r="AL12" s="54" t="str">
        <f>IFERROR(IF(OR(D12="",F12="",W12="",R12="",W12="Please Select",R12="Please Select",AR12="N/A"),"",VLOOKUP('HVAC Efficiency Tables'!AC109&amp;R12&amp;W12,HVACEfficiencies,11,FALSE)),"")</f>
        <v/>
      </c>
      <c r="AM12" s="84"/>
      <c r="AN12" s="54" t="str">
        <f>IFERROR(IF(OR(D12="",F12="",W12="",R12="",W12="Please Select",R12="Please Select",AT12="N/A"),"",VLOOKUP('HVAC Efficiency Tables'!AC109&amp;R12&amp;W12,HVACEfficiencies,14,FALSE)),"")</f>
        <v/>
      </c>
      <c r="AO12" s="300"/>
      <c r="AP12" s="68" t="str">
        <f>IFERROR(IF(OR(D12="",F12="",W12="",R12="",W12="Please Select",R12="Please Select"),"",VLOOKUP('HVAC Efficiency Tables'!AC109&amp;R12&amp;W12,HVACEfficiencies,3,FALSE)),"")</f>
        <v/>
      </c>
      <c r="AQ12" s="54" t="str">
        <f>IFERROR(IF(OR(D12="",F12="",W12="",R12="",W12="Please Select",R12="Please Select"),"",VLOOKUP('HVAC Efficiency Tables'!AC109&amp;R12&amp;W12,HVACEfficiencies,4,FALSE)),"")</f>
        <v/>
      </c>
      <c r="AR12" s="68" t="str">
        <f>IFERROR(IF(OR(D12="",F12="",W12="",R12="",W12="Please Select",R12="Please Select"),"",VLOOKUP('HVAC Efficiency Tables'!AC109&amp;R12&amp;W12,HVACEfficiencies,8,FALSE)),"")</f>
        <v/>
      </c>
      <c r="AS12" s="54" t="str">
        <f>IFERROR(IF(OR(D12="",F12="",W12="",R12="",W12="Please Select",R12="Please Select",AR12="N/A"),"",VLOOKUP('HVAC Efficiency Tables'!AC109&amp;R12&amp;W12,HVACEfficiencies,11,FALSE)),"")</f>
        <v/>
      </c>
      <c r="AT12" s="68" t="str">
        <f>IFERROR(IF(OR(D12="",F12="",W12="",R12="",W12="Please Select",R12="Please Select"),"",VLOOKUP('HVAC Efficiency Tables'!AC109&amp;R12&amp;W12,HVACEfficiencies,12,FALSE)),"")</f>
        <v/>
      </c>
      <c r="AU12" s="54" t="str">
        <f>IFERROR(IF(OR(D12="",F12="",W12="",R12="",W12="Please Select",R12="Please Select",AT12="N/A"),"",VLOOKUP('HVAC Efficiency Tables'!AC109&amp;R12&amp;W12,HVACEfficiencies,14,FALSE)),"")</f>
        <v/>
      </c>
      <c r="AV12" s="54"/>
      <c r="AW12" s="973" t="str" cm="1">
        <f t="array" ref="AW12">_xlfn.IFS(
AND($BR$1="OR",OR(F12="Unitary Commercial Air Conditioners, Air-Cooled",F12="Package Terminal Air Conditioners (PTAC)",F12="Package Terminal Heat Pump (PTHP)")),"ID Only*",
OR(F12="",AP12=""),"",
BE12="Qualified","",
AND(OR(AI12&gt;=AP12,AP12="N/A"),OR(AK12&gt;=AR12,AR12="N/A"),OR(AM12&gt;=AT12,AT12="N/A")),"Qualified",
OR(OR(AI12&lt;AP12,AP12="N/A"),OR(AK12&lt;AR12,AR12="N/A"),OR(AM12&lt;AT12,AT12="N/A")),"Not Qualified"
)</f>
        <v/>
      </c>
      <c r="AX12" s="973"/>
      <c r="AY12" s="68" t="str">
        <f>IFERROR(IF(OR(D12="",F12="",W12="",R12="",W12="Please Select",R12="Please Select"),"",VLOOKUP('HVAC Efficiency Tables'!AC109&amp;R12&amp;W12,HVACEfficiencies,5,FALSE)),"")</f>
        <v/>
      </c>
      <c r="AZ12" s="54" t="str">
        <f>IFERROR(IF(OR(D12="",F12="",W12="",R12="",W12="Please Select",R12="Please Select",AY12="N/A"),"",VLOOKUP('HVAC Efficiency Tables'!AC109&amp;R12&amp;W12,HVACEfficiencies,6,FALSE)),"")</f>
        <v/>
      </c>
      <c r="BA12" s="68" t="str">
        <f>IFERROR(IF(OR(D12="",F12="",W12="",R12="",W12="Please Select",R12="Please Select"),"",VLOOKUP('HVAC Efficiency Tables'!AC109&amp;R12&amp;W12,HVACEfficiencies,9,FALSE)),"")</f>
        <v/>
      </c>
      <c r="BB12" s="54" t="str">
        <f>IFERROR(IF(OR(D12="",F12="",W12="",R12="",W12="Please Select",R12="Please Select",BA12="N/A"),"",VLOOKUP('HVAC Efficiency Tables'!AC109&amp;R12&amp;W12,HVACEfficiencies,11,FALSE)),"")</f>
        <v/>
      </c>
      <c r="BC12" s="68" t="str">
        <f>IFERROR(IF(OR(D12="",F12="",W12="",R12="",W12="Please Select",R12="Please Select"),"",VLOOKUP('HVAC Efficiency Tables'!AC109&amp;R12&amp;W12,HVACEfficiencies,13,FALSE)),"")</f>
        <v/>
      </c>
      <c r="BD12" s="54" t="str">
        <f>IFERROR(IF(OR(D12="",F12="",W12="",R12="",W12="Please Select",R12="Please Select",BC12="N/A"),"",VLOOKUP('HVAC Efficiency Tables'!AC109&amp;R12&amp;W12,HVACEfficiencies,14,FALSE)),"")</f>
        <v/>
      </c>
      <c r="BE12" s="939" t="str">
        <f t="shared" ref="BE12" si="6">IF(AND($BR$1="OR",OR(F12="Unitary Commercial Air Conditioners, Air-Cooled",F12="Package Terminal Air Conditioners (PTAC)",F12="Package Terminal Heat Pump (PTHP)")),"ID Only*",IF(OR(AI12="",$AY12="",$AY12="N/A"),"",IF(AND($AY12&lt;=AI12,OR($BA12&lt;=AK12,$BA12="N/A"),OR($BC12&lt;=$AM12,$AT12="N/A")),"Qualified","Not Qualified")))</f>
        <v/>
      </c>
      <c r="BF12" s="939"/>
      <c r="BG12" s="223" t="s">
        <v>252</v>
      </c>
      <c r="BH12" s="1064" t="str" cm="1">
        <f t="array" ref="BH12">_xlfn.IFS($BE12="Qualified",VLOOKUP('HVAC Efficiency Tables'!AC109&amp;R12&amp;W12,HVACEfficiencies,19,FALSE)*(B12*D12),$AW12="Qualified",VLOOKUP('HVAC Efficiency Tables'!AC109&amp;R12&amp;W12,HVACEfficiencies,18,FALSE)*(B12*D12),OR($BE12="Not Qualified",$BE12=""),"")</f>
        <v/>
      </c>
      <c r="BI12" s="1064"/>
      <c r="BJ12" s="69"/>
      <c r="BK12" s="1" t="str">
        <f>'HVAC Efficiency Tables'!AC109&amp;R12&amp;W12</f>
        <v>0</v>
      </c>
      <c r="BL12" s="3"/>
      <c r="BQ12" s="488" t="e">
        <f>VLOOKUP('HVAC Efficiency Tables'!AC109&amp;R12&amp;W12,HVACEfficiencies,7,FALSE)</f>
        <v>#N/A</v>
      </c>
      <c r="BR12" s="488">
        <f>IF('Final Application'!$T$9="",0,VLOOKUP('Final Application'!$T$9,CoolingHours,3,FALSE))</f>
        <v>0</v>
      </c>
      <c r="BS12" s="488" t="e">
        <f t="shared" si="4"/>
        <v>#N/A</v>
      </c>
      <c r="BT12" s="488" t="e">
        <f t="shared" si="2"/>
        <v>#N/A</v>
      </c>
      <c r="BU12" s="488" t="e">
        <f t="shared" si="3"/>
        <v>#N/A</v>
      </c>
      <c r="BV12" s="490" cm="1">
        <f t="array" ref="BV12">_xlfn.IFS($BE12="Qualified",VLOOKUP('HVAC Efficiency Tables'!AC109&amp;R12&amp;W12,HVACEfficiencies,17,FALSE)*(B12*D12),$AW12="Qualified",VLOOKUP('HVAC Efficiency Tables'!AC109&amp;R12&amp;W12,HVACEfficiencies,16,FALSE)*(B12*D12),OR($BE12="Not Qualified",$BE12=""),0)</f>
        <v>0</v>
      </c>
      <c r="BW12" s="491" t="str">
        <f t="shared" si="5"/>
        <v>Select Bldg Type</v>
      </c>
      <c r="BY12" s="150"/>
      <c r="BZ12" s="150"/>
      <c r="CA12" s="150"/>
      <c r="CB12" s="1091" t="str">
        <f>'HVAC Efficiency Tables'!$AD109</f>
        <v/>
      </c>
      <c r="CC12" s="1092"/>
      <c r="CD12" s="1092"/>
      <c r="CE12" s="1093"/>
      <c r="CF12" s="660"/>
      <c r="CG12" s="1091" t="str">
        <f>'HVAC Efficiency Tables'!$AE109</f>
        <v/>
      </c>
      <c r="CH12" s="1092"/>
      <c r="CI12" s="1092"/>
      <c r="CJ12" s="1092"/>
      <c r="CK12" s="1092"/>
      <c r="CL12" s="1093"/>
      <c r="CM12" s="150"/>
      <c r="CN12" s="150"/>
      <c r="CO12" s="150"/>
      <c r="CP12" s="150"/>
      <c r="CQ12" s="150"/>
      <c r="CR12" s="150"/>
      <c r="CS12" s="150"/>
      <c r="CT12" s="150"/>
      <c r="CU12" s="150"/>
      <c r="CV12" s="150"/>
      <c r="CW12" s="150"/>
      <c r="CX12" s="150"/>
      <c r="CY12" s="150"/>
      <c r="CZ12" s="150"/>
      <c r="DA12" s="150"/>
      <c r="DB12" s="150"/>
      <c r="DC12" s="150"/>
      <c r="DD12" s="150"/>
      <c r="DE12" s="150"/>
      <c r="DF12" s="150"/>
    </row>
    <row r="13" spans="1:178" ht="14.1" customHeight="1">
      <c r="A13" s="66"/>
      <c r="B13" s="84"/>
      <c r="C13" s="547"/>
      <c r="D13" s="84"/>
      <c r="E13" s="348"/>
      <c r="F13" s="1100"/>
      <c r="G13" s="1100"/>
      <c r="H13" s="1100"/>
      <c r="I13" s="1100"/>
      <c r="J13" s="1100"/>
      <c r="K13" s="1100"/>
      <c r="L13" s="1100"/>
      <c r="M13" s="1100"/>
      <c r="N13" s="1100"/>
      <c r="O13" s="1100"/>
      <c r="P13" s="1100"/>
      <c r="Q13" s="38"/>
      <c r="R13" s="1091" t="str">
        <f>'HVAC Efficiency Tables'!$AD110</f>
        <v/>
      </c>
      <c r="S13" s="1092"/>
      <c r="T13" s="1092"/>
      <c r="U13" s="1093"/>
      <c r="V13" s="660"/>
      <c r="W13" s="1091" t="str">
        <f>'HVAC Efficiency Tables'!$AE110</f>
        <v/>
      </c>
      <c r="X13" s="1092"/>
      <c r="Y13" s="1092"/>
      <c r="Z13" s="1092"/>
      <c r="AA13" s="1092"/>
      <c r="AB13" s="1093"/>
      <c r="AC13" s="300"/>
      <c r="AD13" s="1101"/>
      <c r="AE13" s="1101"/>
      <c r="AF13" s="1101"/>
      <c r="AG13" s="1101"/>
      <c r="AH13" s="547"/>
      <c r="AI13" s="84"/>
      <c r="AJ13" s="54" t="str">
        <f>IFERROR(IF(OR(D13="",F13="",W13="",R13="",W13="Please Select",R13="Please Select"),"",VLOOKUP('HVAC Efficiency Tables'!AC110&amp;R13&amp;W13,HVACEfficiencies,4,FALSE)),"")</f>
        <v/>
      </c>
      <c r="AK13" s="84"/>
      <c r="AL13" s="54" t="str">
        <f>IFERROR(IF(OR(D13="",F13="",W13="",R13="",W13="Please Select",R13="Please Select",AR13="N/A"),"",VLOOKUP('HVAC Efficiency Tables'!AC110&amp;R13&amp;W13,HVACEfficiencies,11,FALSE)),"")</f>
        <v/>
      </c>
      <c r="AM13" s="84"/>
      <c r="AN13" s="54" t="str">
        <f>IFERROR(IF(OR(D13="",F13="",W13="",R13="",W13="Please Select",R13="Please Select",AT13="N/A"),"",VLOOKUP('HVAC Efficiency Tables'!AC110&amp;R13&amp;W13,HVACEfficiencies,14,FALSE)),"")</f>
        <v/>
      </c>
      <c r="AO13" s="300"/>
      <c r="AP13" s="68" t="str">
        <f>IFERROR(IF(OR(D13="",F13="",W13="",R13="",W13="Please Select",R13="Please Select"),"",VLOOKUP('HVAC Efficiency Tables'!AC110&amp;R13&amp;W13,HVACEfficiencies,3,FALSE)),"")</f>
        <v/>
      </c>
      <c r="AQ13" s="54" t="str">
        <f>IFERROR(IF(OR(D13="",F13="",W13="",R13="",W13="Please Select",R13="Please Select"),"",VLOOKUP('HVAC Efficiency Tables'!AC110&amp;R13&amp;W13,HVACEfficiencies,4,FALSE)),"")</f>
        <v/>
      </c>
      <c r="AR13" s="68" t="str">
        <f>IFERROR(IF(OR(D13="",F13="",W13="",R13="",W13="Please Select",R13="Please Select"),"",VLOOKUP('HVAC Efficiency Tables'!AC110&amp;R13&amp;W13,HVACEfficiencies,8,FALSE)),"")</f>
        <v/>
      </c>
      <c r="AS13" s="54" t="str">
        <f>IFERROR(IF(OR(D13="",F13="",W13="",R13="",W13="Please Select",R13="Please Select",AR13="N/A"),"",VLOOKUP('HVAC Efficiency Tables'!AC110&amp;R13&amp;W13,HVACEfficiencies,11,FALSE)),"")</f>
        <v/>
      </c>
      <c r="AT13" s="68" t="str">
        <f>IFERROR(IF(OR(D13="",F13="",W13="",R13="",W13="Please Select",R13="Please Select"),"",VLOOKUP('HVAC Efficiency Tables'!AC110&amp;R13&amp;W13,HVACEfficiencies,12,FALSE)),"")</f>
        <v/>
      </c>
      <c r="AU13" s="54" t="str">
        <f>IFERROR(IF(OR(D13="",F13="",W13="",R13="",W13="Please Select",R13="Please Select",AT13="N/A"),"",VLOOKUP('HVAC Efficiency Tables'!AC110&amp;R13&amp;W13,HVACEfficiencies,14,FALSE)),"")</f>
        <v/>
      </c>
      <c r="AV13" s="54"/>
      <c r="AW13" s="973" t="str" cm="1">
        <f t="array" ref="AW13">_xlfn.IFS(
AND($BR$1="OR",OR(F13="Unitary Commercial Air Conditioners, Air-Cooled",F13="Package Terminal Air Conditioners (PTAC)",F13="Package Terminal Heat Pump (PTHP)")),"ID Only*",
OR(F13="",AP13=""),"",
BE13="Qualified","",
AND(OR(AI13&gt;=AP13,AP13="N/A"),OR(AK13&gt;=AR13,AR13="N/A"),OR(AM13&gt;=AT13,AT13="N/A")),"Qualified",
OR(OR(AI13&lt;AP13,AP13="N/A"),OR(AK13&lt;AR13,AR13="N/A"),OR(AM13&lt;AT13,AT13="N/A")),"Not Qualified"
)</f>
        <v/>
      </c>
      <c r="AX13" s="973"/>
      <c r="AY13" s="68" t="str">
        <f>IFERROR(IF(OR(D13="",F13="",W13="",R13="",W13="Please Select",R13="Please Select"),"",VLOOKUP('HVAC Efficiency Tables'!AC110&amp;R13&amp;W13,HVACEfficiencies,5,FALSE)),"")</f>
        <v/>
      </c>
      <c r="AZ13" s="54" t="str">
        <f>IFERROR(IF(OR(D13="",F13="",W13="",R13="",W13="Please Select",R13="Please Select",AY13="N/A"),"",VLOOKUP('HVAC Efficiency Tables'!AC110&amp;R13&amp;W13,HVACEfficiencies,6,FALSE)),"")</f>
        <v/>
      </c>
      <c r="BA13" s="68" t="str">
        <f>IFERROR(IF(OR(D13="",F13="",W13="",R13="",W13="Please Select",R13="Please Select"),"",VLOOKUP('HVAC Efficiency Tables'!AC110&amp;R13&amp;W13,HVACEfficiencies,9,FALSE)),"")</f>
        <v/>
      </c>
      <c r="BB13" s="54" t="str">
        <f>IFERROR(IF(OR(D13="",F13="",W13="",R13="",W13="Please Select",R13="Please Select",BA13="N/A"),"",VLOOKUP('HVAC Efficiency Tables'!AC110&amp;R13&amp;W13,HVACEfficiencies,11,FALSE)),"")</f>
        <v/>
      </c>
      <c r="BC13" s="68" t="str">
        <f>IFERROR(IF(OR(D13="",F13="",W13="",R13="",W13="Please Select",R13="Please Select"),"",VLOOKUP('HVAC Efficiency Tables'!AC110&amp;R13&amp;W13,HVACEfficiencies,13,FALSE)),"")</f>
        <v/>
      </c>
      <c r="BD13" s="54" t="str">
        <f>IFERROR(IF(OR(D13="",F13="",W13="",R13="",W13="Please Select",R13="Please Select",BC13="N/A"),"",VLOOKUP('HVAC Efficiency Tables'!AC110&amp;R13&amp;W13,HVACEfficiencies,14,FALSE)),"")</f>
        <v/>
      </c>
      <c r="BE13" s="939" t="str">
        <f>IF(AND($BR$1="OR",OR(F13="Unitary Commercial Air Conditioners, Air-Cooled",F13="Package Terminal Air Conditioners (PTAC)",F13="Package Terminal Heat Pump (PTHP)")),"ID Only*",IF(OR(AI13="",$AY13="",$AY13="N/A"),"",IF(AND($AY13&lt;=AI13,OR($BA13&lt;=AK13,$BA13="N/A"),OR($BC13&lt;=$AM13,$AT13="N/A")),"Qualified","Not Qualified")))</f>
        <v/>
      </c>
      <c r="BF13" s="939"/>
      <c r="BG13" s="223" t="s">
        <v>252</v>
      </c>
      <c r="BH13" s="1064" t="str" cm="1">
        <f t="array" ref="BH13">_xlfn.IFS($BE13="Qualified",VLOOKUP('HVAC Efficiency Tables'!AC110&amp;R13&amp;W13,HVACEfficiencies,19,FALSE)*(B13*D13),$AW13="Qualified",VLOOKUP('HVAC Efficiency Tables'!AC110&amp;R13&amp;W13,HVACEfficiencies,18,FALSE)*(B13*D13),OR($BE13="Not Qualified",$BE13=""),"")</f>
        <v/>
      </c>
      <c r="BI13" s="1064"/>
      <c r="BJ13" s="69"/>
      <c r="BK13" s="1" t="str">
        <f>'HVAC Efficiency Tables'!AC110&amp;R13&amp;W13</f>
        <v>0</v>
      </c>
      <c r="BL13" s="3"/>
      <c r="BQ13" s="488" t="e">
        <f>VLOOKUP('HVAC Efficiency Tables'!AC110&amp;R13&amp;W13,HVACEfficiencies,7,FALSE)</f>
        <v>#N/A</v>
      </c>
      <c r="BR13" s="488">
        <f>IF('Final Application'!$T$9="",0,VLOOKUP('Final Application'!$T$9,CoolingHours,3,FALSE))</f>
        <v>0</v>
      </c>
      <c r="BS13" s="488" t="e">
        <f t="shared" si="4"/>
        <v>#N/A</v>
      </c>
      <c r="BT13" s="488" t="e">
        <f t="shared" si="2"/>
        <v>#N/A</v>
      </c>
      <c r="BU13" s="488" t="e">
        <f t="shared" si="3"/>
        <v>#N/A</v>
      </c>
      <c r="BV13" s="490" cm="1">
        <f t="array" ref="BV13">_xlfn.IFS($BE13="Qualified",VLOOKUP('HVAC Efficiency Tables'!AC110&amp;R13&amp;W13,HVACEfficiencies,17,FALSE)*(B13*D13),$AW13="Qualified",VLOOKUP('HVAC Efficiency Tables'!AC110&amp;R13&amp;W13,HVACEfficiencies,16,FALSE)*(B13*D13),OR($BE13="Not Qualified",$BE13=""),0)</f>
        <v>0</v>
      </c>
      <c r="BW13" s="491" t="str">
        <f t="shared" si="5"/>
        <v>Select Bldg Type</v>
      </c>
      <c r="BY13" s="150"/>
      <c r="BZ13" s="150"/>
      <c r="CA13" s="150"/>
      <c r="CB13" s="1091" t="str">
        <f>'HVAC Efficiency Tables'!$AD110</f>
        <v/>
      </c>
      <c r="CC13" s="1092"/>
      <c r="CD13" s="1092"/>
      <c r="CE13" s="1093"/>
      <c r="CF13" s="660"/>
      <c r="CG13" s="1091" t="str">
        <f>'HVAC Efficiency Tables'!$AE110</f>
        <v/>
      </c>
      <c r="CH13" s="1092"/>
      <c r="CI13" s="1092"/>
      <c r="CJ13" s="1092"/>
      <c r="CK13" s="1092"/>
      <c r="CL13" s="1093"/>
      <c r="CM13" s="150"/>
      <c r="CN13" s="150"/>
      <c r="CO13" s="150"/>
      <c r="CP13" s="150"/>
      <c r="CQ13" s="150"/>
      <c r="CR13" s="150"/>
      <c r="CS13" s="150"/>
      <c r="CT13" s="150"/>
      <c r="CU13" s="150"/>
      <c r="CV13" s="150"/>
      <c r="CW13" s="150"/>
      <c r="CX13" s="150"/>
      <c r="CY13" s="150"/>
      <c r="CZ13" s="150"/>
      <c r="DA13" s="150"/>
      <c r="DB13" s="150"/>
      <c r="DC13" s="150"/>
      <c r="DD13" s="150"/>
      <c r="DE13" s="150"/>
      <c r="DF13" s="150"/>
    </row>
    <row r="14" spans="1:178" ht="14.1" customHeight="1">
      <c r="A14" s="66"/>
      <c r="B14" s="84"/>
      <c r="C14" s="547"/>
      <c r="D14" s="84"/>
      <c r="E14" s="348"/>
      <c r="F14" s="1100"/>
      <c r="G14" s="1100"/>
      <c r="H14" s="1100"/>
      <c r="I14" s="1100"/>
      <c r="J14" s="1100"/>
      <c r="K14" s="1100"/>
      <c r="L14" s="1100"/>
      <c r="M14" s="1100"/>
      <c r="N14" s="1100"/>
      <c r="O14" s="1100"/>
      <c r="P14" s="1100"/>
      <c r="Q14" s="38"/>
      <c r="R14" s="1091" t="str">
        <f>'HVAC Efficiency Tables'!$AD111</f>
        <v/>
      </c>
      <c r="S14" s="1092"/>
      <c r="T14" s="1092"/>
      <c r="U14" s="1093"/>
      <c r="V14" s="660"/>
      <c r="W14" s="1091" t="str">
        <f>'HVAC Efficiency Tables'!$AE111</f>
        <v/>
      </c>
      <c r="X14" s="1092"/>
      <c r="Y14" s="1092"/>
      <c r="Z14" s="1092"/>
      <c r="AA14" s="1092"/>
      <c r="AB14" s="1093"/>
      <c r="AC14" s="300"/>
      <c r="AD14" s="1101"/>
      <c r="AE14" s="1101"/>
      <c r="AF14" s="1101"/>
      <c r="AG14" s="1101"/>
      <c r="AH14" s="547"/>
      <c r="AI14" s="84"/>
      <c r="AJ14" s="54" t="str">
        <f>IFERROR(IF(OR(D14="",F14="",W14="",R14="",W14="Please Select",R14="Please Select"),"",VLOOKUP('HVAC Efficiency Tables'!AC111&amp;R14&amp;W14,HVACEfficiencies,4,FALSE)),"")</f>
        <v/>
      </c>
      <c r="AK14" s="84"/>
      <c r="AL14" s="54" t="str">
        <f>IFERROR(IF(OR(D14="",F14="",W14="",R14="",W14="Please Select",R14="Please Select",AR14="N/A"),"",VLOOKUP('HVAC Efficiency Tables'!AC111&amp;R14&amp;W14,HVACEfficiencies,11,FALSE)),"")</f>
        <v/>
      </c>
      <c r="AM14" s="84"/>
      <c r="AN14" s="54" t="str">
        <f>IFERROR(IF(OR(D14="",F14="",W14="",R14="",W14="Please Select",R14="Please Select",AT14="N/A"),"",VLOOKUP('HVAC Efficiency Tables'!AC111&amp;R14&amp;W14,HVACEfficiencies,14,FALSE)),"")</f>
        <v/>
      </c>
      <c r="AO14" s="300"/>
      <c r="AP14" s="68" t="str">
        <f>IFERROR(IF(OR(D14="",F14="",W14="",R14="",W14="Please Select",R14="Please Select"),"",VLOOKUP('HVAC Efficiency Tables'!AC111&amp;R14&amp;W14,HVACEfficiencies,3,FALSE)),"")</f>
        <v/>
      </c>
      <c r="AQ14" s="54" t="str">
        <f>IFERROR(IF(OR(D14="",F14="",W14="",R14="",W14="Please Select",R14="Please Select"),"",VLOOKUP('HVAC Efficiency Tables'!AC111&amp;R14&amp;W14,HVACEfficiencies,4,FALSE)),"")</f>
        <v/>
      </c>
      <c r="AR14" s="68" t="str">
        <f>IFERROR(IF(OR(D14="",F14="",W14="",R14="",W14="Please Select",R14="Please Select"),"",VLOOKUP('HVAC Efficiency Tables'!AC111&amp;R14&amp;W14,HVACEfficiencies,8,FALSE)),"")</f>
        <v/>
      </c>
      <c r="AS14" s="54" t="str">
        <f>IFERROR(IF(OR(D14="",F14="",W14="",R14="",W14="Please Select",R14="Please Select",AR14="N/A"),"",VLOOKUP('HVAC Efficiency Tables'!AC111&amp;R14&amp;W14,HVACEfficiencies,11,FALSE)),"")</f>
        <v/>
      </c>
      <c r="AT14" s="68" t="str">
        <f>IFERROR(IF(OR(D14="",F14="",W14="",R14="",W14="Please Select",R14="Please Select"),"",VLOOKUP('HVAC Efficiency Tables'!AC111&amp;R14&amp;W14,HVACEfficiencies,12,FALSE)),"")</f>
        <v/>
      </c>
      <c r="AU14" s="54" t="str">
        <f>IFERROR(IF(OR(D14="",F14="",W14="",R14="",W14="Please Select",R14="Please Select",AT14="N/A"),"",VLOOKUP('HVAC Efficiency Tables'!AC111&amp;R14&amp;W14,HVACEfficiencies,14,FALSE)),"")</f>
        <v/>
      </c>
      <c r="AV14" s="54"/>
      <c r="AW14" s="973" t="str" cm="1">
        <f t="array" ref="AW14">_xlfn.IFS(
AND($BR$1="OR",OR(F14="Unitary Commercial Air Conditioners, Air-Cooled",F14="Package Terminal Air Conditioners (PTAC)",F14="Package Terminal Heat Pump (PTHP)")),"ID Only*",
OR(F14="",AP14=""),"",
BE14="Qualified","",
AND(OR(AI14&gt;=AP14,AP14="N/A"),OR(AK14&gt;=AR14,AR14="N/A"),OR(AM14&gt;=AT14,AT14="N/A")),"Qualified",
OR(OR(AI14&lt;AP14,AP14="N/A"),OR(AK14&lt;AR14,AR14="N/A"),OR(AM14&lt;AT14,AT14="N/A")),"Not Qualified"
)</f>
        <v/>
      </c>
      <c r="AX14" s="973"/>
      <c r="AY14" s="68" t="str">
        <f>IFERROR(IF(OR(D14="",F14="",W14="",R14="",W14="Please Select",R14="Please Select"),"",VLOOKUP('HVAC Efficiency Tables'!AC111&amp;R14&amp;W14,HVACEfficiencies,5,FALSE)),"")</f>
        <v/>
      </c>
      <c r="AZ14" s="54" t="str">
        <f>IFERROR(IF(OR(D14="",F14="",W14="",R14="",W14="Please Select",R14="Please Select",AY14="N/A"),"",VLOOKUP('HVAC Efficiency Tables'!AC111&amp;R14&amp;W14,HVACEfficiencies,6,FALSE)),"")</f>
        <v/>
      </c>
      <c r="BA14" s="68" t="str">
        <f>IFERROR(IF(OR(D14="",F14="",W14="",R14="",W14="Please Select",R14="Please Select"),"",VLOOKUP('HVAC Efficiency Tables'!AC111&amp;R14&amp;W14,HVACEfficiencies,9,FALSE)),"")</f>
        <v/>
      </c>
      <c r="BB14" s="54" t="str">
        <f>IFERROR(IF(OR(D14="",F14="",W14="",R14="",W14="Please Select",R14="Please Select",BA14="N/A"),"",VLOOKUP('HVAC Efficiency Tables'!AC111&amp;R14&amp;W14,HVACEfficiencies,11,FALSE)),"")</f>
        <v/>
      </c>
      <c r="BC14" s="68" t="str">
        <f>IFERROR(IF(OR(D14="",F14="",W14="",R14="",W14="Please Select",R14="Please Select"),"",VLOOKUP('HVAC Efficiency Tables'!AC111&amp;R14&amp;W14,HVACEfficiencies,13,FALSE)),"")</f>
        <v/>
      </c>
      <c r="BD14" s="54" t="str">
        <f>IFERROR(IF(OR(D14="",F14="",W14="",R14="",W14="Please Select",R14="Please Select",BC14="N/A"),"",VLOOKUP('HVAC Efficiency Tables'!AC111&amp;R14&amp;W14,HVACEfficiencies,14,FALSE)),"")</f>
        <v/>
      </c>
      <c r="BE14" s="939" t="str">
        <f t="shared" ref="BE14:BE24" si="7">IF(AND($BR$1="OR",OR(F14="Unitary Commercial Air Conditioners, Air-Cooled",F14="Package Terminal Air Conditioners (PTAC)",F14="Package Terminal Heat Pump (PTHP)")),"ID Only*",IF(OR(AI14="",$AY14="",$AY14="N/A"),"",IF(AND($AY14&lt;=AI14,OR($BA14&lt;=AK14,$BA14="N/A"),OR($BC14&lt;=$AM14,$AT14="N/A")),"Qualified","Not Qualified")))</f>
        <v/>
      </c>
      <c r="BF14" s="939"/>
      <c r="BG14" s="223" t="s">
        <v>252</v>
      </c>
      <c r="BH14" s="1064" t="str" cm="1">
        <f t="array" ref="BH14">_xlfn.IFS($BE14="Qualified",VLOOKUP('HVAC Efficiency Tables'!AC111&amp;R14&amp;W14,HVACEfficiencies,19,FALSE)*(B14*D14),$AW14="Qualified",VLOOKUP('HVAC Efficiency Tables'!AC111&amp;R14&amp;W14,HVACEfficiencies,18,FALSE)*(B14*D14),OR($BE14="Not Qualified",$BE14=""),"")</f>
        <v/>
      </c>
      <c r="BI14" s="1064"/>
      <c r="BJ14" s="69"/>
      <c r="BK14" s="1" t="str">
        <f>'HVAC Efficiency Tables'!AC111&amp;R14&amp;W14</f>
        <v>0</v>
      </c>
      <c r="BL14" s="3"/>
      <c r="BQ14" s="488" t="e">
        <f>VLOOKUP('HVAC Efficiency Tables'!AC111&amp;R14&amp;W14,HVACEfficiencies,7,FALSE)</f>
        <v>#N/A</v>
      </c>
      <c r="BR14" s="488">
        <f>IF('Final Application'!$T$9="",0,VLOOKUP('Final Application'!$T$9,CoolingHours,3,FALSE))</f>
        <v>0</v>
      </c>
      <c r="BS14" s="488" t="e">
        <f t="shared" si="4"/>
        <v>#N/A</v>
      </c>
      <c r="BT14" s="488" t="e">
        <f t="shared" si="2"/>
        <v>#N/A</v>
      </c>
      <c r="BU14" s="488" t="e">
        <f t="shared" si="3"/>
        <v>#N/A</v>
      </c>
      <c r="BV14" s="490" cm="1">
        <f t="array" ref="BV14">_xlfn.IFS($BE14="Qualified",VLOOKUP('HVAC Efficiency Tables'!AC111&amp;R14&amp;W14,HVACEfficiencies,17,FALSE)*(B14*D14),$AW14="Qualified",VLOOKUP('HVAC Efficiency Tables'!AC111&amp;R14&amp;W14,HVACEfficiencies,16,FALSE)*(B14*D14),OR($BE14="Not Qualified",$BE14=""),0)</f>
        <v>0</v>
      </c>
      <c r="BW14" s="491" t="str">
        <f t="shared" si="5"/>
        <v>Select Bldg Type</v>
      </c>
      <c r="BY14" s="150"/>
      <c r="BZ14" s="150"/>
      <c r="CA14" s="150"/>
      <c r="CB14" s="1091" t="str">
        <f>'HVAC Efficiency Tables'!$AD111</f>
        <v/>
      </c>
      <c r="CC14" s="1092"/>
      <c r="CD14" s="1092"/>
      <c r="CE14" s="1093"/>
      <c r="CF14" s="660"/>
      <c r="CG14" s="1091" t="str">
        <f>'HVAC Efficiency Tables'!$AE111</f>
        <v/>
      </c>
      <c r="CH14" s="1092"/>
      <c r="CI14" s="1092"/>
      <c r="CJ14" s="1092"/>
      <c r="CK14" s="1092"/>
      <c r="CL14" s="1093"/>
      <c r="CM14" s="150"/>
      <c r="CN14" s="150"/>
      <c r="CO14" s="150"/>
      <c r="CP14" s="150"/>
      <c r="CQ14" s="150"/>
      <c r="CR14" s="150"/>
      <c r="CS14" s="150"/>
      <c r="CT14" s="150"/>
      <c r="CU14" s="150"/>
      <c r="CV14" s="150"/>
      <c r="CW14" s="150"/>
      <c r="CX14" s="150"/>
      <c r="CY14" s="150"/>
      <c r="CZ14" s="150"/>
      <c r="DA14" s="150"/>
      <c r="DB14" s="150"/>
      <c r="DC14" s="150"/>
      <c r="DD14" s="150"/>
      <c r="DE14" s="150"/>
      <c r="DF14" s="150"/>
    </row>
    <row r="15" spans="1:178" ht="14.1" customHeight="1">
      <c r="A15" s="66"/>
      <c r="B15" s="84"/>
      <c r="C15" s="547"/>
      <c r="D15" s="84"/>
      <c r="E15" s="348"/>
      <c r="F15" s="1100"/>
      <c r="G15" s="1100"/>
      <c r="H15" s="1100"/>
      <c r="I15" s="1100"/>
      <c r="J15" s="1100"/>
      <c r="K15" s="1100"/>
      <c r="L15" s="1100"/>
      <c r="M15" s="1100"/>
      <c r="N15" s="1100"/>
      <c r="O15" s="1100"/>
      <c r="P15" s="1100"/>
      <c r="Q15" s="38"/>
      <c r="R15" s="1091" t="str">
        <f>'HVAC Efficiency Tables'!$AD112</f>
        <v/>
      </c>
      <c r="S15" s="1092"/>
      <c r="T15" s="1092"/>
      <c r="U15" s="1093"/>
      <c r="V15" s="660"/>
      <c r="W15" s="1091" t="str">
        <f>'HVAC Efficiency Tables'!$AE112</f>
        <v/>
      </c>
      <c r="X15" s="1092"/>
      <c r="Y15" s="1092"/>
      <c r="Z15" s="1092"/>
      <c r="AA15" s="1092"/>
      <c r="AB15" s="1093"/>
      <c r="AC15" s="300"/>
      <c r="AD15" s="1101"/>
      <c r="AE15" s="1101"/>
      <c r="AF15" s="1101"/>
      <c r="AG15" s="1101"/>
      <c r="AH15" s="547"/>
      <c r="AI15" s="84"/>
      <c r="AJ15" s="54" t="str">
        <f>IFERROR(IF(OR(D15="",F15="",W15="",R15="",W15="Please Select",R15="Please Select"),"",VLOOKUP('HVAC Efficiency Tables'!AC112&amp;R15&amp;W15,HVACEfficiencies,4,FALSE)),"")</f>
        <v/>
      </c>
      <c r="AK15" s="84"/>
      <c r="AL15" s="54" t="str">
        <f>IFERROR(IF(OR(D15="",F15="",W15="",R15="",W15="Please Select",R15="Please Select",AR15="N/A"),"",VLOOKUP('HVAC Efficiency Tables'!AC112&amp;R15&amp;W15,HVACEfficiencies,11,FALSE)),"")</f>
        <v/>
      </c>
      <c r="AM15" s="84"/>
      <c r="AN15" s="54" t="str">
        <f>IFERROR(IF(OR(D15="",F15="",W15="",R15="",W15="Please Select",R15="Please Select",AT15="N/A"),"",VLOOKUP('HVAC Efficiency Tables'!AC112&amp;R15&amp;W15,HVACEfficiencies,14,FALSE)),"")</f>
        <v/>
      </c>
      <c r="AO15" s="300"/>
      <c r="AP15" s="68" t="str">
        <f>IFERROR(IF(OR(D15="",F15="",W15="",R15="",W15="Please Select",R15="Please Select"),"",VLOOKUP('HVAC Efficiency Tables'!AC112&amp;R15&amp;W15,HVACEfficiencies,3,FALSE)),"")</f>
        <v/>
      </c>
      <c r="AQ15" s="54" t="str">
        <f>IFERROR(IF(OR(D15="",F15="",W15="",R15="",W15="Please Select",R15="Please Select"),"",VLOOKUP('HVAC Efficiency Tables'!AC112&amp;R15&amp;W15,HVACEfficiencies,4,FALSE)),"")</f>
        <v/>
      </c>
      <c r="AR15" s="68" t="str">
        <f>IFERROR(IF(OR(D15="",F15="",W15="",R15="",W15="Please Select",R15="Please Select"),"",VLOOKUP('HVAC Efficiency Tables'!AC112&amp;R15&amp;W15,HVACEfficiencies,8,FALSE)),"")</f>
        <v/>
      </c>
      <c r="AS15" s="54" t="str">
        <f>IFERROR(IF(OR(D15="",F15="",W15="",R15="",W15="Please Select",R15="Please Select",AR15="N/A"),"",VLOOKUP('HVAC Efficiency Tables'!AC112&amp;R15&amp;W15,HVACEfficiencies,11,FALSE)),"")</f>
        <v/>
      </c>
      <c r="AT15" s="68" t="str">
        <f>IFERROR(IF(OR(D15="",F15="",W15="",R15="",W15="Please Select",R15="Please Select"),"",VLOOKUP('HVAC Efficiency Tables'!AC112&amp;R15&amp;W15,HVACEfficiencies,12,FALSE)),"")</f>
        <v/>
      </c>
      <c r="AU15" s="54" t="str">
        <f>IFERROR(IF(OR(D15="",F15="",W15="",R15="",W15="Please Select",R15="Please Select",AT15="N/A"),"",VLOOKUP('HVAC Efficiency Tables'!AC112&amp;R15&amp;W15,HVACEfficiencies,14,FALSE)),"")</f>
        <v/>
      </c>
      <c r="AV15" s="54"/>
      <c r="AW15" s="973" t="str" cm="1">
        <f t="array" ref="AW15">_xlfn.IFS(
AND($BR$1="OR",OR(F15="Unitary Commercial Air Conditioners, Air-Cooled",F15="Package Terminal Air Conditioners (PTAC)",F15="Package Terminal Heat Pump (PTHP)")),"ID Only*",
OR(F15="",AP15=""),"",
BE15="Qualified","",
AND(OR(AI15&gt;=AP15,AP15="N/A"),OR(AK15&gt;=AR15,AR15="N/A"),OR(AM15&gt;=AT15,AT15="N/A")),"Qualified",
OR(OR(AI15&lt;AP15,AP15="N/A"),OR(AK15&lt;AR15,AR15="N/A"),OR(AM15&lt;AT15,AT15="N/A")),"Not Qualified"
)</f>
        <v/>
      </c>
      <c r="AX15" s="973"/>
      <c r="AY15" s="68" t="str">
        <f>IFERROR(IF(OR(D15="",F15="",W15="",R15="",W15="Please Select",R15="Please Select"),"",VLOOKUP('HVAC Efficiency Tables'!AC112&amp;R15&amp;W15,HVACEfficiencies,5,FALSE)),"")</f>
        <v/>
      </c>
      <c r="AZ15" s="54" t="str">
        <f>IFERROR(IF(OR(D15="",F15="",W15="",R15="",W15="Please Select",R15="Please Select",AY15="N/A"),"",VLOOKUP('HVAC Efficiency Tables'!AC112&amp;R15&amp;W15,HVACEfficiencies,6,FALSE)),"")</f>
        <v/>
      </c>
      <c r="BA15" s="68" t="str">
        <f>IFERROR(IF(OR(D15="",F15="",W15="",R15="",W15="Please Select",R15="Please Select"),"",VLOOKUP('HVAC Efficiency Tables'!AC112&amp;R15&amp;W15,HVACEfficiencies,9,FALSE)),"")</f>
        <v/>
      </c>
      <c r="BB15" s="54" t="str">
        <f>IFERROR(IF(OR(D15="",F15="",W15="",R15="",W15="Please Select",R15="Please Select",BA15="N/A"),"",VLOOKUP('HVAC Efficiency Tables'!AC112&amp;R15&amp;W15,HVACEfficiencies,11,FALSE)),"")</f>
        <v/>
      </c>
      <c r="BC15" s="68" t="str">
        <f>IFERROR(IF(OR(D15="",F15="",W15="",R15="",W15="Please Select",R15="Please Select"),"",VLOOKUP('HVAC Efficiency Tables'!AC112&amp;R15&amp;W15,HVACEfficiencies,13,FALSE)),"")</f>
        <v/>
      </c>
      <c r="BD15" s="54" t="str">
        <f>IFERROR(IF(OR(D15="",F15="",W15="",R15="",W15="Please Select",R15="Please Select",BC15="N/A"),"",VLOOKUP('HVAC Efficiency Tables'!AC112&amp;R15&amp;W15,HVACEfficiencies,14,FALSE)),"")</f>
        <v/>
      </c>
      <c r="BE15" s="939" t="str">
        <f>IF(AND($BR$1="OR",OR(F15="Unitary Commercial Air Conditioners, Air-Cooled",F15="Package Terminal Air Conditioners (PTAC)",F15="Package Terminal Heat Pump (PTHP)")),"ID Only*",IF(OR(AI15="",$AY15="",$AY15="N/A"),"",IF(AND($AY15&lt;=AI15,OR($BA15&lt;=AK15,$BA15="N/A"),OR($BC15&lt;=$AM15,$AT15="N/A")),"Qualified","Not Qualified")))</f>
        <v/>
      </c>
      <c r="BF15" s="939"/>
      <c r="BG15" s="223" t="s">
        <v>252</v>
      </c>
      <c r="BH15" s="1064" t="str" cm="1">
        <f t="array" ref="BH15">_xlfn.IFS($BE15="Qualified",VLOOKUP('HVAC Efficiency Tables'!AC112&amp;R15&amp;W15,HVACEfficiencies,19,FALSE)*(B15*D15),$AW15="Qualified",VLOOKUP('HVAC Efficiency Tables'!AC112&amp;R15&amp;W15,HVACEfficiencies,18,FALSE)*(B15*D15),OR($BE15="Not Qualified",$BE15=""),"")</f>
        <v/>
      </c>
      <c r="BI15" s="1064"/>
      <c r="BJ15" s="69"/>
      <c r="BK15" s="1" t="str">
        <f>'HVAC Efficiency Tables'!AC112&amp;R15&amp;W15</f>
        <v>0</v>
      </c>
      <c r="BL15" s="3"/>
      <c r="BQ15" s="488" t="e">
        <f>VLOOKUP('HVAC Efficiency Tables'!AC112&amp;R15&amp;W15,HVACEfficiencies,7,FALSE)</f>
        <v>#N/A</v>
      </c>
      <c r="BR15" s="488">
        <f>IF('Final Application'!$T$9="",0,VLOOKUP('Final Application'!$T$9,CoolingHours,3,FALSE))</f>
        <v>0</v>
      </c>
      <c r="BS15" s="488" t="e">
        <f t="shared" si="4"/>
        <v>#N/A</v>
      </c>
      <c r="BT15" s="488" t="e">
        <f t="shared" si="2"/>
        <v>#N/A</v>
      </c>
      <c r="BU15" s="488" t="e">
        <f t="shared" si="3"/>
        <v>#N/A</v>
      </c>
      <c r="BV15" s="490" cm="1">
        <f t="array" ref="BV15">_xlfn.IFS($BE15="Qualified",VLOOKUP('HVAC Efficiency Tables'!AC112&amp;R15&amp;W15,HVACEfficiencies,17,FALSE)*(B15*D15),$AW15="Qualified",VLOOKUP('HVAC Efficiency Tables'!AC112&amp;R15&amp;W15,HVACEfficiencies,16,FALSE)*(B15*D15),OR($BE15="Not Qualified",$BE15=""),0)</f>
        <v>0</v>
      </c>
      <c r="BW15" s="491" t="str">
        <f t="shared" si="5"/>
        <v>Select Bldg Type</v>
      </c>
      <c r="BY15" s="150"/>
      <c r="BZ15" s="150"/>
      <c r="CA15" s="150"/>
      <c r="CB15" s="1091" t="str">
        <f>'HVAC Efficiency Tables'!$AD112</f>
        <v/>
      </c>
      <c r="CC15" s="1092"/>
      <c r="CD15" s="1092"/>
      <c r="CE15" s="1093"/>
      <c r="CF15" s="660"/>
      <c r="CG15" s="1091" t="str">
        <f>'HVAC Efficiency Tables'!$AE112</f>
        <v/>
      </c>
      <c r="CH15" s="1092"/>
      <c r="CI15" s="1092"/>
      <c r="CJ15" s="1092"/>
      <c r="CK15" s="1092"/>
      <c r="CL15" s="1093"/>
      <c r="CM15" s="150"/>
      <c r="CN15" s="150"/>
      <c r="CO15" s="150"/>
      <c r="CP15" s="150"/>
      <c r="CQ15" s="150"/>
      <c r="CR15" s="150"/>
      <c r="CS15" s="150"/>
      <c r="CT15" s="150"/>
      <c r="CU15" s="150"/>
      <c r="CV15" s="150"/>
      <c r="CW15" s="150"/>
      <c r="CX15" s="150"/>
      <c r="CY15" s="150"/>
      <c r="CZ15" s="150"/>
      <c r="DA15" s="150"/>
      <c r="DB15" s="150"/>
      <c r="DC15" s="150"/>
      <c r="DD15" s="150"/>
      <c r="DE15" s="150"/>
      <c r="DF15" s="150"/>
    </row>
    <row r="16" spans="1:178" ht="14.1" customHeight="1">
      <c r="A16" s="66"/>
      <c r="B16" s="84"/>
      <c r="C16" s="547"/>
      <c r="D16" s="84"/>
      <c r="E16" s="348"/>
      <c r="F16" s="1100"/>
      <c r="G16" s="1100"/>
      <c r="H16" s="1100"/>
      <c r="I16" s="1100"/>
      <c r="J16" s="1100"/>
      <c r="K16" s="1100"/>
      <c r="L16" s="1100"/>
      <c r="M16" s="1100"/>
      <c r="N16" s="1100"/>
      <c r="O16" s="1100"/>
      <c r="P16" s="1100"/>
      <c r="Q16" s="38"/>
      <c r="R16" s="1091" t="str">
        <f>'HVAC Efficiency Tables'!$AD113</f>
        <v/>
      </c>
      <c r="S16" s="1092"/>
      <c r="T16" s="1092"/>
      <c r="U16" s="1093"/>
      <c r="V16" s="660"/>
      <c r="W16" s="1091" t="str">
        <f>'HVAC Efficiency Tables'!$AE113</f>
        <v/>
      </c>
      <c r="X16" s="1092"/>
      <c r="Y16" s="1092"/>
      <c r="Z16" s="1092"/>
      <c r="AA16" s="1092"/>
      <c r="AB16" s="1093"/>
      <c r="AC16" s="300"/>
      <c r="AD16" s="1101"/>
      <c r="AE16" s="1101"/>
      <c r="AF16" s="1101"/>
      <c r="AG16" s="1101"/>
      <c r="AH16" s="547"/>
      <c r="AI16" s="84"/>
      <c r="AJ16" s="54" t="str">
        <f>IFERROR(IF(OR(D16="",F16="",W16="",R16="",W16="Please Select",R16="Please Select"),"",VLOOKUP('HVAC Efficiency Tables'!AC113&amp;R16&amp;W16,HVACEfficiencies,4,FALSE)),"")</f>
        <v/>
      </c>
      <c r="AK16" s="84"/>
      <c r="AL16" s="54" t="str">
        <f>IFERROR(IF(OR(D16="",F16="",W16="",R16="",W16="Please Select",R16="Please Select",AR16="N/A"),"",VLOOKUP('HVAC Efficiency Tables'!AC113&amp;R16&amp;W16,HVACEfficiencies,11,FALSE)),"")</f>
        <v/>
      </c>
      <c r="AM16" s="84"/>
      <c r="AN16" s="54" t="str">
        <f>IFERROR(IF(OR(D16="",F16="",W16="",R16="",W16="Please Select",R16="Please Select",AT16="N/A"),"",VLOOKUP('HVAC Efficiency Tables'!AC113&amp;R16&amp;W16,HVACEfficiencies,14,FALSE)),"")</f>
        <v/>
      </c>
      <c r="AO16" s="300"/>
      <c r="AP16" s="68" t="str">
        <f>IFERROR(IF(OR(D16="",F16="",W16="",R16="",W16="Please Select",R16="Please Select"),"",VLOOKUP('HVAC Efficiency Tables'!AC113&amp;R16&amp;W16,HVACEfficiencies,3,FALSE)),"")</f>
        <v/>
      </c>
      <c r="AQ16" s="54" t="str">
        <f>IFERROR(IF(OR(D16="",F16="",W16="",R16="",W16="Please Select",R16="Please Select"),"",VLOOKUP('HVAC Efficiency Tables'!AC113&amp;R16&amp;W16,HVACEfficiencies,4,FALSE)),"")</f>
        <v/>
      </c>
      <c r="AR16" s="68" t="str">
        <f>IFERROR(IF(OR(D16="",F16="",W16="",R16="",W16="Please Select",R16="Please Select"),"",VLOOKUP('HVAC Efficiency Tables'!AC113&amp;R16&amp;W16,HVACEfficiencies,8,FALSE)),"")</f>
        <v/>
      </c>
      <c r="AS16" s="54" t="str">
        <f>IFERROR(IF(OR(D16="",F16="",W16="",R16="",W16="Please Select",R16="Please Select",AR16="N/A"),"",VLOOKUP('HVAC Efficiency Tables'!AC113&amp;R16&amp;W16,HVACEfficiencies,11,FALSE)),"")</f>
        <v/>
      </c>
      <c r="AT16" s="68" t="str">
        <f>IFERROR(IF(OR(D16="",F16="",W16="",R16="",W16="Please Select",R16="Please Select"),"",VLOOKUP('HVAC Efficiency Tables'!AC113&amp;R16&amp;W16,HVACEfficiencies,12,FALSE)),"")</f>
        <v/>
      </c>
      <c r="AU16" s="54" t="str">
        <f>IFERROR(IF(OR(D16="",F16="",W16="",R16="",W16="Please Select",R16="Please Select",AT16="N/A"),"",VLOOKUP('HVAC Efficiency Tables'!AC113&amp;R16&amp;W16,HVACEfficiencies,14,FALSE)),"")</f>
        <v/>
      </c>
      <c r="AV16" s="54"/>
      <c r="AW16" s="973" t="str" cm="1">
        <f t="array" ref="AW16">_xlfn.IFS(
AND($BR$1="OR",OR(F16="Unitary Commercial Air Conditioners, Air-Cooled",F16="Package Terminal Air Conditioners (PTAC)",F16="Package Terminal Heat Pump (PTHP)")),"ID Only*",
OR(F16="",AP16=""),"",
BE16="Qualified","",
AND(OR(AI16&gt;=AP16,AP16="N/A"),OR(AK16&gt;=AR16,AR16="N/A"),OR(AM16&gt;=AT16,AT16="N/A")),"Qualified",
OR(OR(AI16&lt;AP16,AP16="N/A"),OR(AK16&lt;AR16,AR16="N/A"),OR(AM16&lt;AT16,AT16="N/A")),"Not Qualified"
)</f>
        <v/>
      </c>
      <c r="AX16" s="973"/>
      <c r="AY16" s="68" t="str">
        <f>IFERROR(IF(OR(D16="",F16="",W16="",R16="",W16="Please Select",R16="Please Select"),"",VLOOKUP('HVAC Efficiency Tables'!AC113&amp;R16&amp;W16,HVACEfficiencies,5,FALSE)),"")</f>
        <v/>
      </c>
      <c r="AZ16" s="54" t="str">
        <f>IFERROR(IF(OR(D16="",F16="",W16="",R16="",W16="Please Select",R16="Please Select",AY16="N/A"),"",VLOOKUP('HVAC Efficiency Tables'!AC113&amp;R16&amp;W16,HVACEfficiencies,6,FALSE)),"")</f>
        <v/>
      </c>
      <c r="BA16" s="68" t="str">
        <f>IFERROR(IF(OR(D16="",F16="",W16="",R16="",W16="Please Select",R16="Please Select"),"",VLOOKUP('HVAC Efficiency Tables'!AC113&amp;R16&amp;W16,HVACEfficiencies,9,FALSE)),"")</f>
        <v/>
      </c>
      <c r="BB16" s="54" t="str">
        <f>IFERROR(IF(OR(D16="",F16="",W16="",R16="",W16="Please Select",R16="Please Select",BA16="N/A"),"",VLOOKUP('HVAC Efficiency Tables'!AC113&amp;R16&amp;W16,HVACEfficiencies,11,FALSE)),"")</f>
        <v/>
      </c>
      <c r="BC16" s="68" t="str">
        <f>IFERROR(IF(OR(D16="",F16="",W16="",R16="",W16="Please Select",R16="Please Select"),"",VLOOKUP('HVAC Efficiency Tables'!AC113&amp;R16&amp;W16,HVACEfficiencies,13,FALSE)),"")</f>
        <v/>
      </c>
      <c r="BD16" s="54" t="str">
        <f>IFERROR(IF(OR(D16="",F16="",W16="",R16="",W16="Please Select",R16="Please Select",BC16="N/A"),"",VLOOKUP('HVAC Efficiency Tables'!AC113&amp;R16&amp;W16,HVACEfficiencies,14,FALSE)),"")</f>
        <v/>
      </c>
      <c r="BE16" s="939" t="str">
        <f t="shared" si="7"/>
        <v/>
      </c>
      <c r="BF16" s="939"/>
      <c r="BG16" s="223" t="s">
        <v>252</v>
      </c>
      <c r="BH16" s="1064" t="str" cm="1">
        <f t="array" ref="BH16">_xlfn.IFS($BE16="Qualified",VLOOKUP('HVAC Efficiency Tables'!AC113&amp;R16&amp;W16,HVACEfficiencies,19,FALSE)*(B16*D16),$AW16="Qualified",VLOOKUP('HVAC Efficiency Tables'!AC113&amp;R16&amp;W16,HVACEfficiencies,18,FALSE)*(B16*D16),OR($BE16="Not Qualified",$BE16=""),"")</f>
        <v/>
      </c>
      <c r="BI16" s="1064"/>
      <c r="BJ16" s="69"/>
      <c r="BK16" s="1" t="str">
        <f>'HVAC Efficiency Tables'!AC113&amp;R16&amp;W16</f>
        <v>0</v>
      </c>
      <c r="BL16" s="3"/>
      <c r="BQ16" s="488" t="e">
        <f>VLOOKUP('HVAC Efficiency Tables'!AC113&amp;R16&amp;W16,HVACEfficiencies,7,FALSE)</f>
        <v>#N/A</v>
      </c>
      <c r="BR16" s="488">
        <f>IF('Final Application'!$T$9="",0,VLOOKUP('Final Application'!$T$9,CoolingHours,3,FALSE))</f>
        <v>0</v>
      </c>
      <c r="BS16" s="488" t="e">
        <f t="shared" si="4"/>
        <v>#N/A</v>
      </c>
      <c r="BT16" s="488" t="e">
        <f t="shared" si="2"/>
        <v>#N/A</v>
      </c>
      <c r="BU16" s="488" t="e">
        <f t="shared" si="3"/>
        <v>#N/A</v>
      </c>
      <c r="BV16" s="490" cm="1">
        <f t="array" ref="BV16">_xlfn.IFS($BE16="Qualified",VLOOKUP('HVAC Efficiency Tables'!AC113&amp;R16&amp;W16,HVACEfficiencies,17,FALSE)*(B16*D16),$AW16="Qualified",VLOOKUP('HVAC Efficiency Tables'!AC113&amp;R16&amp;W16,HVACEfficiencies,16,FALSE)*(B16*D16),OR($BE16="Not Qualified",$BE16=""),0)</f>
        <v>0</v>
      </c>
      <c r="BW16" s="491" t="str">
        <f t="shared" si="5"/>
        <v>Select Bldg Type</v>
      </c>
      <c r="BY16" s="150"/>
      <c r="BZ16" s="150"/>
      <c r="CA16" s="150"/>
      <c r="CB16" s="1091" t="str">
        <f>'HVAC Efficiency Tables'!$AD113</f>
        <v/>
      </c>
      <c r="CC16" s="1092"/>
      <c r="CD16" s="1092"/>
      <c r="CE16" s="1093"/>
      <c r="CF16" s="660"/>
      <c r="CG16" s="1091" t="str">
        <f>'HVAC Efficiency Tables'!$AE113</f>
        <v/>
      </c>
      <c r="CH16" s="1092"/>
      <c r="CI16" s="1092"/>
      <c r="CJ16" s="1092"/>
      <c r="CK16" s="1092"/>
      <c r="CL16" s="1093"/>
      <c r="CM16" s="150"/>
      <c r="CN16" s="150"/>
      <c r="CO16" s="150"/>
      <c r="CP16" s="150"/>
      <c r="CQ16" s="150"/>
      <c r="CR16" s="150"/>
      <c r="CS16" s="150"/>
      <c r="CT16" s="150"/>
      <c r="CU16" s="150"/>
      <c r="CV16" s="150"/>
      <c r="CW16" s="150"/>
      <c r="CX16" s="150"/>
      <c r="CY16" s="150"/>
      <c r="CZ16" s="150"/>
      <c r="DA16" s="150"/>
      <c r="DB16" s="150"/>
      <c r="DC16" s="150"/>
      <c r="DD16" s="150"/>
      <c r="DE16" s="150"/>
      <c r="DF16" s="150"/>
    </row>
    <row r="17" spans="1:178" ht="14.1" customHeight="1">
      <c r="A17" s="66"/>
      <c r="B17" s="84"/>
      <c r="C17" s="547"/>
      <c r="D17" s="84"/>
      <c r="E17" s="348"/>
      <c r="F17" s="1100"/>
      <c r="G17" s="1100"/>
      <c r="H17" s="1100"/>
      <c r="I17" s="1100"/>
      <c r="J17" s="1100"/>
      <c r="K17" s="1100"/>
      <c r="L17" s="1100"/>
      <c r="M17" s="1100"/>
      <c r="N17" s="1100"/>
      <c r="O17" s="1100"/>
      <c r="P17" s="1100"/>
      <c r="Q17" s="38"/>
      <c r="R17" s="1091" t="str">
        <f>'HVAC Efficiency Tables'!$AD114</f>
        <v/>
      </c>
      <c r="S17" s="1092"/>
      <c r="T17" s="1092"/>
      <c r="U17" s="1093"/>
      <c r="V17" s="660"/>
      <c r="W17" s="1091" t="str">
        <f>'HVAC Efficiency Tables'!$AE114</f>
        <v/>
      </c>
      <c r="X17" s="1092"/>
      <c r="Y17" s="1092"/>
      <c r="Z17" s="1092"/>
      <c r="AA17" s="1092"/>
      <c r="AB17" s="1093"/>
      <c r="AC17" s="300"/>
      <c r="AD17" s="1101"/>
      <c r="AE17" s="1101"/>
      <c r="AF17" s="1101"/>
      <c r="AG17" s="1101"/>
      <c r="AH17" s="547"/>
      <c r="AI17" s="84"/>
      <c r="AJ17" s="54" t="str">
        <f>IFERROR(IF(OR(D17="",F17="",W17="",R17="",W17="Please Select",R17="Please Select"),"",VLOOKUP('HVAC Efficiency Tables'!AC114&amp;R17&amp;W17,HVACEfficiencies,4,FALSE)),"")</f>
        <v/>
      </c>
      <c r="AK17" s="84"/>
      <c r="AL17" s="54" t="str">
        <f>IFERROR(IF(OR(D17="",F17="",W17="",R17="",W17="Please Select",R17="Please Select",AR17="N/A"),"",VLOOKUP('HVAC Efficiency Tables'!AC114&amp;R17&amp;W17,HVACEfficiencies,11,FALSE)),"")</f>
        <v/>
      </c>
      <c r="AM17" s="84"/>
      <c r="AN17" s="54" t="str">
        <f>IFERROR(IF(OR(D17="",F17="",W17="",R17="",W17="Please Select",R17="Please Select",AT17="N/A"),"",VLOOKUP('HVAC Efficiency Tables'!AC114&amp;R17&amp;W17,HVACEfficiencies,14,FALSE)),"")</f>
        <v/>
      </c>
      <c r="AO17" s="300"/>
      <c r="AP17" s="68" t="str">
        <f>IFERROR(IF(OR(D17="",F17="",W17="",R17="",W17="Please Select",R17="Please Select"),"",VLOOKUP('HVAC Efficiency Tables'!AC114&amp;R17&amp;W17,HVACEfficiencies,3,FALSE)),"")</f>
        <v/>
      </c>
      <c r="AQ17" s="54" t="str">
        <f>IFERROR(IF(OR(D17="",F17="",W17="",R17="",W17="Please Select",R17="Please Select"),"",VLOOKUP('HVAC Efficiency Tables'!AC114&amp;R17&amp;W17,HVACEfficiencies,4,FALSE)),"")</f>
        <v/>
      </c>
      <c r="AR17" s="68" t="str">
        <f>IFERROR(IF(OR(D17="",F17="",W17="",R17="",W17="Please Select",R17="Please Select"),"",VLOOKUP('HVAC Efficiency Tables'!AC114&amp;R17&amp;W17,HVACEfficiencies,8,FALSE)),"")</f>
        <v/>
      </c>
      <c r="AS17" s="54" t="str">
        <f>IFERROR(IF(OR(D17="",F17="",W17="",R17="",W17="Please Select",R17="Please Select",AR17="N/A"),"",VLOOKUP('HVAC Efficiency Tables'!AC114&amp;R17&amp;W17,HVACEfficiencies,11,FALSE)),"")</f>
        <v/>
      </c>
      <c r="AT17" s="68" t="str">
        <f>IFERROR(IF(OR(D17="",F17="",W17="",R17="",W17="Please Select",R17="Please Select"),"",VLOOKUP('HVAC Efficiency Tables'!AC114&amp;R17&amp;W17,HVACEfficiencies,12,FALSE)),"")</f>
        <v/>
      </c>
      <c r="AU17" s="54" t="str">
        <f>IFERROR(IF(OR(D17="",F17="",W17="",R17="",W17="Please Select",R17="Please Select",AT17="N/A"),"",VLOOKUP('HVAC Efficiency Tables'!AC114&amp;R17&amp;W17,HVACEfficiencies,14,FALSE)),"")</f>
        <v/>
      </c>
      <c r="AV17" s="54"/>
      <c r="AW17" s="973" t="str" cm="1">
        <f t="array" ref="AW17">_xlfn.IFS(
AND($BR$1="OR",OR(F17="Unitary Commercial Air Conditioners, Air-Cooled",F17="Package Terminal Air Conditioners (PTAC)",F17="Package Terminal Heat Pump (PTHP)")),"ID Only*",
OR(F17="",AP17=""),"",
BE17="Qualified","",
AND(OR(AI17&gt;=AP17,AP17="N/A"),OR(AK17&gt;=AR17,AR17="N/A"),OR(AM17&gt;=AT17,AT17="N/A")),"Qualified",
OR(OR(AI17&lt;AP17,AP17="N/A"),OR(AK17&lt;AR17,AR17="N/A"),OR(AM17&lt;AT17,AT17="N/A")),"Not Qualified"
)</f>
        <v/>
      </c>
      <c r="AX17" s="973"/>
      <c r="AY17" s="68" t="str">
        <f>IFERROR(IF(OR(D17="",F17="",W17="",R17="",W17="Please Select",R17="Please Select"),"",VLOOKUP('HVAC Efficiency Tables'!AC114&amp;R17&amp;W17,HVACEfficiencies,5,FALSE)),"")</f>
        <v/>
      </c>
      <c r="AZ17" s="54" t="str">
        <f>IFERROR(IF(OR(D17="",F17="",W17="",R17="",W17="Please Select",R17="Please Select",AY17="N/A"),"",VLOOKUP('HVAC Efficiency Tables'!AC114&amp;R17&amp;W17,HVACEfficiencies,6,FALSE)),"")</f>
        <v/>
      </c>
      <c r="BA17" s="68" t="str">
        <f>IFERROR(IF(OR(D17="",F17="",W17="",R17="",W17="Please Select",R17="Please Select"),"",VLOOKUP('HVAC Efficiency Tables'!AC114&amp;R17&amp;W17,HVACEfficiencies,9,FALSE)),"")</f>
        <v/>
      </c>
      <c r="BB17" s="54" t="str">
        <f>IFERROR(IF(OR(D17="",F17="",W17="",R17="",W17="Please Select",R17="Please Select",BA17="N/A"),"",VLOOKUP('HVAC Efficiency Tables'!AC114&amp;R17&amp;W17,HVACEfficiencies,11,FALSE)),"")</f>
        <v/>
      </c>
      <c r="BC17" s="68" t="str">
        <f>IFERROR(IF(OR(D17="",F17="",W17="",R17="",W17="Please Select",R17="Please Select"),"",VLOOKUP('HVAC Efficiency Tables'!AC114&amp;R17&amp;W17,HVACEfficiencies,13,FALSE)),"")</f>
        <v/>
      </c>
      <c r="BD17" s="54" t="str">
        <f>IFERROR(IF(OR(D17="",F17="",W17="",R17="",W17="Please Select",R17="Please Select",BC17="N/A"),"",VLOOKUP('HVAC Efficiency Tables'!AC114&amp;R17&amp;W17,HVACEfficiencies,14,FALSE)),"")</f>
        <v/>
      </c>
      <c r="BE17" s="939" t="str">
        <f t="shared" si="7"/>
        <v/>
      </c>
      <c r="BF17" s="939"/>
      <c r="BG17" s="223" t="s">
        <v>252</v>
      </c>
      <c r="BH17" s="1064" t="str" cm="1">
        <f t="array" ref="BH17">_xlfn.IFS($BE17="Qualified",VLOOKUP('HVAC Efficiency Tables'!AC114&amp;R17&amp;W17,HVACEfficiencies,19,FALSE)*(B17*D17),$AW17="Qualified",VLOOKUP('HVAC Efficiency Tables'!AC114&amp;R17&amp;W17,HVACEfficiencies,18,FALSE)*(B17*D17),OR($BE17="Not Qualified",$BE17=""),"")</f>
        <v/>
      </c>
      <c r="BI17" s="1064"/>
      <c r="BJ17" s="69"/>
      <c r="BK17" s="1" t="str">
        <f>'HVAC Efficiency Tables'!AC114&amp;R17&amp;W17</f>
        <v>0</v>
      </c>
      <c r="BL17" s="3"/>
      <c r="BQ17" s="488" t="e">
        <f>VLOOKUP('HVAC Efficiency Tables'!AC114&amp;R17&amp;W17,HVACEfficiencies,7,FALSE)</f>
        <v>#N/A</v>
      </c>
      <c r="BR17" s="488">
        <f>IF('Final Application'!$T$9="",0,VLOOKUP('Final Application'!$T$9,CoolingHours,3,FALSE))</f>
        <v>0</v>
      </c>
      <c r="BS17" s="488" t="e">
        <f t="shared" si="4"/>
        <v>#N/A</v>
      </c>
      <c r="BT17" s="488" t="e">
        <f t="shared" si="2"/>
        <v>#N/A</v>
      </c>
      <c r="BU17" s="488" t="e">
        <f t="shared" si="3"/>
        <v>#N/A</v>
      </c>
      <c r="BV17" s="490" cm="1">
        <f t="array" ref="BV17">_xlfn.IFS($BE17="Qualified",VLOOKUP('HVAC Efficiency Tables'!AC114&amp;R17&amp;W17,HVACEfficiencies,17,FALSE)*(B17*D17),$AW17="Qualified",VLOOKUP('HVAC Efficiency Tables'!AC114&amp;R17&amp;W17,HVACEfficiencies,16,FALSE)*(B17*D17),OR($BE17="Not Qualified",$BE17=""),0)</f>
        <v>0</v>
      </c>
      <c r="BW17" s="491" t="str">
        <f t="shared" si="5"/>
        <v>Select Bldg Type</v>
      </c>
      <c r="BY17" s="150"/>
      <c r="BZ17" s="150"/>
      <c r="CA17" s="150"/>
      <c r="CB17" s="1091" t="str">
        <f>'HVAC Efficiency Tables'!$AD114</f>
        <v/>
      </c>
      <c r="CC17" s="1092"/>
      <c r="CD17" s="1092"/>
      <c r="CE17" s="1093"/>
      <c r="CF17" s="660"/>
      <c r="CG17" s="1091" t="str">
        <f>'HVAC Efficiency Tables'!$AE114</f>
        <v/>
      </c>
      <c r="CH17" s="1092"/>
      <c r="CI17" s="1092"/>
      <c r="CJ17" s="1092"/>
      <c r="CK17" s="1092"/>
      <c r="CL17" s="1093"/>
      <c r="CM17" s="150"/>
      <c r="CN17" s="150"/>
      <c r="CO17" s="150"/>
      <c r="CP17" s="150"/>
      <c r="CQ17" s="150"/>
      <c r="CR17" s="150"/>
      <c r="CS17" s="150"/>
      <c r="CT17" s="150"/>
      <c r="CU17" s="150"/>
      <c r="CV17" s="150"/>
      <c r="CW17" s="150"/>
      <c r="CX17" s="150"/>
      <c r="CY17" s="150"/>
      <c r="CZ17" s="150"/>
      <c r="DA17" s="150"/>
      <c r="DB17" s="150"/>
      <c r="DC17" s="150"/>
      <c r="DD17" s="150"/>
      <c r="DE17" s="150"/>
      <c r="DF17" s="150"/>
    </row>
    <row r="18" spans="1:178" ht="14.1" customHeight="1">
      <c r="A18" s="66"/>
      <c r="B18" s="84"/>
      <c r="C18" s="547"/>
      <c r="D18" s="84"/>
      <c r="E18" s="348"/>
      <c r="F18" s="1088"/>
      <c r="G18" s="1089"/>
      <c r="H18" s="1089"/>
      <c r="I18" s="1089"/>
      <c r="J18" s="1089"/>
      <c r="K18" s="1089"/>
      <c r="L18" s="1089"/>
      <c r="M18" s="1089"/>
      <c r="N18" s="1089"/>
      <c r="O18" s="1089"/>
      <c r="P18" s="1090"/>
      <c r="Q18" s="38"/>
      <c r="R18" s="1091" t="str">
        <f>'HVAC Efficiency Tables'!$AD115</f>
        <v/>
      </c>
      <c r="S18" s="1092"/>
      <c r="T18" s="1092"/>
      <c r="U18" s="1093"/>
      <c r="V18" s="660"/>
      <c r="W18" s="1091" t="str">
        <f>'HVAC Efficiency Tables'!$AE115</f>
        <v/>
      </c>
      <c r="X18" s="1092"/>
      <c r="Y18" s="1092"/>
      <c r="Z18" s="1092"/>
      <c r="AA18" s="1092"/>
      <c r="AB18" s="1093"/>
      <c r="AC18" s="300"/>
      <c r="AD18" s="1101"/>
      <c r="AE18" s="1101"/>
      <c r="AF18" s="1101"/>
      <c r="AG18" s="1101"/>
      <c r="AH18" s="547"/>
      <c r="AI18" s="84"/>
      <c r="AJ18" s="54" t="str">
        <f>IFERROR(IF(OR(D18="",F18="",W18="",R18="",W18="Please Select",R18="Please Select"),"",VLOOKUP('HVAC Efficiency Tables'!AC115&amp;R18&amp;W18,HVACEfficiencies,4,FALSE)),"")</f>
        <v/>
      </c>
      <c r="AK18" s="84"/>
      <c r="AL18" s="54" t="str">
        <f>IFERROR(IF(OR(D18="",F18="",W18="",R18="",W18="Please Select",R18="Please Select",AR18="N/A"),"",VLOOKUP('HVAC Efficiency Tables'!AC115&amp;R18&amp;W18,HVACEfficiencies,11,FALSE)),"")</f>
        <v/>
      </c>
      <c r="AM18" s="84"/>
      <c r="AN18" s="54" t="str">
        <f>IFERROR(IF(OR(D18="",F18="",W18="",R18="",W18="Please Select",R18="Please Select",AT18="N/A"),"",VLOOKUP('HVAC Efficiency Tables'!AC115&amp;R18&amp;W18,HVACEfficiencies,14,FALSE)),"")</f>
        <v/>
      </c>
      <c r="AO18" s="300"/>
      <c r="AP18" s="68" t="str">
        <f>IFERROR(IF(OR(D18="",F18="",W18="",R18="",W18="Please Select",R18="Please Select"),"",VLOOKUP('HVAC Efficiency Tables'!AC115&amp;R18&amp;W18,HVACEfficiencies,3,FALSE)),"")</f>
        <v/>
      </c>
      <c r="AQ18" s="54" t="str">
        <f>IFERROR(IF(OR(D18="",F18="",W18="",R18="",W18="Please Select",R18="Please Select"),"",VLOOKUP('HVAC Efficiency Tables'!AC115&amp;R18&amp;W18,HVACEfficiencies,4,FALSE)),"")</f>
        <v/>
      </c>
      <c r="AR18" s="68" t="str">
        <f>IFERROR(IF(OR(D18="",F18="",W18="",R18="",W18="Please Select",R18="Please Select"),"",VLOOKUP('HVAC Efficiency Tables'!AC115&amp;R18&amp;W18,HVACEfficiencies,8,FALSE)),"")</f>
        <v/>
      </c>
      <c r="AS18" s="54" t="str">
        <f>IFERROR(IF(OR(D18="",F18="",W18="",R18="",W18="Please Select",R18="Please Select",AR18="N/A"),"",VLOOKUP('HVAC Efficiency Tables'!AC115&amp;R18&amp;W18,HVACEfficiencies,11,FALSE)),"")</f>
        <v/>
      </c>
      <c r="AT18" s="68" t="str">
        <f>IFERROR(IF(OR(D18="",F18="",W18="",R18="",W18="Please Select",R18="Please Select"),"",VLOOKUP('HVAC Efficiency Tables'!AC115&amp;R18&amp;W18,HVACEfficiencies,12,FALSE)),"")</f>
        <v/>
      </c>
      <c r="AU18" s="54" t="str">
        <f>IFERROR(IF(OR(D18="",F18="",W18="",R18="",W18="Please Select",R18="Please Select",AT18="N/A"),"",VLOOKUP('HVAC Efficiency Tables'!AC115&amp;R18&amp;W18,HVACEfficiencies,14,FALSE)),"")</f>
        <v/>
      </c>
      <c r="AV18" s="54"/>
      <c r="AW18" s="973" t="str" cm="1">
        <f t="array" ref="AW18">_xlfn.IFS(
AND($BR$1="OR",OR(F18="Unitary Commercial Air Conditioners, Air-Cooled",F18="Package Terminal Air Conditioners (PTAC)",F18="Package Terminal Heat Pump (PTHP)")),"ID Only*",
OR(F18="",AP18=""),"",
BE18="Qualified","",
AND(OR(AI18&gt;=AP18,AP18="N/A"),OR(AK18&gt;=AR18,AR18="N/A"),OR(AM18&gt;=AT18,AT18="N/A")),"Qualified",
OR(OR(AI18&lt;AP18,AP18="N/A"),OR(AK18&lt;AR18,AR18="N/A"),OR(AM18&lt;AT18,AT18="N/A")),"Not Qualified"
)</f>
        <v/>
      </c>
      <c r="AX18" s="973"/>
      <c r="AY18" s="68" t="str">
        <f>IFERROR(IF(OR(D18="",F18="",W18="",R18="",W18="Please Select",R18="Please Select"),"",VLOOKUP('HVAC Efficiency Tables'!AC115&amp;R18&amp;W18,HVACEfficiencies,5,FALSE)),"")</f>
        <v/>
      </c>
      <c r="AZ18" s="54" t="str">
        <f>IFERROR(IF(OR(D18="",F18="",W18="",R18="",W18="Please Select",R18="Please Select",AY18="N/A"),"",VLOOKUP('HVAC Efficiency Tables'!AC115&amp;R18&amp;W18,HVACEfficiencies,6,FALSE)),"")</f>
        <v/>
      </c>
      <c r="BA18" s="68" t="str">
        <f>IFERROR(IF(OR(D18="",F18="",W18="",R18="",W18="Please Select",R18="Please Select"),"",VLOOKUP('HVAC Efficiency Tables'!AC115&amp;R18&amp;W18,HVACEfficiencies,9,FALSE)),"")</f>
        <v/>
      </c>
      <c r="BB18" s="54" t="str">
        <f>IFERROR(IF(OR(D18="",F18="",W18="",R18="",W18="Please Select",R18="Please Select",BA18="N/A"),"",VLOOKUP('HVAC Efficiency Tables'!AC115&amp;R18&amp;W18,HVACEfficiencies,11,FALSE)),"")</f>
        <v/>
      </c>
      <c r="BC18" s="68" t="str">
        <f>IFERROR(IF(OR(D18="",F18="",W18="",R18="",W18="Please Select",R18="Please Select"),"",VLOOKUP('HVAC Efficiency Tables'!AC115&amp;R18&amp;W18,HVACEfficiencies,13,FALSE)),"")</f>
        <v/>
      </c>
      <c r="BD18" s="54" t="str">
        <f>IFERROR(IF(OR(D18="",F18="",W18="",R18="",W18="Please Select",R18="Please Select",BC18="N/A"),"",VLOOKUP('HVAC Efficiency Tables'!AC115&amp;R18&amp;W18,HVACEfficiencies,14,FALSE)),"")</f>
        <v/>
      </c>
      <c r="BE18" s="939" t="str">
        <f t="shared" si="7"/>
        <v/>
      </c>
      <c r="BF18" s="939"/>
      <c r="BG18" s="223" t="s">
        <v>252</v>
      </c>
      <c r="BH18" s="1064" t="str" cm="1">
        <f t="array" ref="BH18">_xlfn.IFS($BE18="Qualified",VLOOKUP('HVAC Efficiency Tables'!AC115&amp;R18&amp;W18,HVACEfficiencies,19,FALSE)*(B18*D18),$AW18="Qualified",VLOOKUP('HVAC Efficiency Tables'!AC115&amp;R18&amp;W18,HVACEfficiencies,18,FALSE)*(B18*D18),OR($BE18="Not Qualified",$BE18=""),"")</f>
        <v/>
      </c>
      <c r="BI18" s="1064"/>
      <c r="BJ18" s="69"/>
      <c r="BK18" s="1" t="str">
        <f>'HVAC Efficiency Tables'!AC115&amp;R18&amp;W18</f>
        <v>0</v>
      </c>
      <c r="BL18" s="3" t="str" cm="1">
        <f t="array" ref="BL18">_xlfn.IFS($BE18="Qualified",VLOOKUP('HVAC Efficiency Tables'!AC115&amp;R18&amp;W18,HVACEfficiencies,17,FALSE)*(B18*D18),$AW18="Qualified",VLOOKUP('HVAC Efficiency Tables'!AC115&amp;R18&amp;W18,HVACEfficiencies,16,FALSE)*(B18*D18),OR($BE18="Not Qualified",$BE18=""),"")</f>
        <v/>
      </c>
      <c r="BQ18" s="488" t="e">
        <f>VLOOKUP('HVAC Efficiency Tables'!AC115&amp;R18&amp;W18,HVACEfficiencies,7,FALSE)</f>
        <v>#N/A</v>
      </c>
      <c r="BR18" s="488">
        <f>IF('Final Application'!$T$9="",0,VLOOKUP('Final Application'!$T$9,CoolingHours,3,FALSE))</f>
        <v>0</v>
      </c>
      <c r="BS18" s="488" t="e">
        <f t="shared" si="4"/>
        <v>#N/A</v>
      </c>
      <c r="BT18" s="488" t="e">
        <f t="shared" si="2"/>
        <v>#N/A</v>
      </c>
      <c r="BU18" s="488" t="e">
        <f t="shared" si="3"/>
        <v>#N/A</v>
      </c>
      <c r="BV18" s="490" cm="1">
        <f t="array" ref="BV18">_xlfn.IFS($BE18="Qualified",VLOOKUP('HVAC Efficiency Tables'!AC115&amp;R18&amp;W18,HVACEfficiencies,17,FALSE)*(B18*D18),$AW18="Qualified",VLOOKUP('HVAC Efficiency Tables'!AC115&amp;R18&amp;W18,HVACEfficiencies,16,FALSE)*(B18*D18),OR($BE18="Not Qualified",$BE18=""),0)</f>
        <v>0</v>
      </c>
      <c r="BW18" s="491" t="str">
        <f>IF(BR18=0,"Select Bldg Type",BV18/BR18)</f>
        <v>Select Bldg Type</v>
      </c>
      <c r="BY18" s="150"/>
      <c r="BZ18" s="150"/>
      <c r="CA18" s="150"/>
      <c r="CB18" s="1091" t="str">
        <f>'HVAC Efficiency Tables'!$AD115</f>
        <v/>
      </c>
      <c r="CC18" s="1092"/>
      <c r="CD18" s="1092"/>
      <c r="CE18" s="1093"/>
      <c r="CF18" s="660"/>
      <c r="CG18" s="1091" t="str">
        <f>'HVAC Efficiency Tables'!$AE115</f>
        <v/>
      </c>
      <c r="CH18" s="1092"/>
      <c r="CI18" s="1092"/>
      <c r="CJ18" s="1092"/>
      <c r="CK18" s="1092"/>
      <c r="CL18" s="1093"/>
      <c r="CM18" s="150"/>
      <c r="CN18" s="150"/>
      <c r="CO18" s="150"/>
      <c r="CP18" s="150"/>
      <c r="CQ18" s="150"/>
      <c r="CR18" s="150"/>
      <c r="CS18" s="150"/>
      <c r="CT18" s="150"/>
      <c r="CU18" s="150"/>
      <c r="CV18" s="150"/>
      <c r="CW18" s="150"/>
      <c r="CX18" s="150"/>
      <c r="CY18" s="150"/>
      <c r="CZ18" s="150"/>
      <c r="DA18" s="150"/>
      <c r="DB18" s="150"/>
      <c r="DC18" s="150"/>
      <c r="DD18" s="150"/>
      <c r="DE18" s="150"/>
      <c r="DF18" s="150"/>
    </row>
    <row r="19" spans="1:178" ht="14.1" customHeight="1">
      <c r="A19" s="66"/>
      <c r="B19" s="84"/>
      <c r="C19" s="547"/>
      <c r="D19" s="84"/>
      <c r="E19" s="348"/>
      <c r="F19" s="1088"/>
      <c r="G19" s="1089"/>
      <c r="H19" s="1089"/>
      <c r="I19" s="1089"/>
      <c r="J19" s="1089"/>
      <c r="K19" s="1089"/>
      <c r="L19" s="1089"/>
      <c r="M19" s="1089"/>
      <c r="N19" s="1089"/>
      <c r="O19" s="1089"/>
      <c r="P19" s="1090"/>
      <c r="Q19" s="38"/>
      <c r="R19" s="1091" t="str">
        <f>'HVAC Efficiency Tables'!$AD116</f>
        <v/>
      </c>
      <c r="S19" s="1092"/>
      <c r="T19" s="1092"/>
      <c r="U19" s="1093"/>
      <c r="V19" s="660"/>
      <c r="W19" s="1091" t="str">
        <f>'HVAC Efficiency Tables'!$AE116</f>
        <v/>
      </c>
      <c r="X19" s="1092"/>
      <c r="Y19" s="1092"/>
      <c r="Z19" s="1092"/>
      <c r="AA19" s="1092"/>
      <c r="AB19" s="1093"/>
      <c r="AC19" s="300"/>
      <c r="AD19" s="1101"/>
      <c r="AE19" s="1101"/>
      <c r="AF19" s="1101"/>
      <c r="AG19" s="1101"/>
      <c r="AH19" s="547"/>
      <c r="AI19" s="84"/>
      <c r="AJ19" s="54" t="str">
        <f>IFERROR(IF(OR(D19="",F19="",W19="",R19="",W19="Please Select",R19="Please Select"),"",VLOOKUP('HVAC Efficiency Tables'!AC116&amp;R19&amp;W19,HVACEfficiencies,4,FALSE)),"")</f>
        <v/>
      </c>
      <c r="AK19" s="84"/>
      <c r="AL19" s="54" t="str">
        <f>IFERROR(IF(OR(D19="",F19="",W19="",R19="",W19="Please Select",R19="Please Select",AR19="N/A"),"",VLOOKUP('HVAC Efficiency Tables'!AC116&amp;R19&amp;W19,HVACEfficiencies,11,FALSE)),"")</f>
        <v/>
      </c>
      <c r="AM19" s="84"/>
      <c r="AN19" s="54" t="str">
        <f>IFERROR(IF(OR(D19="",F19="",W19="",R19="",W19="Please Select",R19="Please Select",AT19="N/A"),"",VLOOKUP('HVAC Efficiency Tables'!AC116&amp;R19&amp;W19,HVACEfficiencies,14,FALSE)),"")</f>
        <v/>
      </c>
      <c r="AO19" s="300"/>
      <c r="AP19" s="68" t="str">
        <f>IFERROR(IF(OR(D19="",F19="",W19="",R19="",W19="Please Select",R19="Please Select"),"",VLOOKUP('HVAC Efficiency Tables'!AC116&amp;R19&amp;W19,HVACEfficiencies,3,FALSE)),"")</f>
        <v/>
      </c>
      <c r="AQ19" s="54" t="str">
        <f>IFERROR(IF(OR(D19="",F19="",W19="",R19="",W19="Please Select",R19="Please Select"),"",VLOOKUP('HVAC Efficiency Tables'!AC116&amp;R19&amp;W19,HVACEfficiencies,4,FALSE)),"")</f>
        <v/>
      </c>
      <c r="AR19" s="68" t="str">
        <f>IFERROR(IF(OR(D19="",F19="",W19="",R19="",W19="Please Select",R19="Please Select"),"",VLOOKUP('HVAC Efficiency Tables'!AC116&amp;R19&amp;W19,HVACEfficiencies,8,FALSE)),"")</f>
        <v/>
      </c>
      <c r="AS19" s="54" t="str">
        <f>IFERROR(IF(OR(D19="",F19="",W19="",R19="",W19="Please Select",R19="Please Select",AR19="N/A"),"",VLOOKUP('HVAC Efficiency Tables'!AC116&amp;R19&amp;W19,HVACEfficiencies,11,FALSE)),"")</f>
        <v/>
      </c>
      <c r="AT19" s="68" t="str">
        <f>IFERROR(IF(OR(D19="",F19="",W19="",R19="",W19="Please Select",R19="Please Select"),"",VLOOKUP('HVAC Efficiency Tables'!AC116&amp;R19&amp;W19,HVACEfficiencies,12,FALSE)),"")</f>
        <v/>
      </c>
      <c r="AU19" s="54" t="str">
        <f>IFERROR(IF(OR(D19="",F19="",W19="",R19="",W19="Please Select",R19="Please Select",AT19="N/A"),"",VLOOKUP('HVAC Efficiency Tables'!AC116&amp;R19&amp;W19,HVACEfficiencies,14,FALSE)),"")</f>
        <v/>
      </c>
      <c r="AV19" s="54"/>
      <c r="AW19" s="973" t="str" cm="1">
        <f t="array" ref="AW19">_xlfn.IFS(
AND($BR$1="OR",OR(F19="Unitary Commercial Air Conditioners, Air-Cooled",F19="Package Terminal Air Conditioners (PTAC)",F19="Package Terminal Heat Pump (PTHP)")),"ID Only*",
OR(F19="",AP19=""),"",
BE19="Qualified","",
AND(OR(AI19&gt;=AP19,AP19="N/A"),OR(AK19&gt;=AR19,AR19="N/A"),OR(AM19&gt;=AT19,AT19="N/A")),"Qualified",
OR(OR(AI19&lt;AP19,AP19="N/A"),OR(AK19&lt;AR19,AR19="N/A"),OR(AM19&lt;AT19,AT19="N/A")),"Not Qualified"
)</f>
        <v/>
      </c>
      <c r="AX19" s="973"/>
      <c r="AY19" s="68" t="str">
        <f>IFERROR(IF(OR(D19="",F19="",W19="",R19="",W19="Please Select",R19="Please Select"),"",VLOOKUP('HVAC Efficiency Tables'!AC116&amp;R19&amp;W19,HVACEfficiencies,5,FALSE)),"")</f>
        <v/>
      </c>
      <c r="AZ19" s="54" t="str">
        <f>IFERROR(IF(OR(D19="",F19="",W19="",R19="",W19="Please Select",R19="Please Select",AY19="N/A"),"",VLOOKUP('HVAC Efficiency Tables'!AC116&amp;R19&amp;W19,HVACEfficiencies,6,FALSE)),"")</f>
        <v/>
      </c>
      <c r="BA19" s="68" t="str">
        <f>IFERROR(IF(OR(D19="",F19="",W19="",R19="",W19="Please Select",R19="Please Select"),"",VLOOKUP('HVAC Efficiency Tables'!AC116&amp;R19&amp;W19,HVACEfficiencies,9,FALSE)),"")</f>
        <v/>
      </c>
      <c r="BB19" s="54" t="str">
        <f>IFERROR(IF(OR(D19="",F19="",W19="",R19="",W19="Please Select",R19="Please Select",BA19="N/A"),"",VLOOKUP('HVAC Efficiency Tables'!AC116&amp;R19&amp;W19,HVACEfficiencies,11,FALSE)),"")</f>
        <v/>
      </c>
      <c r="BC19" s="68" t="str">
        <f>IFERROR(IF(OR(D19="",F19="",W19="",R19="",W19="Please Select",R19="Please Select"),"",VLOOKUP('HVAC Efficiency Tables'!AC116&amp;R19&amp;W19,HVACEfficiencies,13,FALSE)),"")</f>
        <v/>
      </c>
      <c r="BD19" s="54" t="str">
        <f>IFERROR(IF(OR(D19="",F19="",W19="",R19="",W19="Please Select",R19="Please Select",BC19="N/A"),"",VLOOKUP('HVAC Efficiency Tables'!AC116&amp;R19&amp;W19,HVACEfficiencies,14,FALSE)),"")</f>
        <v/>
      </c>
      <c r="BE19" s="939" t="str">
        <f t="shared" si="7"/>
        <v/>
      </c>
      <c r="BF19" s="939"/>
      <c r="BG19" s="223" t="s">
        <v>252</v>
      </c>
      <c r="BH19" s="1064" t="str" cm="1">
        <f t="array" ref="BH19">_xlfn.IFS($BE19="Qualified",VLOOKUP('HVAC Efficiency Tables'!AC116&amp;R19&amp;W19,HVACEfficiencies,19,FALSE)*(B19*D19),$AW19="Qualified",VLOOKUP('HVAC Efficiency Tables'!AC116&amp;R19&amp;W19,HVACEfficiencies,18,FALSE)*(B19*D19),OR($BE19="Not Qualified",$BE19=""),"")</f>
        <v/>
      </c>
      <c r="BI19" s="1064"/>
      <c r="BJ19" s="69"/>
      <c r="BK19" s="1" t="str">
        <f>'HVAC Efficiency Tables'!AC116&amp;R19&amp;W19</f>
        <v>0</v>
      </c>
      <c r="BL19" s="3" t="str" cm="1">
        <f t="array" ref="BL19">_xlfn.IFS($BE19="Qualified",VLOOKUP('HVAC Efficiency Tables'!AC116&amp;R19&amp;W19,HVACEfficiencies,17,FALSE)*(B19*D19),$AW19="Qualified",VLOOKUP('HVAC Efficiency Tables'!AC116&amp;R19&amp;W19,HVACEfficiencies,16,FALSE)*(B19*D19),OR($BE19="Not Qualified",$BE19=""),"")</f>
        <v/>
      </c>
      <c r="BQ19" s="488" t="e">
        <f>VLOOKUP('HVAC Efficiency Tables'!AC116&amp;R19&amp;W19,HVACEfficiencies,7,FALSE)</f>
        <v>#N/A</v>
      </c>
      <c r="BR19" s="488">
        <f>IF('Final Application'!$T$9="",0,VLOOKUP('Final Application'!$T$9,CoolingHours,3,FALSE))</f>
        <v>0</v>
      </c>
      <c r="BS19" s="488" t="e">
        <f t="shared" si="4"/>
        <v>#N/A</v>
      </c>
      <c r="BT19" s="488" t="e">
        <f t="shared" si="2"/>
        <v>#N/A</v>
      </c>
      <c r="BU19" s="488" t="e">
        <f t="shared" si="3"/>
        <v>#N/A</v>
      </c>
      <c r="BV19" s="490" cm="1">
        <f t="array" ref="BV19">_xlfn.IFS($BE19="Qualified",VLOOKUP('HVAC Efficiency Tables'!AC116&amp;R19&amp;W19,HVACEfficiencies,17,FALSE)*(B19*D19),$AW19="Qualified",VLOOKUP('HVAC Efficiency Tables'!AC116&amp;R19&amp;W19,HVACEfficiencies,16,FALSE)*(B19*D19),OR($BE19="Not Qualified",$BE19=""),0)</f>
        <v>0</v>
      </c>
      <c r="BW19" s="491" t="str">
        <f t="shared" si="5"/>
        <v>Select Bldg Type</v>
      </c>
      <c r="BY19" s="150"/>
      <c r="BZ19" s="150"/>
      <c r="CA19" s="150"/>
      <c r="CB19" s="1091" t="str">
        <f>'HVAC Efficiency Tables'!$AD116</f>
        <v/>
      </c>
      <c r="CC19" s="1092"/>
      <c r="CD19" s="1092"/>
      <c r="CE19" s="1093"/>
      <c r="CF19" s="660"/>
      <c r="CG19" s="1091" t="str">
        <f>'HVAC Efficiency Tables'!$AE116</f>
        <v/>
      </c>
      <c r="CH19" s="1092"/>
      <c r="CI19" s="1092"/>
      <c r="CJ19" s="1092"/>
      <c r="CK19" s="1092"/>
      <c r="CL19" s="1093"/>
      <c r="CM19" s="150"/>
      <c r="CN19" s="150"/>
      <c r="CO19" s="150"/>
      <c r="CP19" s="150"/>
      <c r="CQ19" s="150"/>
      <c r="CR19" s="150"/>
      <c r="CS19" s="150"/>
      <c r="CT19" s="150"/>
      <c r="CU19" s="150"/>
      <c r="CV19" s="150"/>
      <c r="CW19" s="150"/>
      <c r="CX19" s="150"/>
      <c r="CY19" s="150"/>
      <c r="CZ19" s="150"/>
      <c r="DA19" s="150"/>
      <c r="DB19" s="150"/>
      <c r="DC19" s="150"/>
      <c r="DD19" s="150"/>
      <c r="DE19" s="150"/>
      <c r="DF19" s="150"/>
    </row>
    <row r="20" spans="1:178" ht="14.1" customHeight="1">
      <c r="A20" s="66"/>
      <c r="B20" s="84"/>
      <c r="C20" s="547"/>
      <c r="D20" s="84"/>
      <c r="E20" s="348"/>
      <c r="F20" s="1088"/>
      <c r="G20" s="1089"/>
      <c r="H20" s="1089"/>
      <c r="I20" s="1089"/>
      <c r="J20" s="1089"/>
      <c r="K20" s="1089"/>
      <c r="L20" s="1089"/>
      <c r="M20" s="1089"/>
      <c r="N20" s="1089"/>
      <c r="O20" s="1089"/>
      <c r="P20" s="1090"/>
      <c r="Q20" s="38"/>
      <c r="R20" s="1091" t="str">
        <f>'HVAC Efficiency Tables'!$AD117</f>
        <v/>
      </c>
      <c r="S20" s="1092"/>
      <c r="T20" s="1092"/>
      <c r="U20" s="1093"/>
      <c r="V20" s="660"/>
      <c r="W20" s="1091" t="str">
        <f>'HVAC Efficiency Tables'!$AE117</f>
        <v/>
      </c>
      <c r="X20" s="1092"/>
      <c r="Y20" s="1092"/>
      <c r="Z20" s="1092"/>
      <c r="AA20" s="1092"/>
      <c r="AB20" s="1093"/>
      <c r="AC20" s="300"/>
      <c r="AD20" s="1101"/>
      <c r="AE20" s="1101"/>
      <c r="AF20" s="1101"/>
      <c r="AG20" s="1101"/>
      <c r="AH20" s="547"/>
      <c r="AI20" s="84"/>
      <c r="AJ20" s="54" t="str">
        <f>IFERROR(IF(OR(D20="",F20="",W20="",R20="",W20="Please Select",R20="Please Select"),"",VLOOKUP('HVAC Efficiency Tables'!AC117&amp;R20&amp;W20,HVACEfficiencies,4,FALSE)),"")</f>
        <v/>
      </c>
      <c r="AK20" s="84"/>
      <c r="AL20" s="54" t="str">
        <f>IFERROR(IF(OR(D20="",F20="",W20="",R20="",W20="Please Select",R20="Please Select",AR20="N/A"),"",VLOOKUP('HVAC Efficiency Tables'!AC117&amp;R20&amp;W20,HVACEfficiencies,11,FALSE)),"")</f>
        <v/>
      </c>
      <c r="AM20" s="84"/>
      <c r="AN20" s="54" t="str">
        <f>IFERROR(IF(OR(D20="",F20="",W20="",R20="",W20="Please Select",R20="Please Select",AT20="N/A"),"",VLOOKUP('HVAC Efficiency Tables'!AC117&amp;R20&amp;W20,HVACEfficiencies,14,FALSE)),"")</f>
        <v/>
      </c>
      <c r="AO20" s="300"/>
      <c r="AP20" s="68" t="str">
        <f>IFERROR(IF(OR(D20="",F20="",W20="",R20="",W20="Please Select",R20="Please Select"),"",VLOOKUP('HVAC Efficiency Tables'!AC117&amp;R20&amp;W20,HVACEfficiencies,3,FALSE)),"")</f>
        <v/>
      </c>
      <c r="AQ20" s="54" t="str">
        <f>IFERROR(IF(OR(D20="",F20="",W20="",R20="",W20="Please Select",R20="Please Select"),"",VLOOKUP('HVAC Efficiency Tables'!AC117&amp;R20&amp;W20,HVACEfficiencies,4,FALSE)),"")</f>
        <v/>
      </c>
      <c r="AR20" s="68" t="str">
        <f>IFERROR(IF(OR(D20="",F20="",W20="",R20="",W20="Please Select",R20="Please Select"),"",VLOOKUP('HVAC Efficiency Tables'!AC117&amp;R20&amp;W20,HVACEfficiencies,8,FALSE)),"")</f>
        <v/>
      </c>
      <c r="AS20" s="54" t="str">
        <f>IFERROR(IF(OR(D20="",F20="",W20="",R20="",W20="Please Select",R20="Please Select",AR20="N/A"),"",VLOOKUP('HVAC Efficiency Tables'!AC117&amp;R20&amp;W20,HVACEfficiencies,11,FALSE)),"")</f>
        <v/>
      </c>
      <c r="AT20" s="68" t="str">
        <f>IFERROR(IF(OR(D20="",F20="",W20="",R20="",W20="Please Select",R20="Please Select"),"",VLOOKUP('HVAC Efficiency Tables'!AC117&amp;R20&amp;W20,HVACEfficiencies,12,FALSE)),"")</f>
        <v/>
      </c>
      <c r="AU20" s="54" t="str">
        <f>IFERROR(IF(OR(D20="",F20="",W20="",R20="",W20="Please Select",R20="Please Select",AT20="N/A"),"",VLOOKUP('HVAC Efficiency Tables'!AC117&amp;R20&amp;W20,HVACEfficiencies,14,FALSE)),"")</f>
        <v/>
      </c>
      <c r="AV20" s="54"/>
      <c r="AW20" s="973" t="str" cm="1">
        <f t="array" ref="AW20">_xlfn.IFS(
AND($BR$1="OR",OR(F20="Unitary Commercial Air Conditioners, Air-Cooled",F20="Package Terminal Air Conditioners (PTAC)",F20="Package Terminal Heat Pump (PTHP)")),"ID Only*",
OR(F20="",AP20=""),"",
BE20="Qualified","",
AND(OR(AI20&gt;=AP20,AP20="N/A"),OR(AK20&gt;=AR20,AR20="N/A"),OR(AM20&gt;=AT20,AT20="N/A")),"Qualified",
OR(OR(AI20&lt;AP20,AP20="N/A"),OR(AK20&lt;AR20,AR20="N/A"),OR(AM20&lt;AT20,AT20="N/A")),"Not Qualified"
)</f>
        <v/>
      </c>
      <c r="AX20" s="973"/>
      <c r="AY20" s="68" t="str">
        <f>IFERROR(IF(OR(D20="",F20="",W20="",R20="",W20="Please Select",R20="Please Select"),"",VLOOKUP('HVAC Efficiency Tables'!AC117&amp;R20&amp;W20,HVACEfficiencies,5,FALSE)),"")</f>
        <v/>
      </c>
      <c r="AZ20" s="54" t="str">
        <f>IFERROR(IF(OR(D20="",F20="",W20="",R20="",W20="Please Select",R20="Please Select",AY20="N/A"),"",VLOOKUP('HVAC Efficiency Tables'!AC117&amp;R20&amp;W20,HVACEfficiencies,6,FALSE)),"")</f>
        <v/>
      </c>
      <c r="BA20" s="68" t="str">
        <f>IFERROR(IF(OR(D20="",F20="",W20="",R20="",W20="Please Select",R20="Please Select"),"",VLOOKUP('HVAC Efficiency Tables'!AC117&amp;R20&amp;W20,HVACEfficiencies,9,FALSE)),"")</f>
        <v/>
      </c>
      <c r="BB20" s="54" t="str">
        <f>IFERROR(IF(OR(D20="",F20="",W20="",R20="",W20="Please Select",R20="Please Select",BA20="N/A"),"",VLOOKUP('HVAC Efficiency Tables'!AC117&amp;R20&amp;W20,HVACEfficiencies,11,FALSE)),"")</f>
        <v/>
      </c>
      <c r="BC20" s="68" t="str">
        <f>IFERROR(IF(OR(D20="",F20="",W20="",R20="",W20="Please Select",R20="Please Select"),"",VLOOKUP('HVAC Efficiency Tables'!AC117&amp;R20&amp;W20,HVACEfficiencies,13,FALSE)),"")</f>
        <v/>
      </c>
      <c r="BD20" s="54" t="str">
        <f>IFERROR(IF(OR(D20="",F20="",W20="",R20="",W20="Please Select",R20="Please Select",BC20="N/A"),"",VLOOKUP('HVAC Efficiency Tables'!AC117&amp;R20&amp;W20,HVACEfficiencies,14,FALSE)),"")</f>
        <v/>
      </c>
      <c r="BE20" s="939" t="str">
        <f t="shared" si="7"/>
        <v/>
      </c>
      <c r="BF20" s="939"/>
      <c r="BG20" s="223" t="s">
        <v>252</v>
      </c>
      <c r="BH20" s="1064" t="str" cm="1">
        <f t="array" ref="BH20">_xlfn.IFS($BE20="Qualified",VLOOKUP('HVAC Efficiency Tables'!AC117&amp;R20&amp;W20,HVACEfficiencies,19,FALSE)*(B20*D20),$AW20="Qualified",VLOOKUP('HVAC Efficiency Tables'!AC117&amp;R20&amp;W20,HVACEfficiencies,18,FALSE)*(B20*D20),OR($BE20="Not Qualified",$BE20=""),"")</f>
        <v/>
      </c>
      <c r="BI20" s="1064"/>
      <c r="BJ20" s="69"/>
      <c r="BK20" s="1" t="str">
        <f>'HVAC Efficiency Tables'!AC117&amp;R20&amp;W20</f>
        <v>0</v>
      </c>
      <c r="BL20" s="3" t="str" cm="1">
        <f t="array" ref="BL20">_xlfn.IFS($BE20="Qualified",VLOOKUP('HVAC Efficiency Tables'!AC117&amp;R20&amp;W20,HVACEfficiencies,17,FALSE)*(B20*D20),$AW20="Qualified",VLOOKUP('HVAC Efficiency Tables'!AC117&amp;R20&amp;W20,HVACEfficiencies,16,FALSE)*(B20*D20),OR($BE20="Not Qualified",$BE20=""),"")</f>
        <v/>
      </c>
      <c r="BQ20" s="488" t="e">
        <f>VLOOKUP('HVAC Efficiency Tables'!AC117&amp;R20&amp;W20,HVACEfficiencies,7,FALSE)</f>
        <v>#N/A</v>
      </c>
      <c r="BR20" s="488">
        <f>IF('Final Application'!$T$9="",0,VLOOKUP('Final Application'!$T$9,CoolingHours,3,FALSE))</f>
        <v>0</v>
      </c>
      <c r="BS20" s="488" t="e">
        <f t="shared" si="4"/>
        <v>#N/A</v>
      </c>
      <c r="BT20" s="488" t="e">
        <f t="shared" si="2"/>
        <v>#N/A</v>
      </c>
      <c r="BU20" s="488" t="e">
        <f t="shared" si="3"/>
        <v>#N/A</v>
      </c>
      <c r="BV20" s="490" cm="1">
        <f t="array" ref="BV20">_xlfn.IFS($BE20="Qualified",VLOOKUP('HVAC Efficiency Tables'!AC117&amp;R20&amp;W20,HVACEfficiencies,17,FALSE)*(B20*D20),$AW20="Qualified",VLOOKUP('HVAC Efficiency Tables'!AC117&amp;R20&amp;W20,HVACEfficiencies,16,FALSE)*(B20*D20),OR($BE20="Not Qualified",$BE20=""),0)</f>
        <v>0</v>
      </c>
      <c r="BW20" s="491" t="str">
        <f t="shared" si="5"/>
        <v>Select Bldg Type</v>
      </c>
      <c r="BY20" s="150"/>
      <c r="BZ20" s="150"/>
      <c r="CA20" s="150"/>
      <c r="CB20" s="1091" t="str">
        <f>'HVAC Efficiency Tables'!$AD117</f>
        <v/>
      </c>
      <c r="CC20" s="1092"/>
      <c r="CD20" s="1092"/>
      <c r="CE20" s="1093"/>
      <c r="CF20" s="660"/>
      <c r="CG20" s="1091" t="str">
        <f>'HVAC Efficiency Tables'!$AE117</f>
        <v/>
      </c>
      <c r="CH20" s="1092"/>
      <c r="CI20" s="1092"/>
      <c r="CJ20" s="1092"/>
      <c r="CK20" s="1092"/>
      <c r="CL20" s="1093"/>
      <c r="CM20" s="150"/>
      <c r="CN20" s="150"/>
      <c r="CO20" s="150"/>
      <c r="CP20" s="150"/>
      <c r="CQ20" s="150"/>
      <c r="CR20" s="150"/>
      <c r="CS20" s="150"/>
      <c r="CT20" s="150"/>
      <c r="CU20" s="150"/>
      <c r="CV20" s="150"/>
      <c r="CW20" s="150"/>
      <c r="CX20" s="150"/>
      <c r="CY20" s="150"/>
      <c r="CZ20" s="150"/>
      <c r="DA20" s="150"/>
      <c r="DB20" s="150"/>
      <c r="DC20" s="150"/>
      <c r="DD20" s="150"/>
      <c r="DE20" s="150"/>
      <c r="DF20" s="150"/>
    </row>
    <row r="21" spans="1:178" ht="14.1" customHeight="1">
      <c r="A21" s="66"/>
      <c r="B21" s="84"/>
      <c r="C21" s="547"/>
      <c r="D21" s="84"/>
      <c r="E21" s="348"/>
      <c r="F21" s="1088"/>
      <c r="G21" s="1089"/>
      <c r="H21" s="1089"/>
      <c r="I21" s="1089"/>
      <c r="J21" s="1089"/>
      <c r="K21" s="1089"/>
      <c r="L21" s="1089"/>
      <c r="M21" s="1089"/>
      <c r="N21" s="1089"/>
      <c r="O21" s="1089"/>
      <c r="P21" s="1090"/>
      <c r="Q21" s="38"/>
      <c r="R21" s="1091" t="str">
        <f>'HVAC Efficiency Tables'!$AD118</f>
        <v/>
      </c>
      <c r="S21" s="1092"/>
      <c r="T21" s="1092"/>
      <c r="U21" s="1093"/>
      <c r="V21" s="660"/>
      <c r="W21" s="1091" t="str">
        <f>'HVAC Efficiency Tables'!$AE118</f>
        <v/>
      </c>
      <c r="X21" s="1092"/>
      <c r="Y21" s="1092"/>
      <c r="Z21" s="1092"/>
      <c r="AA21" s="1092"/>
      <c r="AB21" s="1093"/>
      <c r="AC21" s="300"/>
      <c r="AD21" s="1101"/>
      <c r="AE21" s="1101"/>
      <c r="AF21" s="1101"/>
      <c r="AG21" s="1101"/>
      <c r="AH21" s="547"/>
      <c r="AI21" s="84"/>
      <c r="AJ21" s="54" t="str">
        <f>IFERROR(IF(OR(D21="",F21="",W21="",R21="",W21="Please Select",R21="Please Select"),"",VLOOKUP('HVAC Efficiency Tables'!AC118&amp;R21&amp;W21,HVACEfficiencies,4,FALSE)),"")</f>
        <v/>
      </c>
      <c r="AK21" s="84"/>
      <c r="AL21" s="54" t="str">
        <f>IFERROR(IF(OR(D21="",F21="",W21="",R21="",W21="Please Select",R21="Please Select",AR21="N/A"),"",VLOOKUP('HVAC Efficiency Tables'!AC118&amp;R21&amp;W21,HVACEfficiencies,11,FALSE)),"")</f>
        <v/>
      </c>
      <c r="AM21" s="84"/>
      <c r="AN21" s="54" t="str">
        <f>IFERROR(IF(OR(D21="",F21="",W21="",R21="",W21="Please Select",R21="Please Select",AT21="N/A"),"",VLOOKUP('HVAC Efficiency Tables'!AC118&amp;R21&amp;W21,HVACEfficiencies,14,FALSE)),"")</f>
        <v/>
      </c>
      <c r="AO21" s="300"/>
      <c r="AP21" s="68" t="str">
        <f>IFERROR(IF(OR(D21="",F21="",W21="",R21="",W21="Please Select",R21="Please Select"),"",VLOOKUP('HVAC Efficiency Tables'!AC118&amp;R21&amp;W21,HVACEfficiencies,3,FALSE)),"")</f>
        <v/>
      </c>
      <c r="AQ21" s="54" t="str">
        <f>IFERROR(IF(OR(D21="",F21="",W21="",R21="",W21="Please Select",R21="Please Select"),"",VLOOKUP('HVAC Efficiency Tables'!AC118&amp;R21&amp;W21,HVACEfficiencies,4,FALSE)),"")</f>
        <v/>
      </c>
      <c r="AR21" s="68" t="str">
        <f>IFERROR(IF(OR(D21="",F21="",W21="",R21="",W21="Please Select",R21="Please Select"),"",VLOOKUP('HVAC Efficiency Tables'!AC118&amp;R21&amp;W21,HVACEfficiencies,8,FALSE)),"")</f>
        <v/>
      </c>
      <c r="AS21" s="54" t="str">
        <f>IFERROR(IF(OR(D21="",F21="",W21="",R21="",W21="Please Select",R21="Please Select",AR21="N/A"),"",VLOOKUP('HVAC Efficiency Tables'!AC118&amp;R21&amp;W21,HVACEfficiencies,11,FALSE)),"")</f>
        <v/>
      </c>
      <c r="AT21" s="68" t="str">
        <f>IFERROR(IF(OR(D21="",F21="",W21="",R21="",W21="Please Select",R21="Please Select"),"",VLOOKUP('HVAC Efficiency Tables'!AC118&amp;R21&amp;W21,HVACEfficiencies,12,FALSE)),"")</f>
        <v/>
      </c>
      <c r="AU21" s="54" t="str">
        <f>IFERROR(IF(OR(D21="",F21="",W21="",R21="",W21="Please Select",R21="Please Select",AT21="N/A"),"",VLOOKUP('HVAC Efficiency Tables'!AC118&amp;R21&amp;W21,HVACEfficiencies,14,FALSE)),"")</f>
        <v/>
      </c>
      <c r="AV21" s="54"/>
      <c r="AW21" s="973" t="str" cm="1">
        <f t="array" ref="AW21">_xlfn.IFS(
AND($BR$1="OR",OR(F21="Unitary Commercial Air Conditioners, Air-Cooled",F21="Package Terminal Air Conditioners (PTAC)",F21="Package Terminal Heat Pump (PTHP)")),"ID Only*",
OR(F21="",AP21=""),"",
BE21="Qualified","",
AND(OR(AI21&gt;=AP21,AP21="N/A"),OR(AK21&gt;=AR21,AR21="N/A"),OR(AM21&gt;=AT21,AT21="N/A")),"Qualified",
OR(OR(AI21&lt;AP21,AP21="N/A"),OR(AK21&lt;AR21,AR21="N/A"),OR(AM21&lt;AT21,AT21="N/A")),"Not Qualified"
)</f>
        <v/>
      </c>
      <c r="AX21" s="973"/>
      <c r="AY21" s="68" t="str">
        <f>IFERROR(IF(OR(D21="",F21="",W21="",R21="",W21="Please Select",R21="Please Select"),"",VLOOKUP('HVAC Efficiency Tables'!AC118&amp;R21&amp;W21,HVACEfficiencies,5,FALSE)),"")</f>
        <v/>
      </c>
      <c r="AZ21" s="54" t="str">
        <f>IFERROR(IF(OR(D21="",F21="",W21="",R21="",W21="Please Select",R21="Please Select",AY21="N/A"),"",VLOOKUP('HVAC Efficiency Tables'!AC118&amp;R21&amp;W21,HVACEfficiencies,6,FALSE)),"")</f>
        <v/>
      </c>
      <c r="BA21" s="68" t="str">
        <f>IFERROR(IF(OR(D21="",F21="",W21="",R21="",W21="Please Select",R21="Please Select"),"",VLOOKUP('HVAC Efficiency Tables'!AC118&amp;R21&amp;W21,HVACEfficiencies,9,FALSE)),"")</f>
        <v/>
      </c>
      <c r="BB21" s="54" t="str">
        <f>IFERROR(IF(OR(D21="",F21="",W21="",R21="",W21="Please Select",R21="Please Select",BA21="N/A"),"",VLOOKUP('HVAC Efficiency Tables'!AC118&amp;R21&amp;W21,HVACEfficiencies,11,FALSE)),"")</f>
        <v/>
      </c>
      <c r="BC21" s="68" t="str">
        <f>IFERROR(IF(OR(D21="",F21="",W21="",R21="",W21="Please Select",R21="Please Select"),"",VLOOKUP('HVAC Efficiency Tables'!AC118&amp;R21&amp;W21,HVACEfficiencies,13,FALSE)),"")</f>
        <v/>
      </c>
      <c r="BD21" s="54" t="str">
        <f>IFERROR(IF(OR(D21="",F21="",W21="",R21="",W21="Please Select",R21="Please Select",BC21="N/A"),"",VLOOKUP('HVAC Efficiency Tables'!AC118&amp;R21&amp;W21,HVACEfficiencies,14,FALSE)),"")</f>
        <v/>
      </c>
      <c r="BE21" s="939" t="str">
        <f t="shared" si="7"/>
        <v/>
      </c>
      <c r="BF21" s="939"/>
      <c r="BG21" s="223" t="s">
        <v>252</v>
      </c>
      <c r="BH21" s="1064" t="str" cm="1">
        <f t="array" ref="BH21">_xlfn.IFS($BE21="Qualified",VLOOKUP('HVAC Efficiency Tables'!AC118&amp;R21&amp;W21,HVACEfficiencies,19,FALSE)*(B21*D21),$AW21="Qualified",VLOOKUP('HVAC Efficiency Tables'!AC118&amp;R21&amp;W21,HVACEfficiencies,18,FALSE)*(B21*D21),OR($BE21="Not Qualified",$BE21=""),"")</f>
        <v/>
      </c>
      <c r="BI21" s="1064"/>
      <c r="BJ21" s="69"/>
      <c r="BK21" s="1" t="str">
        <f>'HVAC Efficiency Tables'!AC118&amp;R21&amp;W21</f>
        <v>0</v>
      </c>
      <c r="BL21" s="3" t="str" cm="1">
        <f t="array" ref="BL21">_xlfn.IFS($BE21="Qualified",VLOOKUP('HVAC Efficiency Tables'!AC118&amp;R21&amp;W21,HVACEfficiencies,17,FALSE)*(B21*D21),$AW21="Qualified",VLOOKUP('HVAC Efficiency Tables'!AC118&amp;R21&amp;W21,HVACEfficiencies,16,FALSE)*(B21*D21),OR($BE21="Not Qualified",$BE21=""),"")</f>
        <v/>
      </c>
      <c r="BQ21" s="488" t="e">
        <f>VLOOKUP('HVAC Efficiency Tables'!AC118&amp;R21&amp;W21,HVACEfficiencies,7,FALSE)</f>
        <v>#N/A</v>
      </c>
      <c r="BR21" s="488">
        <f>IF('Final Application'!$T$9="",0,VLOOKUP('Final Application'!$T$9,CoolingHours,3,FALSE))</f>
        <v>0</v>
      </c>
      <c r="BS21" s="488" t="e">
        <f t="shared" si="4"/>
        <v>#N/A</v>
      </c>
      <c r="BT21" s="488" t="e">
        <f t="shared" si="2"/>
        <v>#N/A</v>
      </c>
      <c r="BU21" s="488" t="e">
        <f t="shared" si="3"/>
        <v>#N/A</v>
      </c>
      <c r="BV21" s="490" cm="1">
        <f t="array" ref="BV21">_xlfn.IFS($BE21="Qualified",VLOOKUP('HVAC Efficiency Tables'!AC118&amp;R21&amp;W21,HVACEfficiencies,17,FALSE)*(B21*D21),$AW21="Qualified",VLOOKUP('HVAC Efficiency Tables'!AC118&amp;R21&amp;W21,HVACEfficiencies,16,FALSE)*(B21*D21),OR($BE21="Not Qualified",$BE21=""),0)</f>
        <v>0</v>
      </c>
      <c r="BW21" s="491" t="str">
        <f t="shared" si="5"/>
        <v>Select Bldg Type</v>
      </c>
      <c r="BY21" s="150"/>
      <c r="BZ21" s="150"/>
      <c r="CA21" s="150"/>
      <c r="CB21" s="1091" t="str">
        <f>'HVAC Efficiency Tables'!$AD118</f>
        <v/>
      </c>
      <c r="CC21" s="1092"/>
      <c r="CD21" s="1092"/>
      <c r="CE21" s="1093"/>
      <c r="CF21" s="660"/>
      <c r="CG21" s="1091" t="str">
        <f>'HVAC Efficiency Tables'!$AE118</f>
        <v/>
      </c>
      <c r="CH21" s="1092"/>
      <c r="CI21" s="1092"/>
      <c r="CJ21" s="1092"/>
      <c r="CK21" s="1092"/>
      <c r="CL21" s="1093"/>
      <c r="CM21" s="150"/>
      <c r="CN21" s="150"/>
      <c r="CO21" s="150"/>
      <c r="CP21" s="150"/>
      <c r="CQ21" s="150"/>
      <c r="CR21" s="150"/>
      <c r="CS21" s="150"/>
      <c r="CT21" s="150"/>
      <c r="CU21" s="150"/>
      <c r="CV21" s="150"/>
      <c r="CW21" s="150"/>
      <c r="CX21" s="150"/>
      <c r="CY21" s="150"/>
      <c r="CZ21" s="150"/>
      <c r="DA21" s="150"/>
      <c r="DB21" s="150"/>
      <c r="DC21" s="150"/>
      <c r="DD21" s="150"/>
      <c r="DE21" s="150"/>
      <c r="DF21" s="150"/>
    </row>
    <row r="22" spans="1:178" ht="14.1" customHeight="1">
      <c r="A22" s="66"/>
      <c r="B22" s="84"/>
      <c r="C22" s="547"/>
      <c r="D22" s="84"/>
      <c r="E22" s="348"/>
      <c r="F22" s="1100"/>
      <c r="G22" s="1100"/>
      <c r="H22" s="1100"/>
      <c r="I22" s="1100"/>
      <c r="J22" s="1100"/>
      <c r="K22" s="1100"/>
      <c r="L22" s="1100"/>
      <c r="M22" s="1100"/>
      <c r="N22" s="1100"/>
      <c r="O22" s="1100"/>
      <c r="P22" s="1100"/>
      <c r="Q22" s="38"/>
      <c r="R22" s="1091" t="str">
        <f>'HVAC Efficiency Tables'!$AD119</f>
        <v/>
      </c>
      <c r="S22" s="1092"/>
      <c r="T22" s="1092"/>
      <c r="U22" s="1093"/>
      <c r="V22" s="660"/>
      <c r="W22" s="1091" t="str">
        <f>'HVAC Efficiency Tables'!$AE119</f>
        <v/>
      </c>
      <c r="X22" s="1092"/>
      <c r="Y22" s="1092"/>
      <c r="Z22" s="1092"/>
      <c r="AA22" s="1092"/>
      <c r="AB22" s="1093"/>
      <c r="AC22" s="300"/>
      <c r="AD22" s="1101"/>
      <c r="AE22" s="1101"/>
      <c r="AF22" s="1101"/>
      <c r="AG22" s="1101"/>
      <c r="AH22" s="547"/>
      <c r="AI22" s="84"/>
      <c r="AJ22" s="54" t="str">
        <f>IFERROR(IF(OR(D22="",F22="",W22="",R22="",W22="Please Select",R22="Please Select"),"",VLOOKUP('HVAC Efficiency Tables'!AC119&amp;R22&amp;W22,HVACEfficiencies,4,FALSE)),"")</f>
        <v/>
      </c>
      <c r="AK22" s="84"/>
      <c r="AL22" s="54" t="str">
        <f>IFERROR(IF(OR(D22="",F22="",W22="",R22="",W22="Please Select",R22="Please Select",AR22="N/A"),"",VLOOKUP('HVAC Efficiency Tables'!AC119&amp;R22&amp;W22,HVACEfficiencies,11,FALSE)),"")</f>
        <v/>
      </c>
      <c r="AM22" s="84"/>
      <c r="AN22" s="54" t="str">
        <f>IFERROR(IF(OR(D22="",F22="",W22="",R22="",W22="Please Select",R22="Please Select",AT22="N/A"),"",VLOOKUP('HVAC Efficiency Tables'!AC119&amp;R22&amp;W22,HVACEfficiencies,14,FALSE)),"")</f>
        <v/>
      </c>
      <c r="AO22" s="300"/>
      <c r="AP22" s="68" t="str">
        <f>IFERROR(IF(OR(D22="",F22="",W22="",R22="",W22="Please Select",R22="Please Select"),"",VLOOKUP('HVAC Efficiency Tables'!AC119&amp;R22&amp;W22,HVACEfficiencies,3,FALSE)),"")</f>
        <v/>
      </c>
      <c r="AQ22" s="54" t="str">
        <f>IFERROR(IF(OR(D22="",F22="",W22="",R22="",W22="Please Select",R22="Please Select"),"",VLOOKUP('HVAC Efficiency Tables'!AC119&amp;R22&amp;W22,HVACEfficiencies,4,FALSE)),"")</f>
        <v/>
      </c>
      <c r="AR22" s="68" t="str">
        <f>IFERROR(IF(OR(D22="",F22="",W22="",R22="",W22="Please Select",R22="Please Select"),"",VLOOKUP('HVAC Efficiency Tables'!AC119&amp;R22&amp;W22,HVACEfficiencies,8,FALSE)),"")</f>
        <v/>
      </c>
      <c r="AS22" s="54" t="str">
        <f>IFERROR(IF(OR(D22="",F22="",W22="",R22="",W22="Please Select",R22="Please Select",AR22="N/A"),"",VLOOKUP('HVAC Efficiency Tables'!AC119&amp;R22&amp;W22,HVACEfficiencies,11,FALSE)),"")</f>
        <v/>
      </c>
      <c r="AT22" s="68" t="str">
        <f>IFERROR(IF(OR(D22="",F22="",W22="",R22="",W22="Please Select",R22="Please Select"),"",VLOOKUP('HVAC Efficiency Tables'!AC119&amp;R22&amp;W22,HVACEfficiencies,12,FALSE)),"")</f>
        <v/>
      </c>
      <c r="AU22" s="54" t="str">
        <f>IFERROR(IF(OR(D22="",F22="",W22="",R22="",W22="Please Select",R22="Please Select",AT22="N/A"),"",VLOOKUP('HVAC Efficiency Tables'!AC119&amp;R22&amp;W22,HVACEfficiencies,14,FALSE)),"")</f>
        <v/>
      </c>
      <c r="AV22" s="54"/>
      <c r="AW22" s="973" t="str" cm="1">
        <f t="array" ref="AW22">_xlfn.IFS(
AND($BR$1="OR",OR(F22="Unitary Commercial Air Conditioners, Air-Cooled",F22="Package Terminal Air Conditioners (PTAC)",F22="Package Terminal Heat Pump (PTHP)")),"ID Only*",
OR(F22="",AP22=""),"",
BE22="Qualified","",
AND(OR(AI22&gt;=AP22,AP22="N/A"),OR(AK22&gt;=AR22,AR22="N/A"),OR(AM22&gt;=AT22,AT22="N/A")),"Qualified",
OR(OR(AI22&lt;AP22,AP22="N/A"),OR(AK22&lt;AR22,AR22="N/A"),OR(AM22&lt;AT22,AT22="N/A")),"Not Qualified"
)</f>
        <v/>
      </c>
      <c r="AX22" s="973"/>
      <c r="AY22" s="68" t="str">
        <f>IFERROR(IF(OR(D22="",F22="",W22="",R22="",W22="Please Select",R22="Please Select"),"",VLOOKUP('HVAC Efficiency Tables'!AC119&amp;R22&amp;W22,HVACEfficiencies,5,FALSE)),"")</f>
        <v/>
      </c>
      <c r="AZ22" s="54" t="str">
        <f>IFERROR(IF(OR(D22="",F22="",W22="",R22="",W22="Please Select",R22="Please Select",AY22="N/A"),"",VLOOKUP('HVAC Efficiency Tables'!AC119&amp;R22&amp;W22,HVACEfficiencies,6,FALSE)),"")</f>
        <v/>
      </c>
      <c r="BA22" s="68" t="str">
        <f>IFERROR(IF(OR(D22="",F22="",W22="",R22="",W22="Please Select",R22="Please Select"),"",VLOOKUP('HVAC Efficiency Tables'!AC119&amp;R22&amp;W22,HVACEfficiencies,9,FALSE)),"")</f>
        <v/>
      </c>
      <c r="BB22" s="54" t="str">
        <f>IFERROR(IF(OR(D22="",F22="",W22="",R22="",W22="Please Select",R22="Please Select",BA22="N/A"),"",VLOOKUP('HVAC Efficiency Tables'!AC119&amp;R22&amp;W22,HVACEfficiencies,11,FALSE)),"")</f>
        <v/>
      </c>
      <c r="BC22" s="68" t="str">
        <f>IFERROR(IF(OR(D22="",F22="",W22="",R22="",W22="Please Select",R22="Please Select"),"",VLOOKUP('HVAC Efficiency Tables'!AC119&amp;R22&amp;W22,HVACEfficiencies,13,FALSE)),"")</f>
        <v/>
      </c>
      <c r="BD22" s="54" t="str">
        <f>IFERROR(IF(OR(D22="",F22="",W22="",R22="",W22="Please Select",R22="Please Select",BC22="N/A"),"",VLOOKUP('HVAC Efficiency Tables'!AC119&amp;R22&amp;W22,HVACEfficiencies,14,FALSE)),"")</f>
        <v/>
      </c>
      <c r="BE22" s="939" t="str">
        <f t="shared" si="7"/>
        <v/>
      </c>
      <c r="BF22" s="939"/>
      <c r="BG22" s="223" t="s">
        <v>252</v>
      </c>
      <c r="BH22" s="1064" t="str" cm="1">
        <f t="array" ref="BH22">_xlfn.IFS($BE22="Qualified",VLOOKUP('HVAC Efficiency Tables'!AC119&amp;R22&amp;W22,HVACEfficiencies,19,FALSE)*(B22*D22),$AW22="Qualified",VLOOKUP('HVAC Efficiency Tables'!AC119&amp;R22&amp;W22,HVACEfficiencies,18,FALSE)*(B22*D22),OR($BE22="Not Qualified",$BE22=""),"")</f>
        <v/>
      </c>
      <c r="BI22" s="1064"/>
      <c r="BJ22" s="69"/>
      <c r="BK22" s="1" t="str">
        <f>'HVAC Efficiency Tables'!AC119&amp;R22&amp;W22</f>
        <v>0</v>
      </c>
      <c r="BL22" s="3" t="str" cm="1">
        <f t="array" ref="BL22">_xlfn.IFS($BE22="Qualified",VLOOKUP('HVAC Efficiency Tables'!AC119&amp;R22&amp;W22,HVACEfficiencies,17,FALSE)*(B22*D22),$AW22="Qualified",VLOOKUP('HVAC Efficiency Tables'!AC119&amp;R22&amp;W22,HVACEfficiencies,16,FALSE)*(B22*D22),OR($BE22="Not Qualified",$BE22=""),"")</f>
        <v/>
      </c>
      <c r="BQ22" s="488" t="e">
        <f>VLOOKUP('HVAC Efficiency Tables'!AC119&amp;R22&amp;W22,HVACEfficiencies,7,FALSE)</f>
        <v>#N/A</v>
      </c>
      <c r="BR22" s="488">
        <f>IF('Final Application'!$T$9="",0,VLOOKUP('Final Application'!$T$9,CoolingHours,3,FALSE))</f>
        <v>0</v>
      </c>
      <c r="BS22" s="488" t="e">
        <f t="shared" si="4"/>
        <v>#N/A</v>
      </c>
      <c r="BT22" s="488" t="e">
        <f t="shared" si="2"/>
        <v>#N/A</v>
      </c>
      <c r="BU22" s="488" t="e">
        <f t="shared" si="3"/>
        <v>#N/A</v>
      </c>
      <c r="BV22" s="490" cm="1">
        <f t="array" ref="BV22">_xlfn.IFS($BE22="Qualified",VLOOKUP('HVAC Efficiency Tables'!AC119&amp;R22&amp;W22,HVACEfficiencies,17,FALSE)*(B22*D22),$AW22="Qualified",VLOOKUP('HVAC Efficiency Tables'!AC119&amp;R22&amp;W22,HVACEfficiencies,16,FALSE)*(B22*D22),OR($BE22="Not Qualified",$BE22=""),0)</f>
        <v>0</v>
      </c>
      <c r="BW22" s="491" t="str">
        <f t="shared" si="5"/>
        <v>Select Bldg Type</v>
      </c>
      <c r="BY22" s="150"/>
      <c r="BZ22" s="150"/>
      <c r="CA22" s="150"/>
      <c r="CB22" s="1091" t="str">
        <f>'HVAC Efficiency Tables'!$AD119</f>
        <v/>
      </c>
      <c r="CC22" s="1092"/>
      <c r="CD22" s="1092"/>
      <c r="CE22" s="1093"/>
      <c r="CF22" s="660"/>
      <c r="CG22" s="1091" t="str">
        <f>'HVAC Efficiency Tables'!$AE119</f>
        <v/>
      </c>
      <c r="CH22" s="1092"/>
      <c r="CI22" s="1092"/>
      <c r="CJ22" s="1092"/>
      <c r="CK22" s="1092"/>
      <c r="CL22" s="1093"/>
      <c r="CM22" s="150"/>
      <c r="CN22" s="150"/>
      <c r="CO22" s="150"/>
      <c r="CP22" s="150"/>
      <c r="CQ22" s="150"/>
      <c r="CR22" s="150"/>
      <c r="CS22" s="150"/>
      <c r="CT22" s="150"/>
      <c r="CU22" s="150"/>
      <c r="CV22" s="150"/>
      <c r="CW22" s="150"/>
      <c r="CX22" s="150"/>
      <c r="CY22" s="150"/>
      <c r="CZ22" s="150"/>
      <c r="DA22" s="150"/>
      <c r="DB22" s="150"/>
      <c r="DC22" s="150"/>
      <c r="DD22" s="150"/>
      <c r="DE22" s="150"/>
      <c r="DF22" s="150"/>
    </row>
    <row r="23" spans="1:178" ht="14.1" customHeight="1">
      <c r="A23" s="66"/>
      <c r="B23" s="84"/>
      <c r="C23" s="547"/>
      <c r="D23" s="84"/>
      <c r="E23" s="348"/>
      <c r="F23" s="1100"/>
      <c r="G23" s="1100"/>
      <c r="H23" s="1100"/>
      <c r="I23" s="1100"/>
      <c r="J23" s="1100"/>
      <c r="K23" s="1100"/>
      <c r="L23" s="1100"/>
      <c r="M23" s="1100"/>
      <c r="N23" s="1100"/>
      <c r="O23" s="1100"/>
      <c r="P23" s="1100"/>
      <c r="Q23" s="38"/>
      <c r="R23" s="1091" t="str">
        <f>'HVAC Efficiency Tables'!$AD120</f>
        <v/>
      </c>
      <c r="S23" s="1092"/>
      <c r="T23" s="1092"/>
      <c r="U23" s="1093"/>
      <c r="V23" s="660"/>
      <c r="W23" s="1091" t="str">
        <f>'HVAC Efficiency Tables'!$AE120</f>
        <v/>
      </c>
      <c r="X23" s="1092"/>
      <c r="Y23" s="1092"/>
      <c r="Z23" s="1092"/>
      <c r="AA23" s="1092"/>
      <c r="AB23" s="1093"/>
      <c r="AC23" s="300"/>
      <c r="AD23" s="1101"/>
      <c r="AE23" s="1101"/>
      <c r="AF23" s="1101"/>
      <c r="AG23" s="1101"/>
      <c r="AH23" s="547"/>
      <c r="AI23" s="84"/>
      <c r="AJ23" s="54" t="str">
        <f>IFERROR(IF(OR(D23="",F23="",W23="",R23="",W23="Please Select",R23="Please Select"),"",VLOOKUP('HVAC Efficiency Tables'!AC120&amp;R23&amp;W23,HVACEfficiencies,4,FALSE)),"")</f>
        <v/>
      </c>
      <c r="AK23" s="84"/>
      <c r="AL23" s="54" t="str">
        <f>IFERROR(IF(OR(D23="",F23="",W23="",R23="",W23="Please Select",R23="Please Select",AR23="N/A"),"",VLOOKUP('HVAC Efficiency Tables'!AC120&amp;R23&amp;W23,HVACEfficiencies,11,FALSE)),"")</f>
        <v/>
      </c>
      <c r="AM23" s="84"/>
      <c r="AN23" s="54" t="str">
        <f>IFERROR(IF(OR(D23="",F23="",W23="",R23="",W23="Please Select",R23="Please Select",AT23="N/A"),"",VLOOKUP('HVAC Efficiency Tables'!AC120&amp;R23&amp;W23,HVACEfficiencies,14,FALSE)),"")</f>
        <v/>
      </c>
      <c r="AO23" s="300"/>
      <c r="AP23" s="68" t="str">
        <f>IFERROR(IF(OR(D23="",F23="",W23="",R23="",W23="Please Select",R23="Please Select"),"",VLOOKUP('HVAC Efficiency Tables'!AC120&amp;R23&amp;W23,HVACEfficiencies,3,FALSE)),"")</f>
        <v/>
      </c>
      <c r="AQ23" s="54" t="str">
        <f>IFERROR(IF(OR(D23="",F23="",W23="",R23="",W23="Please Select",R23="Please Select"),"",VLOOKUP('HVAC Efficiency Tables'!AC120&amp;R23&amp;W23,HVACEfficiencies,4,FALSE)),"")</f>
        <v/>
      </c>
      <c r="AR23" s="68" t="str">
        <f>IFERROR(IF(OR(D23="",F23="",W23="",R23="",W23="Please Select",R23="Please Select"),"",VLOOKUP('HVAC Efficiency Tables'!AC120&amp;R23&amp;W23,HVACEfficiencies,8,FALSE)),"")</f>
        <v/>
      </c>
      <c r="AS23" s="54" t="str">
        <f>IFERROR(IF(OR(D23="",F23="",W23="",R23="",W23="Please Select",R23="Please Select",AR23="N/A"),"",VLOOKUP('HVAC Efficiency Tables'!AC120&amp;R23&amp;W23,HVACEfficiencies,11,FALSE)),"")</f>
        <v/>
      </c>
      <c r="AT23" s="68" t="str">
        <f>IFERROR(IF(OR(D23="",F23="",W23="",R23="",W23="Please Select",R23="Please Select"),"",VLOOKUP('HVAC Efficiency Tables'!AC120&amp;R23&amp;W23,HVACEfficiencies,12,FALSE)),"")</f>
        <v/>
      </c>
      <c r="AU23" s="54" t="str">
        <f>IFERROR(IF(OR(D23="",F23="",W23="",R23="",W23="Please Select",R23="Please Select",AT23="N/A"),"",VLOOKUP('HVAC Efficiency Tables'!AC120&amp;R23&amp;W23,HVACEfficiencies,14,FALSE)),"")</f>
        <v/>
      </c>
      <c r="AV23" s="54"/>
      <c r="AW23" s="973" t="str" cm="1">
        <f t="array" ref="AW23">_xlfn.IFS(
AND($BR$1="OR",OR(F23="Unitary Commercial Air Conditioners, Air-Cooled",F23="Package Terminal Air Conditioners (PTAC)",F23="Package Terminal Heat Pump (PTHP)")),"ID Only*",
OR(F23="",AP23=""),"",
BE23="Qualified","",
AND(OR(AI23&gt;=AP23,AP23="N/A"),OR(AK23&gt;=AR23,AR23="N/A"),OR(AM23&gt;=AT23,AT23="N/A")),"Qualified",
OR(OR(AI23&lt;AP23,AP23="N/A"),OR(AK23&lt;AR23,AR23="N/A"),OR(AM23&lt;AT23,AT23="N/A")),"Not Qualified"
)</f>
        <v/>
      </c>
      <c r="AX23" s="973"/>
      <c r="AY23" s="68" t="str">
        <f>IFERROR(IF(OR(D23="",F23="",W23="",R23="",W23="Please Select",R23="Please Select"),"",VLOOKUP('HVAC Efficiency Tables'!AC120&amp;R23&amp;W23,HVACEfficiencies,5,FALSE)),"")</f>
        <v/>
      </c>
      <c r="AZ23" s="54" t="str">
        <f>IFERROR(IF(OR(D23="",F23="",W23="",R23="",W23="Please Select",R23="Please Select",AY23="N/A"),"",VLOOKUP('HVAC Efficiency Tables'!AC120&amp;R23&amp;W23,HVACEfficiencies,6,FALSE)),"")</f>
        <v/>
      </c>
      <c r="BA23" s="68" t="str">
        <f>IFERROR(IF(OR(D23="",F23="",W23="",R23="",W23="Please Select",R23="Please Select"),"",VLOOKUP('HVAC Efficiency Tables'!AC120&amp;R23&amp;W23,HVACEfficiencies,9,FALSE)),"")</f>
        <v/>
      </c>
      <c r="BB23" s="54" t="str">
        <f>IFERROR(IF(OR(D23="",F23="",W23="",R23="",W23="Please Select",R23="Please Select",BA23="N/A"),"",VLOOKUP('HVAC Efficiency Tables'!AC120&amp;R23&amp;W23,HVACEfficiencies,11,FALSE)),"")</f>
        <v/>
      </c>
      <c r="BC23" s="68" t="str">
        <f>IFERROR(IF(OR(D23="",F23="",W23="",R23="",W23="Please Select",R23="Please Select"),"",VLOOKUP('HVAC Efficiency Tables'!AC120&amp;R23&amp;W23,HVACEfficiencies,13,FALSE)),"")</f>
        <v/>
      </c>
      <c r="BD23" s="54" t="str">
        <f>IFERROR(IF(OR(D23="",F23="",W23="",R23="",W23="Please Select",R23="Please Select",BC23="N/A"),"",VLOOKUP('HVAC Efficiency Tables'!AC120&amp;R23&amp;W23,HVACEfficiencies,14,FALSE)),"")</f>
        <v/>
      </c>
      <c r="BE23" s="939" t="str">
        <f t="shared" si="7"/>
        <v/>
      </c>
      <c r="BF23" s="939"/>
      <c r="BG23" s="223" t="s">
        <v>252</v>
      </c>
      <c r="BH23" s="1064" t="str" cm="1">
        <f t="array" ref="BH23">_xlfn.IFS($BE23="Qualified",VLOOKUP('HVAC Efficiency Tables'!AC120&amp;R23&amp;W23,HVACEfficiencies,19,FALSE)*(B23*D23),$AW23="Qualified",VLOOKUP('HVAC Efficiency Tables'!AC120&amp;R23&amp;W23,HVACEfficiencies,18,FALSE)*(B23*D23),OR($BE23="Not Qualified",$BE23=""),"")</f>
        <v/>
      </c>
      <c r="BI23" s="1064"/>
      <c r="BJ23" s="69"/>
      <c r="BK23" s="1" t="str">
        <f>'HVAC Efficiency Tables'!AC120&amp;R23&amp;W23</f>
        <v>0</v>
      </c>
      <c r="BL23" s="3" t="str" cm="1">
        <f t="array" ref="BL23">_xlfn.IFS($BE23="Qualified",VLOOKUP('HVAC Efficiency Tables'!AC120&amp;R23&amp;W23,HVACEfficiencies,19,FALSE),$AW23="Qualified",VLOOKUP('HVAC Efficiency Tables'!AC120&amp;R23&amp;W23,HVACEfficiencies,18,FALSE),OR($BE23="Not Qualified",$BE23=""),"")</f>
        <v/>
      </c>
      <c r="BQ23" s="488" t="e">
        <f>VLOOKUP('HVAC Efficiency Tables'!AC120&amp;R23&amp;W23,HVACEfficiencies,7,FALSE)</f>
        <v>#N/A</v>
      </c>
      <c r="BR23" s="488">
        <f>IF('Final Application'!$T$9="",0,VLOOKUP('Final Application'!$T$9,CoolingHours,3,FALSE))</f>
        <v>0</v>
      </c>
      <c r="BS23" s="488" t="e">
        <f t="shared" si="4"/>
        <v>#N/A</v>
      </c>
      <c r="BT23" s="488" t="e">
        <f t="shared" si="2"/>
        <v>#N/A</v>
      </c>
      <c r="BU23" s="488" t="e">
        <f t="shared" si="3"/>
        <v>#N/A</v>
      </c>
      <c r="BV23" s="490" cm="1">
        <f t="array" ref="BV23">_xlfn.IFS($BE23="Qualified",VLOOKUP('HVAC Efficiency Tables'!AC120&amp;R23&amp;W23,HVACEfficiencies,17,FALSE)*(B23*D23),$AW23="Qualified",VLOOKUP('HVAC Efficiency Tables'!AC120&amp;R23&amp;W23,HVACEfficiencies,16,FALSE)*(B23*D23),OR($BE23="Not Qualified",$BE23=""),0)</f>
        <v>0</v>
      </c>
      <c r="BW23" s="491" t="str">
        <f t="shared" si="5"/>
        <v>Select Bldg Type</v>
      </c>
      <c r="BY23" s="150"/>
      <c r="BZ23" s="150"/>
      <c r="CA23" s="150"/>
      <c r="CB23" s="1091" t="str">
        <f>'HVAC Efficiency Tables'!$AD120</f>
        <v/>
      </c>
      <c r="CC23" s="1092"/>
      <c r="CD23" s="1092"/>
      <c r="CE23" s="1093"/>
      <c r="CF23" s="660"/>
      <c r="CG23" s="1091" t="str">
        <f>'HVAC Efficiency Tables'!$AE120</f>
        <v/>
      </c>
      <c r="CH23" s="1092"/>
      <c r="CI23" s="1092"/>
      <c r="CJ23" s="1092"/>
      <c r="CK23" s="1092"/>
      <c r="CL23" s="1093"/>
      <c r="CM23" s="150"/>
      <c r="CN23" s="150"/>
      <c r="CO23" s="150"/>
      <c r="CP23" s="150"/>
      <c r="CQ23" s="150"/>
      <c r="CR23" s="150"/>
      <c r="CS23" s="150"/>
      <c r="CT23" s="150"/>
      <c r="CU23" s="150"/>
      <c r="CV23" s="150"/>
      <c r="CW23" s="150"/>
      <c r="CX23" s="150"/>
      <c r="CY23" s="150"/>
      <c r="CZ23" s="150"/>
      <c r="DA23" s="150"/>
      <c r="DB23" s="150"/>
      <c r="DC23" s="150"/>
      <c r="DD23" s="150"/>
      <c r="DE23" s="150"/>
      <c r="DF23" s="150"/>
    </row>
    <row r="24" spans="1:178" ht="14.1" customHeight="1">
      <c r="A24" s="66"/>
      <c r="B24" s="84"/>
      <c r="C24" s="547"/>
      <c r="D24" s="84"/>
      <c r="E24" s="348"/>
      <c r="F24" s="1100"/>
      <c r="G24" s="1100"/>
      <c r="H24" s="1100"/>
      <c r="I24" s="1100"/>
      <c r="J24" s="1100"/>
      <c r="K24" s="1100"/>
      <c r="L24" s="1100"/>
      <c r="M24" s="1100"/>
      <c r="N24" s="1100"/>
      <c r="O24" s="1100"/>
      <c r="P24" s="1100"/>
      <c r="Q24" s="38"/>
      <c r="R24" s="1091" t="str">
        <f>'HVAC Efficiency Tables'!$AD121</f>
        <v/>
      </c>
      <c r="S24" s="1092"/>
      <c r="T24" s="1092"/>
      <c r="U24" s="1093"/>
      <c r="V24" s="660"/>
      <c r="W24" s="1091" t="str">
        <f>'HVAC Efficiency Tables'!$AE121</f>
        <v/>
      </c>
      <c r="X24" s="1092"/>
      <c r="Y24" s="1092"/>
      <c r="Z24" s="1092"/>
      <c r="AA24" s="1092"/>
      <c r="AB24" s="1093"/>
      <c r="AC24" s="300"/>
      <c r="AD24" s="1101"/>
      <c r="AE24" s="1101"/>
      <c r="AF24" s="1101"/>
      <c r="AG24" s="1101"/>
      <c r="AH24" s="547"/>
      <c r="AI24" s="84"/>
      <c r="AJ24" s="54" t="str">
        <f>IFERROR(IF(OR(D24="",F24="",W24="",R24="",W24="Please Select",R24="Please Select"),"",VLOOKUP('HVAC Efficiency Tables'!AC121&amp;R24&amp;W24,HVACEfficiencies,4,FALSE)),"")</f>
        <v/>
      </c>
      <c r="AK24" s="84"/>
      <c r="AL24" s="54" t="str">
        <f>IFERROR(IF(OR(D24="",F24="",W24="",R24="",W24="Please Select",R24="Please Select",AR24="N/A"),"",VLOOKUP('HVAC Efficiency Tables'!AC121&amp;R24&amp;W24,HVACEfficiencies,11,FALSE)),"")</f>
        <v/>
      </c>
      <c r="AM24" s="84"/>
      <c r="AN24" s="54" t="str">
        <f>IFERROR(IF(OR(D24="",F24="",W24="",R24="",W24="Please Select",R24="Please Select",AT24="N/A"),"",VLOOKUP('HVAC Efficiency Tables'!AC121&amp;R24&amp;W24,HVACEfficiencies,14,FALSE)),"")</f>
        <v/>
      </c>
      <c r="AO24" s="300"/>
      <c r="AP24" s="68" t="str">
        <f>IFERROR(IF(OR(D24="",F24="",W24="",R24="",W24="Please Select",R24="Please Select"),"",VLOOKUP('HVAC Efficiency Tables'!AC121&amp;R24&amp;W24,HVACEfficiencies,3,FALSE)),"")</f>
        <v/>
      </c>
      <c r="AQ24" s="54" t="str">
        <f>IFERROR(IF(OR(D24="",F24="",W24="",R24="",W24="Please Select",R24="Please Select"),"",VLOOKUP('HVAC Efficiency Tables'!AC121&amp;R24&amp;W24,HVACEfficiencies,4,FALSE)),"")</f>
        <v/>
      </c>
      <c r="AR24" s="68" t="str">
        <f>IFERROR(IF(OR(D24="",F24="",W24="",R24="",W24="Please Select",R24="Please Select"),"",VLOOKUP('HVAC Efficiency Tables'!AC121&amp;R24&amp;W24,HVACEfficiencies,8,FALSE)),"")</f>
        <v/>
      </c>
      <c r="AS24" s="54" t="str">
        <f>IFERROR(IF(OR(D24="",F24="",W24="",R24="",W24="Please Select",R24="Please Select",AR24="N/A"),"",VLOOKUP('HVAC Efficiency Tables'!AC121&amp;R24&amp;W24,HVACEfficiencies,11,FALSE)),"")</f>
        <v/>
      </c>
      <c r="AT24" s="68" t="str">
        <f>IFERROR(IF(OR(D24="",F24="",W24="",R24="",W24="Please Select",R24="Please Select"),"",VLOOKUP('HVAC Efficiency Tables'!AC121&amp;R24&amp;W24,HVACEfficiencies,12,FALSE)),"")</f>
        <v/>
      </c>
      <c r="AU24" s="54" t="str">
        <f>IFERROR(IF(OR(D24="",F24="",W24="",R24="",W24="Please Select",R24="Please Select",AT24="N/A"),"",VLOOKUP('HVAC Efficiency Tables'!AC121&amp;R24&amp;W24,HVACEfficiencies,14,FALSE)),"")</f>
        <v/>
      </c>
      <c r="AV24" s="54"/>
      <c r="AW24" s="973" t="str" cm="1">
        <f t="array" ref="AW24">_xlfn.IFS(
AND($BR$1="OR",OR(F24="Unitary Commercial Air Conditioners, Air-Cooled",F24="Package Terminal Air Conditioners (PTAC)",F24="Package Terminal Heat Pump (PTHP)")),"ID Only*",
OR(F24="",AP24=""),"",
BE24="Qualified","",
AND(OR(AI24&gt;=AP24,AP24="N/A"),OR(AK24&gt;=AR24,AR24="N/A"),OR(AM24&gt;=AT24,AT24="N/A")),"Qualified",
OR(OR(AI24&lt;AP24,AP24="N/A"),OR(AK24&lt;AR24,AR24="N/A"),OR(AM24&lt;AT24,AT24="N/A")),"Not Qualified"
)</f>
        <v/>
      </c>
      <c r="AX24" s="973"/>
      <c r="AY24" s="68" t="str">
        <f>IFERROR(IF(OR(D24="",F24="",W24="",R24="",W24="Please Select",R24="Please Select"),"",VLOOKUP('HVAC Efficiency Tables'!AC121&amp;R24&amp;W24,HVACEfficiencies,5,FALSE)),"")</f>
        <v/>
      </c>
      <c r="AZ24" s="54" t="str">
        <f>IFERROR(IF(OR(D24="",F24="",W24="",R24="",W24="Please Select",R24="Please Select",AY24="N/A"),"",VLOOKUP('HVAC Efficiency Tables'!AC121&amp;R24&amp;W24,HVACEfficiencies,6,FALSE)),"")</f>
        <v/>
      </c>
      <c r="BA24" s="68" t="str">
        <f>IFERROR(IF(OR(D24="",F24="",W24="",R24="",W24="Please Select",R24="Please Select"),"",VLOOKUP('HVAC Efficiency Tables'!AC121&amp;R24&amp;W24,HVACEfficiencies,9,FALSE)),"")</f>
        <v/>
      </c>
      <c r="BB24" s="54" t="str">
        <f>IFERROR(IF(OR(D24="",F24="",W24="",R24="",W24="Please Select",R24="Please Select",BA24="N/A"),"",VLOOKUP('HVAC Efficiency Tables'!AC121&amp;R24&amp;W24,HVACEfficiencies,11,FALSE)),"")</f>
        <v/>
      </c>
      <c r="BC24" s="68" t="str">
        <f>IFERROR(IF(OR(D24="",F24="",W24="",R24="",W24="Please Select",R24="Please Select"),"",VLOOKUP('HVAC Efficiency Tables'!AC121&amp;R24&amp;W24,HVACEfficiencies,13,FALSE)),"")</f>
        <v/>
      </c>
      <c r="BD24" s="54" t="str">
        <f>IFERROR(IF(OR(D24="",F24="",W24="",R24="",W24="Please Select",R24="Please Select",BC24="N/A"),"",VLOOKUP('HVAC Efficiency Tables'!AC121&amp;R24&amp;W24,HVACEfficiencies,14,FALSE)),"")</f>
        <v/>
      </c>
      <c r="BE24" s="939" t="str">
        <f t="shared" si="7"/>
        <v/>
      </c>
      <c r="BF24" s="939"/>
      <c r="BG24" s="223" t="s">
        <v>252</v>
      </c>
      <c r="BH24" s="1064" t="str" cm="1">
        <f t="array" ref="BH24">_xlfn.IFS($BE24="Qualified",VLOOKUP('HVAC Efficiency Tables'!AC121&amp;R24&amp;W24,HVACEfficiencies,19,FALSE)*(B24*D24),$AW24="Qualified",VLOOKUP('HVAC Efficiency Tables'!AC121&amp;R24&amp;W24,HVACEfficiencies,18,FALSE)*(B24*D24),OR($BE24="Not Qualified",$BE24=""),"")</f>
        <v/>
      </c>
      <c r="BI24" s="1064"/>
      <c r="BJ24" s="69"/>
      <c r="BK24" s="1" t="str">
        <f>'HVAC Efficiency Tables'!AC121&amp;R24&amp;W24</f>
        <v>0</v>
      </c>
      <c r="BL24" s="3" t="str" cm="1">
        <f t="array" ref="BL24">_xlfn.IFS($BE24="Qualified",VLOOKUP('HVAC Efficiency Tables'!AC121&amp;R24&amp;W24,HVACEfficiencies,19,FALSE),$AW24="Qualified",VLOOKUP('HVAC Efficiency Tables'!AC121&amp;R24&amp;W24,HVACEfficiencies,18,FALSE),OR($BE24="Not Qualified",$BE24=""),"")</f>
        <v/>
      </c>
      <c r="BQ24" s="488" t="e">
        <f>VLOOKUP('HVAC Efficiency Tables'!AC121&amp;R24&amp;W24,HVACEfficiencies,7,FALSE)</f>
        <v>#N/A</v>
      </c>
      <c r="BR24" s="488">
        <f>IF('Final Application'!$T$9="",0,VLOOKUP('Final Application'!$T$9,CoolingHours,3,FALSE))</f>
        <v>0</v>
      </c>
      <c r="BS24" s="488" t="e">
        <f t="shared" si="4"/>
        <v>#N/A</v>
      </c>
      <c r="BT24" s="488" t="e">
        <f t="shared" si="2"/>
        <v>#N/A</v>
      </c>
      <c r="BU24" s="488" t="e">
        <f t="shared" si="3"/>
        <v>#N/A</v>
      </c>
      <c r="BV24" s="490" cm="1">
        <f t="array" ref="BV24">_xlfn.IFS($BE24="Qualified",VLOOKUP('HVAC Efficiency Tables'!AC121&amp;R24&amp;W24,HVACEfficiencies,17,FALSE)*(B24*D24),$AW24="Qualified",VLOOKUP('HVAC Efficiency Tables'!AC121&amp;R24&amp;W24,HVACEfficiencies,16,FALSE)*(B24*D24),OR($BE24="Not Qualified",$BE24=""),0)</f>
        <v>0</v>
      </c>
      <c r="BW24" s="491" t="str">
        <f t="shared" si="5"/>
        <v>Select Bldg Type</v>
      </c>
      <c r="BY24" s="150"/>
      <c r="BZ24" s="150"/>
      <c r="CA24" s="150"/>
      <c r="CB24" s="1091" t="str">
        <f>'HVAC Efficiency Tables'!$AD121</f>
        <v/>
      </c>
      <c r="CC24" s="1092"/>
      <c r="CD24" s="1092"/>
      <c r="CE24" s="1093"/>
      <c r="CF24" s="660"/>
      <c r="CG24" s="1091" t="str">
        <f>'HVAC Efficiency Tables'!$AE121</f>
        <v/>
      </c>
      <c r="CH24" s="1092"/>
      <c r="CI24" s="1092"/>
      <c r="CJ24" s="1092"/>
      <c r="CK24" s="1092"/>
      <c r="CL24" s="1093"/>
      <c r="CM24" s="150"/>
      <c r="CN24" s="150"/>
      <c r="CO24" s="150"/>
      <c r="CP24" s="150"/>
      <c r="CQ24" s="150"/>
      <c r="CR24" s="150"/>
      <c r="CS24" s="150"/>
      <c r="CT24" s="150"/>
      <c r="CU24" s="150"/>
      <c r="CV24" s="150"/>
      <c r="CW24" s="150"/>
      <c r="CX24" s="150"/>
      <c r="CY24" s="150"/>
      <c r="CZ24" s="150"/>
      <c r="DA24" s="150"/>
      <c r="DB24" s="150"/>
      <c r="DC24" s="150"/>
      <c r="DD24" s="150"/>
      <c r="DE24" s="150"/>
      <c r="DF24" s="150"/>
    </row>
    <row r="25" spans="1:178" s="27" customFormat="1" ht="15.6" customHeight="1">
      <c r="A25" s="739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13"/>
      <c r="AQ25" s="313"/>
      <c r="AR25" s="313"/>
      <c r="AS25" s="313"/>
      <c r="AT25" s="313"/>
      <c r="AU25" s="313"/>
      <c r="AV25" s="313"/>
      <c r="AW25" s="313"/>
      <c r="AX25" s="313"/>
      <c r="AY25" s="313"/>
      <c r="AZ25" s="313"/>
      <c r="BA25" s="313"/>
      <c r="BB25" s="313"/>
      <c r="BC25" s="313"/>
      <c r="BD25" s="313"/>
      <c r="BE25" s="313"/>
      <c r="BF25" s="313"/>
      <c r="BG25" s="223"/>
      <c r="BH25" s="738"/>
      <c r="BI25" s="738"/>
      <c r="BJ25" s="65"/>
      <c r="BK25" s="1" t="str">
        <f>'HVAC Efficiency Tables'!AC122&amp;R25&amp;W25</f>
        <v/>
      </c>
      <c r="BL25" s="3" t="str" cm="1">
        <f t="array" ref="BL25">_xlfn.IFS($BE25="Qualified",VLOOKUP('HVAC Efficiency Tables'!AC122&amp;R25&amp;W25,HVACEfficiencies,19,FALSE),$AW25="Qualified",VLOOKUP('HVAC Efficiency Tables'!AC122&amp;R25&amp;W25,HVACEfficiencies,18,FALSE),OR($BE25="Not Qualified",$BE25=""),"")</f>
        <v/>
      </c>
      <c r="BM25" s="1"/>
      <c r="BN25" s="1"/>
      <c r="BQ25" s="1063"/>
      <c r="BR25" s="1063"/>
      <c r="BS25" s="1063"/>
      <c r="BT25" s="1063"/>
      <c r="BU25" s="1063"/>
      <c r="BV25" s="1063"/>
      <c r="BW25" s="1063"/>
      <c r="BY25" s="162"/>
      <c r="BZ25" s="162"/>
      <c r="CA25" s="162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162"/>
      <c r="CN25" s="162"/>
      <c r="CO25" s="162"/>
      <c r="CP25" s="162"/>
      <c r="CQ25" s="162"/>
      <c r="CR25" s="162"/>
      <c r="CS25" s="162"/>
      <c r="CT25" s="162"/>
      <c r="CU25" s="162"/>
      <c r="CV25" s="162"/>
      <c r="CW25" s="162"/>
      <c r="CX25" s="162"/>
      <c r="CY25" s="162"/>
      <c r="CZ25" s="162"/>
      <c r="DA25" s="162"/>
      <c r="DB25" s="162"/>
      <c r="DC25" s="162"/>
      <c r="DD25" s="162"/>
      <c r="DE25" s="162"/>
      <c r="DF25" s="162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</row>
    <row r="26" spans="1:178" s="27" customFormat="1" ht="15.6" customHeight="1">
      <c r="A26" s="739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1103" t="s">
        <v>597</v>
      </c>
      <c r="AQ26" s="1103"/>
      <c r="AR26" s="1103"/>
      <c r="AS26" s="1103"/>
      <c r="AT26" s="1103"/>
      <c r="AU26" s="1103"/>
      <c r="AV26" s="1103"/>
      <c r="AW26" s="1103"/>
      <c r="AX26" s="1103"/>
      <c r="AY26" s="1103"/>
      <c r="AZ26" s="1103"/>
      <c r="BA26" s="1103"/>
      <c r="BB26" s="1103"/>
      <c r="BC26" s="1103"/>
      <c r="BD26" s="1103"/>
      <c r="BE26" s="1103"/>
      <c r="BF26" s="1103"/>
      <c r="BG26" s="1068" t="s">
        <v>3366</v>
      </c>
      <c r="BH26" s="1068"/>
      <c r="BI26" s="1068"/>
      <c r="BJ26" s="65"/>
      <c r="BK26" s="1" t="str">
        <f>'HVAC Efficiency Tables'!AC123&amp;R26&amp;W26</f>
        <v/>
      </c>
      <c r="BL26" s="1"/>
      <c r="BM26" s="1"/>
      <c r="BN26" s="1"/>
      <c r="BQ26" s="1063" t="s">
        <v>655</v>
      </c>
      <c r="BR26" s="1063"/>
      <c r="BS26" s="1063"/>
      <c r="BT26" s="1063"/>
      <c r="BU26" s="1063"/>
      <c r="BV26" s="1063"/>
      <c r="BW26" s="1063"/>
      <c r="BY26" s="162"/>
      <c r="BZ26" s="162"/>
      <c r="CA26" s="162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162"/>
      <c r="CN26" s="162"/>
      <c r="CO26" s="162"/>
      <c r="CP26" s="162"/>
      <c r="CQ26" s="162"/>
      <c r="CR26" s="162"/>
      <c r="CS26" s="162"/>
      <c r="CT26" s="162"/>
      <c r="CU26" s="162"/>
      <c r="CV26" s="162"/>
      <c r="CW26" s="162"/>
      <c r="CX26" s="162"/>
      <c r="CY26" s="162"/>
      <c r="CZ26" s="162"/>
      <c r="DA26" s="162"/>
      <c r="DB26" s="162"/>
      <c r="DC26" s="162"/>
      <c r="DD26" s="162"/>
      <c r="DE26" s="162"/>
      <c r="DF26" s="162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</row>
    <row r="27" spans="1:178" s="27" customFormat="1" ht="22.5">
      <c r="A27" s="839" t="s">
        <v>3415</v>
      </c>
      <c r="B27" s="38"/>
      <c r="C27" s="61"/>
      <c r="D27" s="38"/>
      <c r="E27" s="38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38"/>
      <c r="R27" s="1095" t="s">
        <v>439</v>
      </c>
      <c r="S27" s="1095"/>
      <c r="T27" s="1095"/>
      <c r="U27" s="1095"/>
      <c r="V27" s="300"/>
      <c r="W27" s="1095" t="s">
        <v>450</v>
      </c>
      <c r="X27" s="1095"/>
      <c r="Y27" s="1095"/>
      <c r="Z27" s="1095"/>
      <c r="AA27" s="1095"/>
      <c r="AB27" s="1095"/>
      <c r="AC27" s="300"/>
      <c r="AD27" s="300"/>
      <c r="AE27" s="300"/>
      <c r="AF27" s="300"/>
      <c r="AG27" s="300"/>
      <c r="AH27" s="63"/>
      <c r="AI27" s="63" t="s">
        <v>1358</v>
      </c>
      <c r="AJ27" s="300"/>
      <c r="AK27" s="64" t="s">
        <v>1639</v>
      </c>
      <c r="AL27" s="300"/>
      <c r="AM27" s="64" t="s">
        <v>3369</v>
      </c>
      <c r="AN27" s="300"/>
      <c r="AO27" s="300"/>
      <c r="AP27" s="1094" t="s">
        <v>417</v>
      </c>
      <c r="AQ27" s="1094"/>
      <c r="AR27" s="1094"/>
      <c r="AS27" s="1094"/>
      <c r="AT27" s="1094"/>
      <c r="AU27" s="1094"/>
      <c r="AV27" s="1094"/>
      <c r="AW27" s="1094"/>
      <c r="AX27" s="1094"/>
      <c r="AY27" s="1103"/>
      <c r="AZ27" s="1103"/>
      <c r="BA27" s="1103"/>
      <c r="BB27" s="1103"/>
      <c r="BC27" s="1103"/>
      <c r="BD27" s="1103"/>
      <c r="BE27" s="1103"/>
      <c r="BF27" s="1103"/>
      <c r="BG27" s="1068"/>
      <c r="BH27" s="1068"/>
      <c r="BI27" s="1068"/>
      <c r="BJ27" s="65"/>
      <c r="BK27" s="1"/>
      <c r="BL27" s="1"/>
      <c r="BM27" s="1"/>
      <c r="BN27" s="1"/>
      <c r="BQ27" s="132"/>
      <c r="BR27" s="132"/>
      <c r="BS27" s="132"/>
      <c r="BT27" s="132"/>
      <c r="BU27" s="132"/>
      <c r="BV27" s="132"/>
      <c r="BW27" s="132"/>
      <c r="BY27" s="162"/>
      <c r="BZ27" s="162"/>
      <c r="CA27" s="162"/>
      <c r="CB27" s="1095" t="s">
        <v>439</v>
      </c>
      <c r="CC27" s="1095"/>
      <c r="CD27" s="1095"/>
      <c r="CE27" s="1095"/>
      <c r="CF27" s="300"/>
      <c r="CG27" s="1095" t="s">
        <v>450</v>
      </c>
      <c r="CH27" s="1095"/>
      <c r="CI27" s="1095"/>
      <c r="CJ27" s="1095"/>
      <c r="CK27" s="1095"/>
      <c r="CL27" s="1095"/>
      <c r="CM27" s="162"/>
      <c r="CN27" s="162"/>
      <c r="CO27" s="162"/>
      <c r="CP27" s="162"/>
      <c r="CQ27" s="162"/>
      <c r="CR27" s="162"/>
      <c r="CS27" s="162"/>
      <c r="CT27" s="162"/>
      <c r="CU27" s="162"/>
      <c r="CV27" s="162"/>
      <c r="CW27" s="162"/>
      <c r="CX27" s="162"/>
      <c r="CY27" s="162"/>
      <c r="CZ27" s="162"/>
      <c r="DA27" s="162"/>
      <c r="DB27" s="162"/>
      <c r="DC27" s="162"/>
      <c r="DD27" s="162"/>
      <c r="DE27" s="162"/>
      <c r="DF27" s="162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</row>
    <row r="28" spans="1:178" s="27" customFormat="1" ht="26.25">
      <c r="A28" s="60"/>
      <c r="B28" s="227" t="s">
        <v>248</v>
      </c>
      <c r="C28" s="735"/>
      <c r="D28" s="227" t="s">
        <v>247</v>
      </c>
      <c r="E28" s="227"/>
      <c r="F28" s="226" t="s">
        <v>395</v>
      </c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38"/>
      <c r="R28" s="1095"/>
      <c r="S28" s="1095"/>
      <c r="T28" s="1095"/>
      <c r="U28" s="1095"/>
      <c r="V28" s="300"/>
      <c r="W28" s="1095"/>
      <c r="X28" s="1095"/>
      <c r="Y28" s="1095"/>
      <c r="Z28" s="1095"/>
      <c r="AA28" s="1095"/>
      <c r="AB28" s="1095"/>
      <c r="AC28" s="300"/>
      <c r="AD28" s="226" t="s">
        <v>318</v>
      </c>
      <c r="AE28" s="293"/>
      <c r="AF28" s="226"/>
      <c r="AG28" s="226"/>
      <c r="AH28" s="734"/>
      <c r="AI28" s="226" t="s">
        <v>315</v>
      </c>
      <c r="AJ28" s="293"/>
      <c r="AK28" s="226" t="s">
        <v>315</v>
      </c>
      <c r="AL28" s="300"/>
      <c r="AM28" s="226" t="s">
        <v>315</v>
      </c>
      <c r="AN28" s="300"/>
      <c r="AO28" s="300"/>
      <c r="AP28" s="1073" t="s">
        <v>3392</v>
      </c>
      <c r="AQ28" s="1073"/>
      <c r="AR28" s="1073"/>
      <c r="AS28" s="1073"/>
      <c r="AT28" s="1073"/>
      <c r="AU28" s="1073"/>
      <c r="AV28" s="1073"/>
      <c r="AW28" s="1073"/>
      <c r="AX28" s="62"/>
      <c r="AY28" s="939"/>
      <c r="AZ28" s="939"/>
      <c r="BA28" s="939"/>
      <c r="BB28" s="939"/>
      <c r="BC28" s="939"/>
      <c r="BD28" s="939"/>
      <c r="BE28" s="939"/>
      <c r="BF28" s="62"/>
      <c r="BG28" s="1068"/>
      <c r="BH28" s="1068"/>
      <c r="BI28" s="1068"/>
      <c r="BJ28" s="65"/>
      <c r="BK28" s="1"/>
      <c r="BL28" s="1"/>
      <c r="BM28" s="1"/>
      <c r="BN28" s="1"/>
      <c r="BQ28" s="487" t="s">
        <v>647</v>
      </c>
      <c r="BR28" s="496" t="s">
        <v>648</v>
      </c>
      <c r="BS28" s="496" t="s">
        <v>649</v>
      </c>
      <c r="BT28" s="496" t="s">
        <v>650</v>
      </c>
      <c r="BU28" s="496" t="s">
        <v>651</v>
      </c>
      <c r="BV28" s="496" t="s">
        <v>652</v>
      </c>
      <c r="BW28" s="497" t="s">
        <v>653</v>
      </c>
      <c r="BY28" s="162"/>
      <c r="BZ28" s="162"/>
      <c r="CA28" s="162"/>
      <c r="CB28" s="1095"/>
      <c r="CC28" s="1095"/>
      <c r="CD28" s="1095"/>
      <c r="CE28" s="1095"/>
      <c r="CF28" s="300"/>
      <c r="CG28" s="1095"/>
      <c r="CH28" s="1095"/>
      <c r="CI28" s="1095"/>
      <c r="CJ28" s="1095"/>
      <c r="CK28" s="1095"/>
      <c r="CL28" s="1095"/>
      <c r="CM28" s="162"/>
      <c r="CN28" s="162"/>
      <c r="CO28" s="162"/>
      <c r="CP28" s="162"/>
      <c r="CQ28" s="162"/>
      <c r="CR28" s="162"/>
      <c r="CS28" s="162"/>
      <c r="CT28" s="162"/>
      <c r="CU28" s="162"/>
      <c r="CV28" s="162"/>
      <c r="CW28" s="162"/>
      <c r="CX28" s="162"/>
      <c r="CY28" s="162"/>
      <c r="CZ28" s="162"/>
      <c r="DA28" s="162"/>
      <c r="DB28" s="162"/>
      <c r="DC28" s="162"/>
      <c r="DD28" s="162"/>
      <c r="DE28" s="162"/>
      <c r="DF28" s="162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</row>
    <row r="29" spans="1:178" ht="14.1" customHeight="1">
      <c r="A29" s="66"/>
      <c r="B29" s="84"/>
      <c r="C29" s="547"/>
      <c r="D29" s="84"/>
      <c r="E29" s="348"/>
      <c r="F29" s="1100"/>
      <c r="G29" s="1100"/>
      <c r="H29" s="1100"/>
      <c r="I29" s="1100"/>
      <c r="J29" s="1100"/>
      <c r="K29" s="1100"/>
      <c r="L29" s="1100"/>
      <c r="M29" s="1100"/>
      <c r="N29" s="1100"/>
      <c r="O29" s="1100"/>
      <c r="P29" s="1100"/>
      <c r="Q29" s="38"/>
      <c r="R29" s="1091" t="str">
        <f>'HVAC Efficiency Tables'!$AD124</f>
        <v/>
      </c>
      <c r="S29" s="1092"/>
      <c r="T29" s="1092"/>
      <c r="U29" s="1093"/>
      <c r="V29" s="660"/>
      <c r="W29" s="1091" t="str">
        <f>'HVAC Efficiency Tables'!$AE124</f>
        <v/>
      </c>
      <c r="X29" s="1092"/>
      <c r="Y29" s="1092"/>
      <c r="Z29" s="1092"/>
      <c r="AA29" s="1092"/>
      <c r="AB29" s="1093"/>
      <c r="AC29" s="300"/>
      <c r="AD29" s="1101"/>
      <c r="AE29" s="1101"/>
      <c r="AF29" s="1101"/>
      <c r="AG29" s="1101"/>
      <c r="AH29" s="547"/>
      <c r="AI29" s="84"/>
      <c r="AJ29" s="54" t="str">
        <f>IFERROR(IF(OR(D29="",F29="",W29="",R29="",W29="Please Select",R29="Please Select"),"",VLOOKUP('HVAC Efficiency Tables'!AC124&amp;R29&amp;W29,HVACEfficiencies,4,FALSE)),"")</f>
        <v/>
      </c>
      <c r="AK29" s="84"/>
      <c r="AL29" s="54" t="str">
        <f>IFERROR(IF(OR(D29="",F29="",W29="",R29="",W29="Please Select",R29="Please Select",AR29="N/A"),"",VLOOKUP('HVAC Efficiency Tables'!AC124&amp;R29&amp;W29,HVACEfficiencies,11,FALSE)),"")</f>
        <v/>
      </c>
      <c r="AM29" s="84"/>
      <c r="AN29" s="54" t="str">
        <f>IFERROR(IF(OR(D29="",F29="",W29="",R29="",W29="Please Select",R29="Please Select",AT29="N/A"),"",VLOOKUP('HVAC Efficiency Tables'!AC124&amp;R29&amp;W29,HVACEfficiencies,14,FALSE)),"")</f>
        <v/>
      </c>
      <c r="AO29" s="300"/>
      <c r="AP29" s="68" t="str">
        <f>IFERROR(IF(OR(D29="",F29="",W29="",R29="",W29="Please Select",R29="Please Select"),"",VLOOKUP('HVAC Efficiency Tables'!AC124&amp;R29&amp;W29,HVACEfficiencies,3,FALSE)),"")</f>
        <v/>
      </c>
      <c r="AQ29" s="54" t="str">
        <f>IFERROR(IF(OR(D29="",F29="",W29="",R29="",W29="Please Select",R29="Please Select"),"",VLOOKUP('HVAC Efficiency Tables'!AC124&amp;R29&amp;W29,HVACEfficiencies,4,FALSE)),"")</f>
        <v/>
      </c>
      <c r="AR29" s="68" t="str">
        <f>IFERROR(IF(OR(D29="",F29="",W29="",R29="",W29="Please Select",R29="Please Select"),"",VLOOKUP('HVAC Efficiency Tables'!AC124&amp;R29&amp;W29,HVACEfficiencies,8,FALSE)),"")</f>
        <v/>
      </c>
      <c r="AS29" s="54" t="str">
        <f>IFERROR(IF(OR(D29="",F29="",W29="",R29="",W29="Please Select",R29="Please Select",AR29="N/A"),"",VLOOKUP('HVAC Efficiency Tables'!AC124&amp;R29&amp;W29,HVACEfficiencies,11,FALSE)),"")</f>
        <v/>
      </c>
      <c r="AT29" s="68" t="str">
        <f>IFERROR(IF(OR(D29="",F29="",W29="",R29="",W29="Please Select",R29="Please Select"),"",VLOOKUP('HVAC Efficiency Tables'!AC124&amp;R29&amp;W29,HVACEfficiencies,12,FALSE)),"")</f>
        <v/>
      </c>
      <c r="AU29" s="54" t="str">
        <f>IFERROR(IF(OR(D29="",F29="",W29="",R29="",W29="Please Select",R29="Please Select",AT29="N/A"),"",VLOOKUP('HVAC Efficiency Tables'!AC124&amp;R29&amp;W29,HVACEfficiencies,14,FALSE)),"")</f>
        <v/>
      </c>
      <c r="AV29" s="54"/>
      <c r="AW29" s="973" t="str">
        <f>IF(AND($BR$1="OR",F29&lt;&gt;""),"ID Only*",IF(AND(F29="Heat Pumps, Water-Cooled",(D29*12000)&gt;134999),"Ineligible",IF(AR29="N/A",IF(AND($AP29&lt;=AI29,$AT29&lt;=$AM29),"Qualified","Not Qualified"),IF(AND($AP29="",$AR29=""),"",IF(AND($AP29&lt;=$AI29,$AR29&lt;=$AK29),"Qualified","Not Qualified")))))</f>
        <v/>
      </c>
      <c r="AX29" s="973"/>
      <c r="AY29" s="794" t="str">
        <f>IFERROR(IF(OR(D29="",F29="",W29="",R29="",W29="Please Select",R29="Please Select"),"",VLOOKUP('HVAC Efficiency Tables'!AC124&amp;R29&amp;W29,HVACEfficiencies,5,FALSE)),"")</f>
        <v/>
      </c>
      <c r="AZ29" s="228" t="str">
        <f>IF(OR(AY29="N/A",AY29=""),"",IF(F29=Lists!$I$15,"EER",IF(OR(F29=Lists!$I$16,F29=Lists!$I$17),"kW/ton",IF(D29*12000&lt;65000,"SEER","EER"))))</f>
        <v/>
      </c>
      <c r="BA29" s="794" t="str">
        <f>IFERROR(IF(OR(D29="",F29="",W29="",R29="",W29="Please Select",R29="Please Select"),"",VLOOKUP('HVAC Efficiency Tables'!AC124&amp;R29&amp;W29,HVACEfficiencies,9,FALSE)),"")</f>
        <v/>
      </c>
      <c r="BB29" s="228" t="str">
        <f>IF(OR(AY29="N/A",AY29=""),"",IF(OR(F29=Lists!$I$15,F29=Lists!$I$16,F29=Lists!$I$17),"",IF(D29&lt;=5,"EER","IEER")))</f>
        <v/>
      </c>
      <c r="BC29" s="228"/>
      <c r="BD29" s="228"/>
      <c r="BE29" s="1076" t="str">
        <f>IF(AND($BR$1="OR",F29&lt;&gt;""),"ID Only*",IF(OR(AI29="",$AY29="",$AY29="N/A"),"",IF(AND($AY29&lt;=AI29,OR($BA29&lt;=AK29,$BA29="N/A")),"Qualified","Not Qualified")))</f>
        <v/>
      </c>
      <c r="BF29" s="1076"/>
      <c r="BG29" s="223" t="s">
        <v>252</v>
      </c>
      <c r="BH29" s="1064" t="str" cm="1">
        <f t="array" ref="BH29">_xlfn.IFS($BE29="Qualified",VLOOKUP('HVAC Efficiency Tables'!AC124&amp;R29&amp;W29,HVACEfficiencies,19,FALSE)*(B29*D29),$AW29="Qualified",VLOOKUP('HVAC Efficiency Tables'!AC124&amp;R29&amp;W29,HVACEfficiencies,18,FALSE)*(B29*D29),OR($BE29="Not Qualified",$BE29=""),"")</f>
        <v/>
      </c>
      <c r="BI29" s="1064"/>
      <c r="BJ29" s="69"/>
      <c r="BK29" s="1" t="str">
        <f>'HVAC Efficiency Tables'!AC124&amp;R29&amp;W29</f>
        <v>0</v>
      </c>
      <c r="BQ29" s="488" t="e">
        <f>VLOOKUP('HVAC Efficiency Tables'!AC124&amp;R29&amp;W29,HVACEfficiencies,7,FALSE)</f>
        <v>#N/A</v>
      </c>
      <c r="BR29" s="488">
        <f>IF('Final Application'!$T$9="",0,VLOOKUP('Final Application'!$T$9,CoolingHours,3,FALSE))</f>
        <v>0</v>
      </c>
      <c r="BS29" s="488" t="e">
        <f t="shared" ref="BS29:BS38" si="8">B29*D29*(1/BQ29-1/AI29)*12000/1000*BR29</f>
        <v>#N/A</v>
      </c>
      <c r="BT29" s="488" t="e">
        <f t="shared" ref="BT29:BT38" si="9">B29*D29*(1/(BQ29*0.857)-1/(AI29*0.857))*12000/1000*BR29</f>
        <v>#N/A</v>
      </c>
      <c r="BU29" s="488" t="e">
        <f t="shared" ref="BU29:BU38" si="10">B29*D29*(BQ29-AI29)*BR29</f>
        <v>#N/A</v>
      </c>
      <c r="BV29" s="490" cm="1">
        <f t="array" ref="BV29">_xlfn.IFS($BE29="Qualified",VLOOKUP('HVAC Efficiency Tables'!AC124&amp;R29&amp;W29,HVACEfficiencies,17,FALSE)*(B29*D29),$AW29="Qualified",VLOOKUP('HVAC Efficiency Tables'!AC124&amp;R29&amp;W29,HVACEfficiencies,16,FALSE)*(B29*D29),OR($BE29="Not Qualified",$BE29=""),0)</f>
        <v>0</v>
      </c>
      <c r="BW29" s="491" t="str">
        <f>IF(BR29=0,"Select Bldg Type",BV29/BR29)</f>
        <v>Select Bldg Type</v>
      </c>
      <c r="BY29" s="150"/>
      <c r="BZ29" s="150"/>
      <c r="CA29" s="150"/>
      <c r="CB29" s="1091" t="str">
        <f>'HVAC Efficiency Tables'!$AD124</f>
        <v/>
      </c>
      <c r="CC29" s="1092"/>
      <c r="CD29" s="1092"/>
      <c r="CE29" s="1093"/>
      <c r="CF29" s="660"/>
      <c r="CG29" s="1091" t="str">
        <f>'HVAC Efficiency Tables'!$AE124</f>
        <v/>
      </c>
      <c r="CH29" s="1092"/>
      <c r="CI29" s="1092"/>
      <c r="CJ29" s="1092"/>
      <c r="CK29" s="1092"/>
      <c r="CL29" s="1093"/>
      <c r="CM29" s="150"/>
      <c r="CN29" s="150"/>
      <c r="CO29" s="150"/>
      <c r="CP29" s="150"/>
      <c r="CQ29" s="150"/>
      <c r="CR29" s="150"/>
      <c r="CS29" s="150"/>
      <c r="CT29" s="150"/>
      <c r="CU29" s="150"/>
      <c r="CV29" s="150"/>
      <c r="CW29" s="150"/>
      <c r="CX29" s="150"/>
      <c r="CY29" s="150"/>
      <c r="CZ29" s="150"/>
      <c r="DA29" s="150"/>
      <c r="DB29" s="150"/>
      <c r="DC29" s="150"/>
      <c r="DD29" s="150"/>
      <c r="DE29" s="150"/>
      <c r="DF29" s="150"/>
    </row>
    <row r="30" spans="1:178" ht="14.1" customHeight="1">
      <c r="A30" s="66"/>
      <c r="B30" s="84"/>
      <c r="C30" s="547"/>
      <c r="D30" s="84"/>
      <c r="E30" s="348"/>
      <c r="F30" s="1100"/>
      <c r="G30" s="1100"/>
      <c r="H30" s="1100"/>
      <c r="I30" s="1100"/>
      <c r="J30" s="1100"/>
      <c r="K30" s="1100"/>
      <c r="L30" s="1100"/>
      <c r="M30" s="1100"/>
      <c r="N30" s="1100"/>
      <c r="O30" s="1100"/>
      <c r="P30" s="1100"/>
      <c r="Q30" s="38"/>
      <c r="R30" s="1091" t="str">
        <f>'HVAC Efficiency Tables'!$AD125</f>
        <v/>
      </c>
      <c r="S30" s="1092"/>
      <c r="T30" s="1092"/>
      <c r="U30" s="1093"/>
      <c r="V30" s="660"/>
      <c r="W30" s="1091" t="str">
        <f>'HVAC Efficiency Tables'!$AE125</f>
        <v/>
      </c>
      <c r="X30" s="1092"/>
      <c r="Y30" s="1092"/>
      <c r="Z30" s="1092"/>
      <c r="AA30" s="1092"/>
      <c r="AB30" s="1093"/>
      <c r="AC30" s="300"/>
      <c r="AD30" s="1101"/>
      <c r="AE30" s="1101"/>
      <c r="AF30" s="1101"/>
      <c r="AG30" s="1101"/>
      <c r="AH30" s="547"/>
      <c r="AI30" s="84"/>
      <c r="AJ30" s="54" t="str">
        <f>IFERROR(IF(OR(D30="",F30="",W30="",R30="",W30="Please Select",R30="Please Select"),"",VLOOKUP('HVAC Efficiency Tables'!AC125&amp;R30&amp;W30,HVACEfficiencies,4,FALSE)),"")</f>
        <v/>
      </c>
      <c r="AK30" s="84"/>
      <c r="AL30" s="54" t="str">
        <f>IFERROR(IF(OR(D30="",F30="",W30="",R30="",W30="Please Select",R30="Please Select",AR30="N/A"),"",VLOOKUP('HVAC Efficiency Tables'!AC125&amp;R30&amp;W30,HVACEfficiencies,11,FALSE)),"")</f>
        <v/>
      </c>
      <c r="AM30" s="84"/>
      <c r="AN30" s="54" t="str">
        <f>IFERROR(IF(OR(D30="",F30="",W30="",R30="",W30="Please Select",R30="Please Select",AT30="N/A"),"",VLOOKUP('HVAC Efficiency Tables'!AC125&amp;R30&amp;W30,HVACEfficiencies,14,FALSE)),"")</f>
        <v/>
      </c>
      <c r="AO30" s="300"/>
      <c r="AP30" s="68" t="str">
        <f>IFERROR(IF(OR(D30="",F30="",W30="",R30="",W30="Please Select",R30="Please Select"),"",VLOOKUP('HVAC Efficiency Tables'!AC125&amp;R30&amp;W30,HVACEfficiencies,3,FALSE)),"")</f>
        <v/>
      </c>
      <c r="AQ30" s="54" t="str">
        <f>IFERROR(IF(OR(D30="",F30="",W30="",R30="",W30="Please Select",R30="Please Select"),"",VLOOKUP('HVAC Efficiency Tables'!AC125&amp;R30&amp;W30,HVACEfficiencies,4,FALSE)),"")</f>
        <v/>
      </c>
      <c r="AR30" s="68" t="str">
        <f>IFERROR(IF(OR(D30="",F30="",W30="",R30="",W30="Please Select",R30="Please Select"),"",VLOOKUP('HVAC Efficiency Tables'!AC125&amp;R30&amp;W30,HVACEfficiencies,8,FALSE)),"")</f>
        <v/>
      </c>
      <c r="AS30" s="54" t="str">
        <f>IFERROR(IF(OR(D30="",F30="",W30="",R30="",W30="Please Select",R30="Please Select",AR30="N/A"),"",VLOOKUP('HVAC Efficiency Tables'!AC125&amp;R30&amp;W30,HVACEfficiencies,11,FALSE)),"")</f>
        <v/>
      </c>
      <c r="AT30" s="68" t="str">
        <f>IFERROR(IF(OR(D30="",F30="",W30="",R30="",W30="Please Select",R30="Please Select"),"",VLOOKUP('HVAC Efficiency Tables'!AC125&amp;R30&amp;W30,HVACEfficiencies,12,FALSE)),"")</f>
        <v/>
      </c>
      <c r="AU30" s="54" t="str">
        <f>IFERROR(IF(OR(D30="",F30="",W30="",R30="",W30="Please Select",R30="Please Select",AT30="N/A"),"",VLOOKUP('HVAC Efficiency Tables'!AC125&amp;R30&amp;W30,HVACEfficiencies,14,FALSE)),"")</f>
        <v/>
      </c>
      <c r="AV30" s="54"/>
      <c r="AW30" s="973" t="str">
        <f t="shared" ref="AW30:AW38" si="11">IF(AND($BR$1="OR",F30&lt;&gt;""),"ID Only*",IF(AND(F30="Heat Pumps, Water-Cooled",(D30*12000)&gt;134999),"Ineligible",IF(AR30="N/A",IF(AND($AP30&lt;=AI30,$AT30&lt;=$AM30),"Qualified","Not Qualified"),IF(AND($AP30="",$AR30=""),"",IF(AND($AP30&lt;=$AI30,$AR30&lt;=$AK30),"Qualified","Not Qualified")))))</f>
        <v/>
      </c>
      <c r="AX30" s="973"/>
      <c r="AY30" s="794" t="str">
        <f>IFERROR(IF(OR(D30="",F30="",W30="",R30="",W30="Please Select",R30="Please Select"),"",VLOOKUP('HVAC Efficiency Tables'!AC125&amp;R30&amp;W30,HVACEfficiencies,5,FALSE)),"")</f>
        <v/>
      </c>
      <c r="AZ30" s="228" t="str">
        <f>IF(OR(AY30="N/A",AY30=""),"",IF(F30=Lists!$I$15,"EER",IF(OR(F30=Lists!$I$16,F30=Lists!$I$17),"kW/ton",IF(D30*12000&lt;65000,"SEER","EER"))))</f>
        <v/>
      </c>
      <c r="BA30" s="794" t="str">
        <f>IFERROR(IF(OR(D30="",F30="",W30="",R30="",W30="Please Select",R30="Please Select"),"",VLOOKUP('HVAC Efficiency Tables'!AC125&amp;R30&amp;W30,HVACEfficiencies,9,FALSE)),"")</f>
        <v/>
      </c>
      <c r="BB30" s="228" t="str">
        <f>IF(OR(AY30="N/A",AY30=""),"",IF(OR(F30=Lists!$I$15,F30=Lists!$I$16,F30=Lists!$I$17),"",IF(D30&lt;=5,"EER","IEER")))</f>
        <v/>
      </c>
      <c r="BC30" s="228"/>
      <c r="BD30" s="228"/>
      <c r="BE30" s="1076" t="str">
        <f t="shared" ref="BE30:BE38" si="12">IF(AND($BR$1="OR",F30&lt;&gt;""),"ID Only*",IF(OR(AI30="",$AY30="",$AY30="N/A"),"",IF(AND($AY30&lt;=AI30,OR($BA30&lt;=AK30,$BA30="N/A")),"Qualified","Not Qualified")))</f>
        <v/>
      </c>
      <c r="BF30" s="1076"/>
      <c r="BG30" s="223" t="s">
        <v>252</v>
      </c>
      <c r="BH30" s="1064" t="str" cm="1">
        <f t="array" ref="BH30">_xlfn.IFS($BE30="Qualified",VLOOKUP('HVAC Efficiency Tables'!AC125&amp;R30&amp;W30,HVACEfficiencies,19,FALSE)*(B30*D30),$AW30="Qualified",VLOOKUP('HVAC Efficiency Tables'!AC125&amp;R30&amp;W30,HVACEfficiencies,18,FALSE)*(B30*D30),OR($BE30="Not Qualified",$BE30=""),"")</f>
        <v/>
      </c>
      <c r="BI30" s="1064"/>
      <c r="BJ30" s="69"/>
      <c r="BK30" s="1" t="str">
        <f>'HVAC Efficiency Tables'!AC125&amp;R30&amp;W30</f>
        <v>0</v>
      </c>
      <c r="BQ30" s="488" t="e">
        <f>VLOOKUP('HVAC Efficiency Tables'!AC125&amp;R30&amp;W30,HVACEfficiencies,7,FALSE)</f>
        <v>#N/A</v>
      </c>
      <c r="BR30" s="488">
        <f>IF('Final Application'!$T$9="",0,VLOOKUP('Final Application'!$T$9,CoolingHours,3,FALSE))</f>
        <v>0</v>
      </c>
      <c r="BS30" s="488" t="e">
        <f t="shared" si="8"/>
        <v>#N/A</v>
      </c>
      <c r="BT30" s="488" t="e">
        <f t="shared" si="9"/>
        <v>#N/A</v>
      </c>
      <c r="BU30" s="488" t="e">
        <f t="shared" si="10"/>
        <v>#N/A</v>
      </c>
      <c r="BV30" s="490" cm="1">
        <f t="array" ref="BV30">_xlfn.IFS($BE30="Qualified",VLOOKUP('HVAC Efficiency Tables'!AC125&amp;R30&amp;W30,HVACEfficiencies,17,FALSE)*(B30*D30),$AW30="Qualified",VLOOKUP('HVAC Efficiency Tables'!AC125&amp;R30&amp;W30,HVACEfficiencies,16,FALSE)*(B30*D30),OR($BE30="Not Qualified",$BE30=""),0)</f>
        <v>0</v>
      </c>
      <c r="BW30" s="491" t="str">
        <f t="shared" ref="BW30:BW38" si="13">IF(BR30=0,"Select Bldg Type",BV30/BR30)</f>
        <v>Select Bldg Type</v>
      </c>
      <c r="BY30" s="150"/>
      <c r="BZ30" s="150"/>
      <c r="CA30" s="150"/>
      <c r="CB30" s="1091" t="str">
        <f>'HVAC Efficiency Tables'!$AD125</f>
        <v/>
      </c>
      <c r="CC30" s="1092"/>
      <c r="CD30" s="1092"/>
      <c r="CE30" s="1093"/>
      <c r="CF30" s="660"/>
      <c r="CG30" s="1091" t="str">
        <f>'HVAC Efficiency Tables'!$AE125</f>
        <v/>
      </c>
      <c r="CH30" s="1092"/>
      <c r="CI30" s="1092"/>
      <c r="CJ30" s="1092"/>
      <c r="CK30" s="1092"/>
      <c r="CL30" s="1093"/>
      <c r="CM30" s="150"/>
      <c r="CN30" s="150"/>
      <c r="CO30" s="150"/>
      <c r="CP30" s="150"/>
      <c r="CQ30" s="150"/>
      <c r="CR30" s="150"/>
      <c r="CS30" s="150"/>
      <c r="CT30" s="150"/>
      <c r="CU30" s="150"/>
      <c r="CV30" s="150"/>
      <c r="CW30" s="150"/>
      <c r="CX30" s="150"/>
      <c r="CY30" s="150"/>
      <c r="CZ30" s="150"/>
      <c r="DA30" s="150"/>
      <c r="DB30" s="150"/>
      <c r="DC30" s="150"/>
      <c r="DD30" s="150"/>
      <c r="DE30" s="150"/>
      <c r="DF30" s="150"/>
    </row>
    <row r="31" spans="1:178" ht="14.1" customHeight="1">
      <c r="A31" s="66"/>
      <c r="B31" s="84"/>
      <c r="C31" s="547"/>
      <c r="D31" s="84"/>
      <c r="E31" s="348"/>
      <c r="F31" s="1100"/>
      <c r="G31" s="1100"/>
      <c r="H31" s="1100"/>
      <c r="I31" s="1100"/>
      <c r="J31" s="1100"/>
      <c r="K31" s="1100"/>
      <c r="L31" s="1100"/>
      <c r="M31" s="1100"/>
      <c r="N31" s="1100"/>
      <c r="O31" s="1100"/>
      <c r="P31" s="1100"/>
      <c r="Q31" s="38"/>
      <c r="R31" s="1091" t="str">
        <f>'HVAC Efficiency Tables'!$AD126</f>
        <v/>
      </c>
      <c r="S31" s="1092"/>
      <c r="T31" s="1092"/>
      <c r="U31" s="1093"/>
      <c r="V31" s="660"/>
      <c r="W31" s="1091" t="str">
        <f>'HVAC Efficiency Tables'!$AE126</f>
        <v/>
      </c>
      <c r="X31" s="1092"/>
      <c r="Y31" s="1092"/>
      <c r="Z31" s="1092"/>
      <c r="AA31" s="1092"/>
      <c r="AB31" s="1093"/>
      <c r="AC31" s="300"/>
      <c r="AD31" s="1101"/>
      <c r="AE31" s="1101"/>
      <c r="AF31" s="1101"/>
      <c r="AG31" s="1101"/>
      <c r="AH31" s="547"/>
      <c r="AI31" s="84"/>
      <c r="AJ31" s="54" t="str">
        <f>IFERROR(IF(OR(D31="",F31="",W31="",R31="",W31="Please Select",R31="Please Select"),"",VLOOKUP('HVAC Efficiency Tables'!AC126&amp;R31&amp;W31,HVACEfficiencies,4,FALSE)),"")</f>
        <v/>
      </c>
      <c r="AK31" s="84"/>
      <c r="AL31" s="54" t="str">
        <f>IFERROR(IF(OR(D31="",F31="",W31="",R31="",W31="Please Select",R31="Please Select",AR31="N/A"),"",VLOOKUP('HVAC Efficiency Tables'!AC126&amp;R31&amp;W31,HVACEfficiencies,11,FALSE)),"")</f>
        <v/>
      </c>
      <c r="AM31" s="84"/>
      <c r="AN31" s="54" t="str">
        <f>IFERROR(IF(OR(D31="",F31="",W31="",R31="",W31="Please Select",R31="Please Select",AT31="N/A"),"",VLOOKUP('HVAC Efficiency Tables'!AC126&amp;R31&amp;W31,HVACEfficiencies,14,FALSE)),"")</f>
        <v/>
      </c>
      <c r="AO31" s="300"/>
      <c r="AP31" s="68" t="str">
        <f>IFERROR(IF(OR(D31="",F31="",W31="",R31="",W31="Please Select",R31="Please Select"),"",VLOOKUP('HVAC Efficiency Tables'!AC126&amp;R31&amp;W31,HVACEfficiencies,3,FALSE)),"")</f>
        <v/>
      </c>
      <c r="AQ31" s="54" t="str">
        <f>IFERROR(IF(OR(D31="",F31="",W31="",R31="",W31="Please Select",R31="Please Select"),"",VLOOKUP('HVAC Efficiency Tables'!AC126&amp;R31&amp;W31,HVACEfficiencies,4,FALSE)),"")</f>
        <v/>
      </c>
      <c r="AR31" s="68" t="str">
        <f>IFERROR(IF(OR(D31="",F31="",W31="",R31="",W31="Please Select",R31="Please Select"),"",VLOOKUP('HVAC Efficiency Tables'!AC126&amp;R31&amp;W31,HVACEfficiencies,8,FALSE)),"")</f>
        <v/>
      </c>
      <c r="AS31" s="54" t="str">
        <f>IFERROR(IF(OR(D31="",F31="",W31="",R31="",W31="Please Select",R31="Please Select",AR31="N/A"),"",VLOOKUP('HVAC Efficiency Tables'!AC126&amp;R31&amp;W31,HVACEfficiencies,11,FALSE)),"")</f>
        <v/>
      </c>
      <c r="AT31" s="68" t="str">
        <f>IFERROR(IF(OR(D31="",F31="",W31="",R31="",W31="Please Select",R31="Please Select"),"",VLOOKUP('HVAC Efficiency Tables'!AC126&amp;R31&amp;W31,HVACEfficiencies,12,FALSE)),"")</f>
        <v/>
      </c>
      <c r="AU31" s="54" t="str">
        <f>IFERROR(IF(OR(D31="",F31="",W31="",R31="",W31="Please Select",R31="Please Select",AT31="N/A"),"",VLOOKUP('HVAC Efficiency Tables'!AC126&amp;R31&amp;W31,HVACEfficiencies,14,FALSE)),"")</f>
        <v/>
      </c>
      <c r="AV31" s="54"/>
      <c r="AW31" s="973" t="str">
        <f t="shared" si="11"/>
        <v/>
      </c>
      <c r="AX31" s="973"/>
      <c r="AY31" s="794" t="str">
        <f>IFERROR(IF(OR(D31="",F31="",W31="",R31="",W31="Please Select",R31="Please Select"),"",VLOOKUP('HVAC Efficiency Tables'!AC126&amp;R31&amp;W31,HVACEfficiencies,5,FALSE)),"")</f>
        <v/>
      </c>
      <c r="AZ31" s="228" t="str">
        <f>IF(OR(AY31="N/A",AY31=""),"",IF(F31=Lists!$I$15,"EER",IF(OR(F31=Lists!$I$16,F31=Lists!$I$17),"kW/ton",IF(D31*12000&lt;65000,"SEER","EER"))))</f>
        <v/>
      </c>
      <c r="BA31" s="794" t="str">
        <f>IFERROR(IF(OR(D31="",F31="",W31="",R31="",W31="Please Select",R31="Please Select"),"",VLOOKUP('HVAC Efficiency Tables'!AC126&amp;R31&amp;W31,HVACEfficiencies,9,FALSE)),"")</f>
        <v/>
      </c>
      <c r="BB31" s="228" t="str">
        <f>IF(OR(AY31="N/A",AY31=""),"",IF(OR(F31=Lists!$I$15,F31=Lists!$I$16,F31=Lists!$I$17),"",IF(D31&lt;=5,"EER","IEER")))</f>
        <v/>
      </c>
      <c r="BC31" s="228"/>
      <c r="BD31" s="228"/>
      <c r="BE31" s="1076" t="str">
        <f t="shared" si="12"/>
        <v/>
      </c>
      <c r="BF31" s="1076"/>
      <c r="BG31" s="223" t="s">
        <v>252</v>
      </c>
      <c r="BH31" s="1064" t="str" cm="1">
        <f t="array" ref="BH31">_xlfn.IFS($BE31="Qualified",VLOOKUP('HVAC Efficiency Tables'!AC126&amp;R31&amp;W31,HVACEfficiencies,19,FALSE)*(B31*D31),$AW31="Qualified",VLOOKUP('HVAC Efficiency Tables'!AC126&amp;R31&amp;W31,HVACEfficiencies,18,FALSE)*(B31*D31),OR($BE31="Not Qualified",$BE31=""),"")</f>
        <v/>
      </c>
      <c r="BI31" s="1064"/>
      <c r="BJ31" s="69"/>
      <c r="BK31" s="1" t="str">
        <f>'HVAC Efficiency Tables'!AC126&amp;R31&amp;W31</f>
        <v>0</v>
      </c>
      <c r="BQ31" s="488" t="e">
        <f>VLOOKUP('HVAC Efficiency Tables'!AC126&amp;R31&amp;W31,HVACEfficiencies,7,FALSE)</f>
        <v>#N/A</v>
      </c>
      <c r="BR31" s="488">
        <f>IF('Final Application'!$T$9="",0,VLOOKUP('Final Application'!$T$9,CoolingHours,3,FALSE))</f>
        <v>0</v>
      </c>
      <c r="BS31" s="488" t="e">
        <f t="shared" si="8"/>
        <v>#N/A</v>
      </c>
      <c r="BT31" s="488" t="e">
        <f t="shared" si="9"/>
        <v>#N/A</v>
      </c>
      <c r="BU31" s="488" t="e">
        <f t="shared" si="10"/>
        <v>#N/A</v>
      </c>
      <c r="BV31" s="490" cm="1">
        <f t="array" ref="BV31">_xlfn.IFS($BE31="Qualified",VLOOKUP('HVAC Efficiency Tables'!AC126&amp;R31&amp;W31,HVACEfficiencies,17,FALSE)*(B31*D31),$AW31="Qualified",VLOOKUP('HVAC Efficiency Tables'!AC126&amp;R31&amp;W31,HVACEfficiencies,16,FALSE)*(B31*D31),OR($BE31="Not Qualified",$BE31=""),0)</f>
        <v>0</v>
      </c>
      <c r="BW31" s="491" t="str">
        <f t="shared" si="13"/>
        <v>Select Bldg Type</v>
      </c>
      <c r="BY31" s="150"/>
      <c r="BZ31" s="150"/>
      <c r="CA31" s="150"/>
      <c r="CB31" s="1091" t="str">
        <f>'HVAC Efficiency Tables'!$AD126</f>
        <v/>
      </c>
      <c r="CC31" s="1092"/>
      <c r="CD31" s="1092"/>
      <c r="CE31" s="1093"/>
      <c r="CF31" s="660"/>
      <c r="CG31" s="1091" t="str">
        <f>'HVAC Efficiency Tables'!$AE126</f>
        <v/>
      </c>
      <c r="CH31" s="1092"/>
      <c r="CI31" s="1092"/>
      <c r="CJ31" s="1092"/>
      <c r="CK31" s="1092"/>
      <c r="CL31" s="1093"/>
      <c r="CM31" s="150"/>
      <c r="CN31" s="150"/>
      <c r="CO31" s="150"/>
      <c r="CP31" s="150"/>
      <c r="CQ31" s="150"/>
      <c r="CR31" s="150"/>
      <c r="CS31" s="150"/>
      <c r="CT31" s="150"/>
      <c r="CU31" s="150"/>
      <c r="CV31" s="150"/>
      <c r="CW31" s="150"/>
      <c r="CX31" s="150"/>
      <c r="CY31" s="150"/>
      <c r="CZ31" s="150"/>
      <c r="DA31" s="150"/>
      <c r="DB31" s="150"/>
      <c r="DC31" s="150"/>
      <c r="DD31" s="150"/>
      <c r="DE31" s="150"/>
      <c r="DF31" s="150"/>
    </row>
    <row r="32" spans="1:178" ht="14.1" customHeight="1">
      <c r="A32" s="66"/>
      <c r="B32" s="84"/>
      <c r="C32" s="547"/>
      <c r="D32" s="84"/>
      <c r="E32" s="348"/>
      <c r="F32" s="1100"/>
      <c r="G32" s="1100"/>
      <c r="H32" s="1100"/>
      <c r="I32" s="1100"/>
      <c r="J32" s="1100"/>
      <c r="K32" s="1100"/>
      <c r="L32" s="1100"/>
      <c r="M32" s="1100"/>
      <c r="N32" s="1100"/>
      <c r="O32" s="1100"/>
      <c r="P32" s="1100"/>
      <c r="Q32" s="38"/>
      <c r="R32" s="1091" t="str">
        <f>'HVAC Efficiency Tables'!$AD127</f>
        <v/>
      </c>
      <c r="S32" s="1092"/>
      <c r="T32" s="1092"/>
      <c r="U32" s="1093"/>
      <c r="V32" s="660"/>
      <c r="W32" s="1091" t="str">
        <f>'HVAC Efficiency Tables'!$AE127</f>
        <v/>
      </c>
      <c r="X32" s="1092"/>
      <c r="Y32" s="1092"/>
      <c r="Z32" s="1092"/>
      <c r="AA32" s="1092"/>
      <c r="AB32" s="1093"/>
      <c r="AC32" s="300"/>
      <c r="AD32" s="1101"/>
      <c r="AE32" s="1101"/>
      <c r="AF32" s="1101"/>
      <c r="AG32" s="1101"/>
      <c r="AH32" s="547"/>
      <c r="AI32" s="84"/>
      <c r="AJ32" s="54" t="str">
        <f>IFERROR(IF(OR(D32="",F32="",W32="",R32="",W32="Please Select",R32="Please Select"),"",VLOOKUP('HVAC Efficiency Tables'!AC127&amp;R32&amp;W32,HVACEfficiencies,4,FALSE)),"")</f>
        <v/>
      </c>
      <c r="AK32" s="84"/>
      <c r="AL32" s="54" t="str">
        <f>IFERROR(IF(OR(D32="",F32="",W32="",R32="",W32="Please Select",R32="Please Select",AR32="N/A"),"",VLOOKUP('HVAC Efficiency Tables'!AC127&amp;R32&amp;W32,HVACEfficiencies,11,FALSE)),"")</f>
        <v/>
      </c>
      <c r="AM32" s="84"/>
      <c r="AN32" s="54" t="str">
        <f>IFERROR(IF(OR(D32="",F32="",W32="",R32="",W32="Please Select",R32="Please Select",AT32="N/A"),"",VLOOKUP('HVAC Efficiency Tables'!AC127&amp;R32&amp;W32,HVACEfficiencies,14,FALSE)),"")</f>
        <v/>
      </c>
      <c r="AO32" s="300"/>
      <c r="AP32" s="68" t="str">
        <f>IFERROR(IF(OR(D32="",F32="",W32="",R32="",W32="Please Select",R32="Please Select"),"",VLOOKUP('HVAC Efficiency Tables'!AC127&amp;R32&amp;W32,HVACEfficiencies,3,FALSE)),"")</f>
        <v/>
      </c>
      <c r="AQ32" s="54" t="str">
        <f>IFERROR(IF(OR(D32="",F32="",W32="",R32="",W32="Please Select",R32="Please Select"),"",VLOOKUP('HVAC Efficiency Tables'!AC127&amp;R32&amp;W32,HVACEfficiencies,4,FALSE)),"")</f>
        <v/>
      </c>
      <c r="AR32" s="68" t="str">
        <f>IFERROR(IF(OR(D32="",F32="",W32="",R32="",W32="Please Select",R32="Please Select"),"",VLOOKUP('HVAC Efficiency Tables'!AC127&amp;R32&amp;W32,HVACEfficiencies,8,FALSE)),"")</f>
        <v/>
      </c>
      <c r="AS32" s="54" t="str">
        <f>IFERROR(IF(OR(D32="",F32="",W32="",R32="",W32="Please Select",R32="Please Select",AR32="N/A"),"",VLOOKUP('HVAC Efficiency Tables'!AC127&amp;R32&amp;W32,HVACEfficiencies,11,FALSE)),"")</f>
        <v/>
      </c>
      <c r="AT32" s="68" t="str">
        <f>IFERROR(IF(OR(D32="",F32="",W32="",R32="",W32="Please Select",R32="Please Select"),"",VLOOKUP('HVAC Efficiency Tables'!AC127&amp;R32&amp;W32,HVACEfficiencies,12,FALSE)),"")</f>
        <v/>
      </c>
      <c r="AU32" s="54" t="str">
        <f>IFERROR(IF(OR(D32="",F32="",W32="",R32="",W32="Please Select",R32="Please Select",AT32="N/A"),"",VLOOKUP('HVAC Efficiency Tables'!AC127&amp;R32&amp;W32,HVACEfficiencies,14,FALSE)),"")</f>
        <v/>
      </c>
      <c r="AV32" s="54"/>
      <c r="AW32" s="973" t="str">
        <f t="shared" si="11"/>
        <v/>
      </c>
      <c r="AX32" s="973"/>
      <c r="AY32" s="794" t="str">
        <f>IFERROR(IF(OR(D32="",F32="",W32="",R32="",W32="Please Select",R32="Please Select"),"",VLOOKUP('HVAC Efficiency Tables'!AC127&amp;R32&amp;W32,HVACEfficiencies,5,FALSE)),"")</f>
        <v/>
      </c>
      <c r="AZ32" s="228" t="str">
        <f>IF(OR(AY32="N/A",AY32=""),"",IF(F32=Lists!$I$15,"EER",IF(OR(F32=Lists!$I$16,F32=Lists!$I$17),"kW/ton",IF(D32*12000&lt;65000,"SEER","EER"))))</f>
        <v/>
      </c>
      <c r="BA32" s="794" t="str">
        <f>IFERROR(IF(OR(D32="",F32="",W32="",R32="",W32="Please Select",R32="Please Select"),"",VLOOKUP('HVAC Efficiency Tables'!AC127&amp;R32&amp;W32,HVACEfficiencies,9,FALSE)),"")</f>
        <v/>
      </c>
      <c r="BB32" s="228" t="str">
        <f>IF(OR(AY32="N/A",AY32=""),"",IF(OR(F32=Lists!$I$15,F32=Lists!$I$16,F32=Lists!$I$17),"",IF(D32&lt;=5,"EER","IEER")))</f>
        <v/>
      </c>
      <c r="BC32" s="228"/>
      <c r="BD32" s="228"/>
      <c r="BE32" s="1076" t="str">
        <f t="shared" si="12"/>
        <v/>
      </c>
      <c r="BF32" s="1076"/>
      <c r="BG32" s="223" t="s">
        <v>252</v>
      </c>
      <c r="BH32" s="1064" t="str" cm="1">
        <f t="array" ref="BH32">_xlfn.IFS($BE32="Qualified",VLOOKUP('HVAC Efficiency Tables'!AC127&amp;R32&amp;W32,HVACEfficiencies,19,FALSE)*(B32*D32),$AW32="Qualified",VLOOKUP('HVAC Efficiency Tables'!AC127&amp;R32&amp;W32,HVACEfficiencies,18,FALSE)*(B32*D32),OR($BE32="Not Qualified",$BE32=""),"")</f>
        <v/>
      </c>
      <c r="BI32" s="1064"/>
      <c r="BJ32" s="69"/>
      <c r="BK32" s="1" t="str">
        <f>'HVAC Efficiency Tables'!AC127&amp;R32&amp;W32</f>
        <v>0</v>
      </c>
      <c r="BQ32" s="488" t="e">
        <f>VLOOKUP('HVAC Efficiency Tables'!AC127&amp;R32&amp;W32,HVACEfficiencies,7,FALSE)</f>
        <v>#N/A</v>
      </c>
      <c r="BR32" s="488">
        <f>IF('Final Application'!$T$9="",0,VLOOKUP('Final Application'!$T$9,CoolingHours,3,FALSE))</f>
        <v>0</v>
      </c>
      <c r="BS32" s="488" t="e">
        <f t="shared" si="8"/>
        <v>#N/A</v>
      </c>
      <c r="BT32" s="488" t="e">
        <f t="shared" si="9"/>
        <v>#N/A</v>
      </c>
      <c r="BU32" s="488" t="e">
        <f t="shared" si="10"/>
        <v>#N/A</v>
      </c>
      <c r="BV32" s="490" cm="1">
        <f t="array" ref="BV32">_xlfn.IFS($BE32="Qualified",VLOOKUP('HVAC Efficiency Tables'!AC127&amp;R32&amp;W32,HVACEfficiencies,17,FALSE)*(B32*D32),$AW32="Qualified",VLOOKUP('HVAC Efficiency Tables'!AC127&amp;R32&amp;W32,HVACEfficiencies,16,FALSE)*(B32*D32),OR($BE32="Not Qualified",$BE32=""),0)</f>
        <v>0</v>
      </c>
      <c r="BW32" s="491" t="str">
        <f t="shared" si="13"/>
        <v>Select Bldg Type</v>
      </c>
      <c r="BY32" s="150"/>
      <c r="BZ32" s="150"/>
      <c r="CA32" s="150"/>
      <c r="CB32" s="1091" t="str">
        <f>'HVAC Efficiency Tables'!$AD127</f>
        <v/>
      </c>
      <c r="CC32" s="1092"/>
      <c r="CD32" s="1092"/>
      <c r="CE32" s="1093"/>
      <c r="CF32" s="660"/>
      <c r="CG32" s="1091" t="str">
        <f>'HVAC Efficiency Tables'!$AE127</f>
        <v/>
      </c>
      <c r="CH32" s="1092"/>
      <c r="CI32" s="1092"/>
      <c r="CJ32" s="1092"/>
      <c r="CK32" s="1092"/>
      <c r="CL32" s="1093"/>
      <c r="CM32" s="150"/>
      <c r="CN32" s="150"/>
      <c r="CO32" s="150"/>
      <c r="CP32" s="150"/>
      <c r="CQ32" s="150"/>
      <c r="CR32" s="150"/>
      <c r="CS32" s="150"/>
      <c r="CT32" s="150"/>
      <c r="CU32" s="150"/>
      <c r="CV32" s="150"/>
      <c r="CW32" s="150"/>
      <c r="CX32" s="150"/>
      <c r="CY32" s="150"/>
      <c r="CZ32" s="150"/>
      <c r="DA32" s="150"/>
      <c r="DB32" s="150"/>
      <c r="DC32" s="150"/>
      <c r="DD32" s="150"/>
      <c r="DE32" s="150"/>
      <c r="DF32" s="150"/>
    </row>
    <row r="33" spans="1:178" ht="14.1" customHeight="1">
      <c r="A33" s="66"/>
      <c r="B33" s="84"/>
      <c r="C33" s="547"/>
      <c r="D33" s="84"/>
      <c r="E33" s="348"/>
      <c r="F33" s="1100"/>
      <c r="G33" s="1100"/>
      <c r="H33" s="1100"/>
      <c r="I33" s="1100"/>
      <c r="J33" s="1100"/>
      <c r="K33" s="1100"/>
      <c r="L33" s="1100"/>
      <c r="M33" s="1100"/>
      <c r="N33" s="1100"/>
      <c r="O33" s="1100"/>
      <c r="P33" s="1100"/>
      <c r="Q33" s="38"/>
      <c r="R33" s="1091" t="str">
        <f>'HVAC Efficiency Tables'!$AD128</f>
        <v/>
      </c>
      <c r="S33" s="1092"/>
      <c r="T33" s="1092"/>
      <c r="U33" s="1093"/>
      <c r="V33" s="660"/>
      <c r="W33" s="1091" t="str">
        <f>'HVAC Efficiency Tables'!$AE128</f>
        <v/>
      </c>
      <c r="X33" s="1092"/>
      <c r="Y33" s="1092"/>
      <c r="Z33" s="1092"/>
      <c r="AA33" s="1092"/>
      <c r="AB33" s="1093"/>
      <c r="AC33" s="300"/>
      <c r="AD33" s="1101"/>
      <c r="AE33" s="1101"/>
      <c r="AF33" s="1101"/>
      <c r="AG33" s="1101"/>
      <c r="AH33" s="547"/>
      <c r="AI33" s="84"/>
      <c r="AJ33" s="54" t="str">
        <f>IFERROR(IF(OR(D33="",F33="",W33="",R33="",W33="Please Select",R33="Please Select"),"",VLOOKUP('HVAC Efficiency Tables'!AC128&amp;R33&amp;W33,HVACEfficiencies,4,FALSE)),"")</f>
        <v/>
      </c>
      <c r="AK33" s="84"/>
      <c r="AL33" s="54" t="str">
        <f>IFERROR(IF(OR(D33="",F33="",W33="",R33="",W33="Please Select",R33="Please Select",AR33="N/A"),"",VLOOKUP('HVAC Efficiency Tables'!AC128&amp;R33&amp;W33,HVACEfficiencies,11,FALSE)),"")</f>
        <v/>
      </c>
      <c r="AM33" s="84"/>
      <c r="AN33" s="54" t="str">
        <f>IFERROR(IF(OR(D33="",F33="",W33="",R33="",W33="Please Select",R33="Please Select",AT33="N/A"),"",VLOOKUP('HVAC Efficiency Tables'!AC128&amp;R33&amp;W33,HVACEfficiencies,14,FALSE)),"")</f>
        <v/>
      </c>
      <c r="AO33" s="300"/>
      <c r="AP33" s="68" t="str">
        <f>IFERROR(IF(OR(D33="",F33="",W33="",R33="",W33="Please Select",R33="Please Select"),"",VLOOKUP('HVAC Efficiency Tables'!AC128&amp;R33&amp;W33,HVACEfficiencies,3,FALSE)),"")</f>
        <v/>
      </c>
      <c r="AQ33" s="54" t="str">
        <f>IFERROR(IF(OR(D33="",F33="",W33="",R33="",W33="Please Select",R33="Please Select"),"",VLOOKUP('HVAC Efficiency Tables'!AC128&amp;R33&amp;W33,HVACEfficiencies,4,FALSE)),"")</f>
        <v/>
      </c>
      <c r="AR33" s="68" t="str">
        <f>IFERROR(IF(OR(D33="",F33="",W33="",R33="",W33="Please Select",R33="Please Select"),"",VLOOKUP('HVAC Efficiency Tables'!AC128&amp;R33&amp;W33,HVACEfficiencies,8,FALSE)),"")</f>
        <v/>
      </c>
      <c r="AS33" s="54" t="str">
        <f>IFERROR(IF(OR(D33="",F33="",W33="",R33="",W33="Please Select",R33="Please Select",AR33="N/A"),"",VLOOKUP('HVAC Efficiency Tables'!AC128&amp;R33&amp;W33,HVACEfficiencies,11,FALSE)),"")</f>
        <v/>
      </c>
      <c r="AT33" s="68" t="str">
        <f>IFERROR(IF(OR(D33="",F33="",W33="",R33="",W33="Please Select",R33="Please Select"),"",VLOOKUP('HVAC Efficiency Tables'!AC128&amp;R33&amp;W33,HVACEfficiencies,12,FALSE)),"")</f>
        <v/>
      </c>
      <c r="AU33" s="54" t="str">
        <f>IFERROR(IF(OR(D33="",F33="",W33="",R33="",W33="Please Select",R33="Please Select",AT33="N/A"),"",VLOOKUP('HVAC Efficiency Tables'!AC128&amp;R33&amp;W33,HVACEfficiencies,14,FALSE)),"")</f>
        <v/>
      </c>
      <c r="AV33" s="54"/>
      <c r="AW33" s="973" t="str">
        <f t="shared" si="11"/>
        <v/>
      </c>
      <c r="AX33" s="973"/>
      <c r="AY33" s="794" t="str">
        <f>IFERROR(IF(OR(D33="",F33="",W33="",R33="",W33="Please Select",R33="Please Select"),"",VLOOKUP('HVAC Efficiency Tables'!AC128&amp;R33&amp;W33,HVACEfficiencies,5,FALSE)),"")</f>
        <v/>
      </c>
      <c r="AZ33" s="228" t="str">
        <f>IF(OR(AY33="N/A",AY33=""),"",IF(F33=Lists!$I$15,"EER",IF(OR(F33=Lists!$I$16,F33=Lists!$I$17),"kW/ton",IF(D33*12000&lt;65000,"SEER","EER"))))</f>
        <v/>
      </c>
      <c r="BA33" s="794" t="str">
        <f>IFERROR(IF(OR(D33="",F33="",W33="",R33="",W33="Please Select",R33="Please Select"),"",VLOOKUP('HVAC Efficiency Tables'!AC128&amp;R33&amp;W33,HVACEfficiencies,9,FALSE)),"")</f>
        <v/>
      </c>
      <c r="BB33" s="228" t="str">
        <f>IF(OR(AY33="N/A",AY33=""),"",IF(OR(F33=Lists!$I$15,F33=Lists!$I$16,F33=Lists!$I$17),"",IF(D33&lt;=5,"EER","IEER")))</f>
        <v/>
      </c>
      <c r="BC33" s="228"/>
      <c r="BD33" s="228"/>
      <c r="BE33" s="1076" t="str">
        <f t="shared" si="12"/>
        <v/>
      </c>
      <c r="BF33" s="1076"/>
      <c r="BG33" s="223" t="s">
        <v>252</v>
      </c>
      <c r="BH33" s="1064" t="str" cm="1">
        <f t="array" ref="BH33">_xlfn.IFS($BE33="Qualified",VLOOKUP('HVAC Efficiency Tables'!AC128&amp;R33&amp;W33,HVACEfficiencies,19,FALSE)*(B33*D33),$AW33="Qualified",VLOOKUP('HVAC Efficiency Tables'!AC128&amp;R33&amp;W33,HVACEfficiencies,18,FALSE)*(B33*D33),OR($BE33="Not Qualified",$BE33=""),"")</f>
        <v/>
      </c>
      <c r="BI33" s="1064"/>
      <c r="BJ33" s="69"/>
      <c r="BK33" s="1" t="str">
        <f>'HVAC Efficiency Tables'!AC128&amp;R33&amp;W33</f>
        <v>0</v>
      </c>
      <c r="BQ33" s="488" t="e">
        <f>VLOOKUP('HVAC Efficiency Tables'!AC128&amp;R33&amp;W33,HVACEfficiencies,7,FALSE)</f>
        <v>#N/A</v>
      </c>
      <c r="BR33" s="488">
        <f>IF('Final Application'!$T$9="",0,VLOOKUP('Final Application'!$T$9,CoolingHours,3,FALSE))</f>
        <v>0</v>
      </c>
      <c r="BS33" s="488" t="e">
        <f t="shared" si="8"/>
        <v>#N/A</v>
      </c>
      <c r="BT33" s="488" t="e">
        <f t="shared" si="9"/>
        <v>#N/A</v>
      </c>
      <c r="BU33" s="488" t="e">
        <f t="shared" si="10"/>
        <v>#N/A</v>
      </c>
      <c r="BV33" s="490" cm="1">
        <f t="array" ref="BV33">_xlfn.IFS($BE33="Qualified",VLOOKUP('HVAC Efficiency Tables'!AC128&amp;R33&amp;W33,HVACEfficiencies,17,FALSE)*(B33*D33),$AW33="Qualified",VLOOKUP('HVAC Efficiency Tables'!AC128&amp;R33&amp;W33,HVACEfficiencies,16,FALSE)*(B33*D33),OR($BE33="Not Qualified",$BE33=""),0)</f>
        <v>0</v>
      </c>
      <c r="BW33" s="491" t="str">
        <f t="shared" si="13"/>
        <v>Select Bldg Type</v>
      </c>
      <c r="BY33" s="150"/>
      <c r="BZ33" s="150"/>
      <c r="CA33" s="150"/>
      <c r="CB33" s="1091" t="str">
        <f>'HVAC Efficiency Tables'!$AD128</f>
        <v/>
      </c>
      <c r="CC33" s="1092"/>
      <c r="CD33" s="1092"/>
      <c r="CE33" s="1093"/>
      <c r="CF33" s="660"/>
      <c r="CG33" s="1091" t="str">
        <f>'HVAC Efficiency Tables'!$AE128</f>
        <v/>
      </c>
      <c r="CH33" s="1092"/>
      <c r="CI33" s="1092"/>
      <c r="CJ33" s="1092"/>
      <c r="CK33" s="1092"/>
      <c r="CL33" s="1093"/>
      <c r="CM33" s="150"/>
      <c r="CN33" s="150"/>
      <c r="CO33" s="150"/>
      <c r="CP33" s="150"/>
      <c r="CQ33" s="150"/>
      <c r="CR33" s="150"/>
      <c r="CS33" s="150"/>
      <c r="CT33" s="150"/>
      <c r="CU33" s="150"/>
      <c r="CV33" s="150"/>
      <c r="CW33" s="150"/>
      <c r="CX33" s="150"/>
      <c r="CY33" s="150"/>
      <c r="CZ33" s="150"/>
      <c r="DA33" s="150"/>
      <c r="DB33" s="150"/>
      <c r="DC33" s="150"/>
      <c r="DD33" s="150"/>
      <c r="DE33" s="150"/>
      <c r="DF33" s="150"/>
    </row>
    <row r="34" spans="1:178" ht="14.1" customHeight="1">
      <c r="A34" s="66"/>
      <c r="B34" s="84"/>
      <c r="C34" s="547"/>
      <c r="D34" s="84"/>
      <c r="E34" s="348"/>
      <c r="F34" s="1100"/>
      <c r="G34" s="1100"/>
      <c r="H34" s="1100"/>
      <c r="I34" s="1100"/>
      <c r="J34" s="1100"/>
      <c r="K34" s="1100"/>
      <c r="L34" s="1100"/>
      <c r="M34" s="1100"/>
      <c r="N34" s="1100"/>
      <c r="O34" s="1100"/>
      <c r="P34" s="1100"/>
      <c r="Q34" s="38"/>
      <c r="R34" s="1091" t="str">
        <f>'HVAC Efficiency Tables'!$AD129</f>
        <v/>
      </c>
      <c r="S34" s="1092"/>
      <c r="T34" s="1092"/>
      <c r="U34" s="1093"/>
      <c r="V34" s="660"/>
      <c r="W34" s="1091" t="str">
        <f>'HVAC Efficiency Tables'!$AE129</f>
        <v/>
      </c>
      <c r="X34" s="1092"/>
      <c r="Y34" s="1092"/>
      <c r="Z34" s="1092"/>
      <c r="AA34" s="1092"/>
      <c r="AB34" s="1093"/>
      <c r="AC34" s="300"/>
      <c r="AD34" s="1101"/>
      <c r="AE34" s="1101"/>
      <c r="AF34" s="1101"/>
      <c r="AG34" s="1101"/>
      <c r="AH34" s="547"/>
      <c r="AI34" s="84"/>
      <c r="AJ34" s="54" t="str">
        <f>IFERROR(IF(OR(D34="",F34="",W34="",R34="",W34="Please Select",R34="Please Select"),"",VLOOKUP('HVAC Efficiency Tables'!AC129&amp;R34&amp;W34,HVACEfficiencies,4,FALSE)),"")</f>
        <v/>
      </c>
      <c r="AK34" s="84"/>
      <c r="AL34" s="54" t="str">
        <f>IFERROR(IF(OR(D34="",F34="",W34="",R34="",W34="Please Select",R34="Please Select",AR34="N/A"),"",VLOOKUP('HVAC Efficiency Tables'!AC129&amp;R34&amp;W34,HVACEfficiencies,11,FALSE)),"")</f>
        <v/>
      </c>
      <c r="AM34" s="84"/>
      <c r="AN34" s="54" t="str">
        <f>IFERROR(IF(OR(D34="",F34="",W34="",R34="",W34="Please Select",R34="Please Select",AT34="N/A"),"",VLOOKUP('HVAC Efficiency Tables'!AC129&amp;R34&amp;W34,HVACEfficiencies,14,FALSE)),"")</f>
        <v/>
      </c>
      <c r="AO34" s="300"/>
      <c r="AP34" s="68" t="str">
        <f>IFERROR(IF(OR(D34="",F34="",W34="",R34="",W34="Please Select",R34="Please Select"),"",VLOOKUP('HVAC Efficiency Tables'!AC129&amp;R34&amp;W34,HVACEfficiencies,3,FALSE)),"")</f>
        <v/>
      </c>
      <c r="AQ34" s="54" t="str">
        <f>IFERROR(IF(OR(D34="",F34="",W34="",R34="",W34="Please Select",R34="Please Select"),"",VLOOKUP('HVAC Efficiency Tables'!AC129&amp;R34&amp;W34,HVACEfficiencies,4,FALSE)),"")</f>
        <v/>
      </c>
      <c r="AR34" s="68" t="str">
        <f>IFERROR(IF(OR(D34="",F34="",W34="",R34="",W34="Please Select",R34="Please Select"),"",VLOOKUP('HVAC Efficiency Tables'!AC129&amp;R34&amp;W34,HVACEfficiencies,8,FALSE)),"")</f>
        <v/>
      </c>
      <c r="AS34" s="54" t="str">
        <f>IFERROR(IF(OR(D34="",F34="",W34="",R34="",W34="Please Select",R34="Please Select",AR34="N/A"),"",VLOOKUP('HVAC Efficiency Tables'!AC129&amp;R34&amp;W34,HVACEfficiencies,11,FALSE)),"")</f>
        <v/>
      </c>
      <c r="AT34" s="68" t="str">
        <f>IFERROR(IF(OR(D34="",F34="",W34="",R34="",W34="Please Select",R34="Please Select"),"",VLOOKUP('HVAC Efficiency Tables'!AC129&amp;R34&amp;W34,HVACEfficiencies,12,FALSE)),"")</f>
        <v/>
      </c>
      <c r="AU34" s="54" t="str">
        <f>IFERROR(IF(OR(D34="",F34="",W34="",R34="",W34="Please Select",R34="Please Select",AT34="N/A"),"",VLOOKUP('HVAC Efficiency Tables'!AC129&amp;R34&amp;W34,HVACEfficiencies,14,FALSE)),"")</f>
        <v/>
      </c>
      <c r="AV34" s="54"/>
      <c r="AW34" s="973" t="str">
        <f t="shared" si="11"/>
        <v/>
      </c>
      <c r="AX34" s="973"/>
      <c r="AY34" s="794" t="str">
        <f>IFERROR(IF(OR(D34="",F34="",W34="",R34="",W34="Please Select",R34="Please Select"),"",VLOOKUP('HVAC Efficiency Tables'!AC129&amp;R34&amp;W34,HVACEfficiencies,5,FALSE)),"")</f>
        <v/>
      </c>
      <c r="AZ34" s="228" t="str">
        <f>IF(OR(AY34="N/A",AY34=""),"",IF(F34=Lists!$I$15,"EER",IF(OR(F34=Lists!$I$16,F34=Lists!$I$17),"kW/ton",IF(D34*12000&lt;65000,"SEER","EER"))))</f>
        <v/>
      </c>
      <c r="BA34" s="794" t="str">
        <f>IFERROR(IF(OR(D34="",F34="",W34="",R34="",W34="Please Select",R34="Please Select"),"",VLOOKUP('HVAC Efficiency Tables'!AC129&amp;R34&amp;W34,HVACEfficiencies,9,FALSE)),"")</f>
        <v/>
      </c>
      <c r="BB34" s="228" t="str">
        <f>IF(OR(AY34="N/A",AY34=""),"",IF(OR(F34=Lists!$I$15,F34=Lists!$I$16,F34=Lists!$I$17),"",IF(D34&lt;=5,"EER","IEER")))</f>
        <v/>
      </c>
      <c r="BC34" s="228"/>
      <c r="BD34" s="228"/>
      <c r="BE34" s="1076" t="str">
        <f t="shared" si="12"/>
        <v/>
      </c>
      <c r="BF34" s="1076"/>
      <c r="BG34" s="223" t="s">
        <v>252</v>
      </c>
      <c r="BH34" s="1064" t="str" cm="1">
        <f t="array" ref="BH34">_xlfn.IFS($BE34="Qualified",VLOOKUP('HVAC Efficiency Tables'!AC129&amp;R34&amp;W34,HVACEfficiencies,19,FALSE)*(B34*D34),$AW34="Qualified",VLOOKUP('HVAC Efficiency Tables'!AC129&amp;R34&amp;W34,HVACEfficiencies,18,FALSE)*(B34*D34),OR($BE34="Not Qualified",$BE34=""),"")</f>
        <v/>
      </c>
      <c r="BI34" s="1064"/>
      <c r="BJ34" s="69"/>
      <c r="BK34" s="1" t="str">
        <f>'HVAC Efficiency Tables'!AC129&amp;R34&amp;W34</f>
        <v>0</v>
      </c>
      <c r="BQ34" s="488" t="e">
        <f>VLOOKUP('HVAC Efficiency Tables'!AC129&amp;R34&amp;W34,HVACEfficiencies,7,FALSE)</f>
        <v>#N/A</v>
      </c>
      <c r="BR34" s="488">
        <f>IF('Final Application'!$T$9="",0,VLOOKUP('Final Application'!$T$9,CoolingHours,3,FALSE))</f>
        <v>0</v>
      </c>
      <c r="BS34" s="488" t="e">
        <f t="shared" si="8"/>
        <v>#N/A</v>
      </c>
      <c r="BT34" s="488" t="e">
        <f t="shared" si="9"/>
        <v>#N/A</v>
      </c>
      <c r="BU34" s="488" t="e">
        <f t="shared" si="10"/>
        <v>#N/A</v>
      </c>
      <c r="BV34" s="490" cm="1">
        <f t="array" ref="BV34">_xlfn.IFS($BE34="Qualified",VLOOKUP('HVAC Efficiency Tables'!AC129&amp;R34&amp;W34,HVACEfficiencies,17,FALSE)*(B34*D34),$AW34="Qualified",VLOOKUP('HVAC Efficiency Tables'!AC129&amp;R34&amp;W34,HVACEfficiencies,16,FALSE)*(B34*D34),OR($BE34="Not Qualified",$BE34=""),0)</f>
        <v>0</v>
      </c>
      <c r="BW34" s="491" t="str">
        <f t="shared" si="13"/>
        <v>Select Bldg Type</v>
      </c>
      <c r="BY34" s="150"/>
      <c r="BZ34" s="150"/>
      <c r="CA34" s="150"/>
      <c r="CB34" s="1091" t="str">
        <f>'HVAC Efficiency Tables'!$AD129</f>
        <v/>
      </c>
      <c r="CC34" s="1092"/>
      <c r="CD34" s="1092"/>
      <c r="CE34" s="1093"/>
      <c r="CF34" s="660"/>
      <c r="CG34" s="1091" t="str">
        <f>'HVAC Efficiency Tables'!$AE129</f>
        <v/>
      </c>
      <c r="CH34" s="1092"/>
      <c r="CI34" s="1092"/>
      <c r="CJ34" s="1092"/>
      <c r="CK34" s="1092"/>
      <c r="CL34" s="1093"/>
      <c r="CM34" s="150"/>
      <c r="CN34" s="150"/>
      <c r="CO34" s="150"/>
      <c r="CP34" s="150"/>
      <c r="CQ34" s="150"/>
      <c r="CR34" s="150"/>
      <c r="CS34" s="150"/>
      <c r="CT34" s="150"/>
      <c r="CU34" s="150"/>
      <c r="CV34" s="150"/>
      <c r="CW34" s="150"/>
      <c r="CX34" s="150"/>
      <c r="CY34" s="150"/>
      <c r="CZ34" s="150"/>
      <c r="DA34" s="150"/>
      <c r="DB34" s="150"/>
      <c r="DC34" s="150"/>
      <c r="DD34" s="150"/>
      <c r="DE34" s="150"/>
      <c r="DF34" s="150"/>
    </row>
    <row r="35" spans="1:178" ht="14.1" customHeight="1">
      <c r="A35" s="66"/>
      <c r="B35" s="84"/>
      <c r="C35" s="547"/>
      <c r="D35" s="84"/>
      <c r="E35" s="348"/>
      <c r="F35" s="1100"/>
      <c r="G35" s="1100"/>
      <c r="H35" s="1100"/>
      <c r="I35" s="1100"/>
      <c r="J35" s="1100"/>
      <c r="K35" s="1100"/>
      <c r="L35" s="1100"/>
      <c r="M35" s="1100"/>
      <c r="N35" s="1100"/>
      <c r="O35" s="1100"/>
      <c r="P35" s="1100"/>
      <c r="Q35" s="38"/>
      <c r="R35" s="1091" t="str">
        <f>'HVAC Efficiency Tables'!$AD130</f>
        <v/>
      </c>
      <c r="S35" s="1092"/>
      <c r="T35" s="1092"/>
      <c r="U35" s="1093"/>
      <c r="V35" s="660"/>
      <c r="W35" s="1091" t="str">
        <f>'HVAC Efficiency Tables'!$AE130</f>
        <v/>
      </c>
      <c r="X35" s="1092"/>
      <c r="Y35" s="1092"/>
      <c r="Z35" s="1092"/>
      <c r="AA35" s="1092"/>
      <c r="AB35" s="1093"/>
      <c r="AC35" s="300"/>
      <c r="AD35" s="1101"/>
      <c r="AE35" s="1101"/>
      <c r="AF35" s="1101"/>
      <c r="AG35" s="1101"/>
      <c r="AH35" s="547"/>
      <c r="AI35" s="84"/>
      <c r="AJ35" s="54" t="str">
        <f>IFERROR(IF(OR(D35="",F35="",W35="",R35="",W35="Please Select",R35="Please Select"),"",VLOOKUP('HVAC Efficiency Tables'!AC130&amp;R35&amp;W35,HVACEfficiencies,4,FALSE)),"")</f>
        <v/>
      </c>
      <c r="AK35" s="84"/>
      <c r="AL35" s="54" t="str">
        <f>IFERROR(IF(OR(D35="",F35="",W35="",R35="",W35="Please Select",R35="Please Select",AR35="N/A"),"",VLOOKUP('HVAC Efficiency Tables'!AC130&amp;R35&amp;W35,HVACEfficiencies,11,FALSE)),"")</f>
        <v/>
      </c>
      <c r="AM35" s="84"/>
      <c r="AN35" s="54" t="str">
        <f>IFERROR(IF(OR(D35="",F35="",W35="",R35="",W35="Please Select",R35="Please Select",AT35="N/A"),"",VLOOKUP('HVAC Efficiency Tables'!AC130&amp;R35&amp;W35,HVACEfficiencies,14,FALSE)),"")</f>
        <v/>
      </c>
      <c r="AO35" s="300"/>
      <c r="AP35" s="68" t="str">
        <f>IFERROR(IF(OR(D35="",F35="",W35="",R35="",W35="Please Select",R35="Please Select"),"",VLOOKUP('HVAC Efficiency Tables'!AC130&amp;R35&amp;W35,HVACEfficiencies,3,FALSE)),"")</f>
        <v/>
      </c>
      <c r="AQ35" s="54" t="str">
        <f>IFERROR(IF(OR(D35="",F35="",W35="",R35="",W35="Please Select",R35="Please Select"),"",VLOOKUP('HVAC Efficiency Tables'!AC130&amp;R35&amp;W35,HVACEfficiencies,4,FALSE)),"")</f>
        <v/>
      </c>
      <c r="AR35" s="68" t="str">
        <f>IFERROR(IF(OR(D35="",F35="",W35="",R35="",W35="Please Select",R35="Please Select"),"",VLOOKUP('HVAC Efficiency Tables'!AC130&amp;R35&amp;W35,HVACEfficiencies,8,FALSE)),"")</f>
        <v/>
      </c>
      <c r="AS35" s="54" t="str">
        <f>IFERROR(IF(OR(D35="",F35="",W35="",R35="",W35="Please Select",R35="Please Select",AR35="N/A"),"",VLOOKUP('HVAC Efficiency Tables'!AC130&amp;R35&amp;W35,HVACEfficiencies,11,FALSE)),"")</f>
        <v/>
      </c>
      <c r="AT35" s="68" t="str">
        <f>IFERROR(IF(OR(D35="",F35="",W35="",R35="",W35="Please Select",R35="Please Select"),"",VLOOKUP('HVAC Efficiency Tables'!AC130&amp;R35&amp;W35,HVACEfficiencies,12,FALSE)),"")</f>
        <v/>
      </c>
      <c r="AU35" s="54" t="str">
        <f>IFERROR(IF(OR(D35="",F35="",W35="",R35="",W35="Please Select",R35="Please Select",AT35="N/A"),"",VLOOKUP('HVAC Efficiency Tables'!AC130&amp;R35&amp;W35,HVACEfficiencies,14,FALSE)),"")</f>
        <v/>
      </c>
      <c r="AV35" s="54"/>
      <c r="AW35" s="973" t="str">
        <f t="shared" si="11"/>
        <v/>
      </c>
      <c r="AX35" s="973"/>
      <c r="AY35" s="794" t="str">
        <f>IFERROR(IF(OR(D35="",F35="",W35="",R35="",W35="Please Select",R35="Please Select"),"",VLOOKUP('HVAC Efficiency Tables'!AC130&amp;R35&amp;W35,HVACEfficiencies,5,FALSE)),"")</f>
        <v/>
      </c>
      <c r="AZ35" s="228" t="str">
        <f>IF(OR(AY35="N/A",AY35=""),"",IF(F35=Lists!$I$15,"EER",IF(OR(F35=Lists!$I$16,F35=Lists!$I$17),"kW/ton",IF(D35*12000&lt;65000,"SEER","EER"))))</f>
        <v/>
      </c>
      <c r="BA35" s="794" t="str">
        <f>IFERROR(IF(OR(D35="",F35="",W35="",R35="",W35="Please Select",R35="Please Select"),"",VLOOKUP('HVAC Efficiency Tables'!AC130&amp;R35&amp;W35,HVACEfficiencies,9,FALSE)),"")</f>
        <v/>
      </c>
      <c r="BB35" s="228" t="str">
        <f>IF(OR(AY35="N/A",AY35=""),"",IF(OR(F35=Lists!$I$15,F35=Lists!$I$16,F35=Lists!$I$17),"",IF(D35&lt;=5,"EER","IEER")))</f>
        <v/>
      </c>
      <c r="BC35" s="228"/>
      <c r="BD35" s="228"/>
      <c r="BE35" s="1076" t="str">
        <f t="shared" si="12"/>
        <v/>
      </c>
      <c r="BF35" s="1076"/>
      <c r="BG35" s="223" t="s">
        <v>252</v>
      </c>
      <c r="BH35" s="1064" t="str" cm="1">
        <f t="array" ref="BH35">_xlfn.IFS($BE35="Qualified",VLOOKUP('HVAC Efficiency Tables'!AC130&amp;R35&amp;W35,HVACEfficiencies,19,FALSE)*(B35*D35),$AW35="Qualified",VLOOKUP('HVAC Efficiency Tables'!AC130&amp;R35&amp;W35,HVACEfficiencies,18,FALSE)*(B35*D35),OR($BE35="Not Qualified",$BE35=""),"")</f>
        <v/>
      </c>
      <c r="BI35" s="1064"/>
      <c r="BJ35" s="69"/>
      <c r="BK35" s="1" t="str">
        <f>'HVAC Efficiency Tables'!AC130&amp;R35&amp;W35</f>
        <v>0</v>
      </c>
      <c r="BQ35" s="488" t="e">
        <f>VLOOKUP('HVAC Efficiency Tables'!AC130&amp;R35&amp;W35,HVACEfficiencies,7,FALSE)</f>
        <v>#N/A</v>
      </c>
      <c r="BR35" s="488">
        <f>IF('Final Application'!$T$9="",0,VLOOKUP('Final Application'!$T$9,CoolingHours,3,FALSE))</f>
        <v>0</v>
      </c>
      <c r="BS35" s="488" t="e">
        <f t="shared" si="8"/>
        <v>#N/A</v>
      </c>
      <c r="BT35" s="488" t="e">
        <f t="shared" si="9"/>
        <v>#N/A</v>
      </c>
      <c r="BU35" s="488" t="e">
        <f t="shared" si="10"/>
        <v>#N/A</v>
      </c>
      <c r="BV35" s="490" cm="1">
        <f t="array" ref="BV35">_xlfn.IFS($BE35="Qualified",VLOOKUP('HVAC Efficiency Tables'!AC130&amp;R35&amp;W35,HVACEfficiencies,17,FALSE)*(B35*D35),$AW35="Qualified",VLOOKUP('HVAC Efficiency Tables'!AC130&amp;R35&amp;W35,HVACEfficiencies,16,FALSE)*(B35*D35),OR($BE35="Not Qualified",$BE35=""),0)</f>
        <v>0</v>
      </c>
      <c r="BW35" s="491" t="str">
        <f t="shared" si="13"/>
        <v>Select Bldg Type</v>
      </c>
      <c r="BY35" s="150"/>
      <c r="BZ35" s="150"/>
      <c r="CA35" s="150"/>
      <c r="CB35" s="1091" t="str">
        <f>'HVAC Efficiency Tables'!$AD130</f>
        <v/>
      </c>
      <c r="CC35" s="1092"/>
      <c r="CD35" s="1092"/>
      <c r="CE35" s="1093"/>
      <c r="CF35" s="660"/>
      <c r="CG35" s="1091" t="str">
        <f>'HVAC Efficiency Tables'!$AE130</f>
        <v/>
      </c>
      <c r="CH35" s="1092"/>
      <c r="CI35" s="1092"/>
      <c r="CJ35" s="1092"/>
      <c r="CK35" s="1092"/>
      <c r="CL35" s="1093"/>
      <c r="CM35" s="150"/>
      <c r="CN35" s="150"/>
      <c r="CO35" s="150"/>
      <c r="CP35" s="150"/>
      <c r="CQ35" s="150"/>
      <c r="CR35" s="150"/>
      <c r="CS35" s="150"/>
      <c r="CT35" s="150"/>
      <c r="CU35" s="150"/>
      <c r="CV35" s="150"/>
      <c r="CW35" s="150"/>
      <c r="CX35" s="150"/>
      <c r="CY35" s="150"/>
      <c r="CZ35" s="150"/>
      <c r="DA35" s="150"/>
      <c r="DB35" s="150"/>
      <c r="DC35" s="150"/>
      <c r="DD35" s="150"/>
      <c r="DE35" s="150"/>
      <c r="DF35" s="150"/>
    </row>
    <row r="36" spans="1:178" ht="14.1" customHeight="1">
      <c r="A36" s="66"/>
      <c r="B36" s="84"/>
      <c r="C36" s="547"/>
      <c r="D36" s="84"/>
      <c r="E36" s="348"/>
      <c r="F36" s="1100"/>
      <c r="G36" s="1100"/>
      <c r="H36" s="1100"/>
      <c r="I36" s="1100"/>
      <c r="J36" s="1100"/>
      <c r="K36" s="1100"/>
      <c r="L36" s="1100"/>
      <c r="M36" s="1100"/>
      <c r="N36" s="1100"/>
      <c r="O36" s="1100"/>
      <c r="P36" s="1100"/>
      <c r="Q36" s="38"/>
      <c r="R36" s="1091" t="str">
        <f>'HVAC Efficiency Tables'!$AD131</f>
        <v/>
      </c>
      <c r="S36" s="1092"/>
      <c r="T36" s="1092"/>
      <c r="U36" s="1093"/>
      <c r="V36" s="660"/>
      <c r="W36" s="1091" t="str">
        <f>'HVAC Efficiency Tables'!$AE131</f>
        <v/>
      </c>
      <c r="X36" s="1092"/>
      <c r="Y36" s="1092"/>
      <c r="Z36" s="1092"/>
      <c r="AA36" s="1092"/>
      <c r="AB36" s="1093"/>
      <c r="AC36" s="300"/>
      <c r="AD36" s="1101"/>
      <c r="AE36" s="1101"/>
      <c r="AF36" s="1101"/>
      <c r="AG36" s="1101"/>
      <c r="AH36" s="547"/>
      <c r="AI36" s="84"/>
      <c r="AJ36" s="54" t="str">
        <f>IFERROR(IF(OR(D36="",F36="",W36="",R36="",W36="Please Select",R36="Please Select"),"",VLOOKUP('HVAC Efficiency Tables'!AC131&amp;R36&amp;W36,HVACEfficiencies,4,FALSE)),"")</f>
        <v/>
      </c>
      <c r="AK36" s="84"/>
      <c r="AL36" s="54" t="str">
        <f>IFERROR(IF(OR(D36="",F36="",W36="",R36="",W36="Please Select",R36="Please Select",AR36="N/A"),"",VLOOKUP('HVAC Efficiency Tables'!AC131&amp;R36&amp;W36,HVACEfficiencies,11,FALSE)),"")</f>
        <v/>
      </c>
      <c r="AM36" s="84"/>
      <c r="AN36" s="54" t="str">
        <f>IFERROR(IF(OR(D36="",F36="",W36="",R36="",W36="Please Select",R36="Please Select",AT36="N/A"),"",VLOOKUP('HVAC Efficiency Tables'!AC131&amp;R36&amp;W36,HVACEfficiencies,14,FALSE)),"")</f>
        <v/>
      </c>
      <c r="AO36" s="300"/>
      <c r="AP36" s="68" t="str">
        <f>IFERROR(IF(OR(D36="",F36="",W36="",R36="",W36="Please Select",R36="Please Select"),"",VLOOKUP('HVAC Efficiency Tables'!AC131&amp;R36&amp;W36,HVACEfficiencies,3,FALSE)),"")</f>
        <v/>
      </c>
      <c r="AQ36" s="54" t="str">
        <f>IFERROR(IF(OR(D36="",F36="",W36="",R36="",W36="Please Select",R36="Please Select"),"",VLOOKUP('HVAC Efficiency Tables'!AC131&amp;R36&amp;W36,HVACEfficiencies,4,FALSE)),"")</f>
        <v/>
      </c>
      <c r="AR36" s="68" t="str">
        <f>IFERROR(IF(OR(D36="",F36="",W36="",R36="",W36="Please Select",R36="Please Select"),"",VLOOKUP('HVAC Efficiency Tables'!AC131&amp;R36&amp;W36,HVACEfficiencies,8,FALSE)),"")</f>
        <v/>
      </c>
      <c r="AS36" s="54" t="str">
        <f>IFERROR(IF(OR(D36="",F36="",W36="",R36="",W36="Please Select",R36="Please Select",AR36="N/A"),"",VLOOKUP('HVAC Efficiency Tables'!AC131&amp;R36&amp;W36,HVACEfficiencies,11,FALSE)),"")</f>
        <v/>
      </c>
      <c r="AT36" s="68" t="str">
        <f>IFERROR(IF(OR(D36="",F36="",W36="",R36="",W36="Please Select",R36="Please Select"),"",VLOOKUP('HVAC Efficiency Tables'!AC131&amp;R36&amp;W36,HVACEfficiencies,12,FALSE)),"")</f>
        <v/>
      </c>
      <c r="AU36" s="54" t="str">
        <f>IFERROR(IF(OR(D36="",F36="",W36="",R36="",W36="Please Select",R36="Please Select",AT36="N/A"),"",VLOOKUP('HVAC Efficiency Tables'!AC131&amp;R36&amp;W36,HVACEfficiencies,14,FALSE)),"")</f>
        <v/>
      </c>
      <c r="AV36" s="54"/>
      <c r="AW36" s="973" t="str">
        <f t="shared" si="11"/>
        <v/>
      </c>
      <c r="AX36" s="973"/>
      <c r="AY36" s="794" t="str">
        <f>IFERROR(IF(OR(D36="",F36="",W36="",R36="",W36="Please Select",R36="Please Select"),"",VLOOKUP('HVAC Efficiency Tables'!AC131&amp;R36&amp;W36,HVACEfficiencies,5,FALSE)),"")</f>
        <v/>
      </c>
      <c r="AZ36" s="228" t="str">
        <f>IF(OR(AY36="N/A",AY36=""),"",IF(F36=Lists!$I$15,"EER",IF(OR(F36=Lists!$I$16,F36=Lists!$I$17),"kW/ton",IF(D36*12000&lt;65000,"SEER","EER"))))</f>
        <v/>
      </c>
      <c r="BA36" s="794" t="str">
        <f>IFERROR(IF(OR(D36="",F36="",W36="",R36="",W36="Please Select",R36="Please Select"),"",VLOOKUP('HVAC Efficiency Tables'!AC131&amp;R36&amp;W36,HVACEfficiencies,9,FALSE)),"")</f>
        <v/>
      </c>
      <c r="BB36" s="228" t="str">
        <f>IF(OR(AY36="N/A",AY36=""),"",IF(OR(F36=Lists!$I$15,F36=Lists!$I$16,F36=Lists!$I$17),"",IF(D36&lt;=5,"EER","IEER")))</f>
        <v/>
      </c>
      <c r="BC36" s="228"/>
      <c r="BD36" s="228"/>
      <c r="BE36" s="1076" t="str">
        <f t="shared" si="12"/>
        <v/>
      </c>
      <c r="BF36" s="1076"/>
      <c r="BG36" s="223" t="s">
        <v>252</v>
      </c>
      <c r="BH36" s="1064" t="str" cm="1">
        <f t="array" ref="BH36">_xlfn.IFS($BE36="Qualified",VLOOKUP('HVAC Efficiency Tables'!AC131&amp;R36&amp;W36,HVACEfficiencies,19,FALSE)*(B36*D36),$AW36="Qualified",VLOOKUP('HVAC Efficiency Tables'!AC131&amp;R36&amp;W36,HVACEfficiencies,18,FALSE)*(B36*D36),OR($BE36="Not Qualified",$BE36=""),"")</f>
        <v/>
      </c>
      <c r="BI36" s="1064"/>
      <c r="BJ36" s="69"/>
      <c r="BK36" s="1" t="str">
        <f>'HVAC Efficiency Tables'!AC131&amp;R36&amp;W36</f>
        <v>0</v>
      </c>
      <c r="BQ36" s="488" t="e">
        <f>VLOOKUP('HVAC Efficiency Tables'!AC131&amp;R36&amp;W36,HVACEfficiencies,7,FALSE)</f>
        <v>#N/A</v>
      </c>
      <c r="BR36" s="488">
        <f>IF('Final Application'!$T$9="",0,VLOOKUP('Final Application'!$T$9,CoolingHours,3,FALSE))</f>
        <v>0</v>
      </c>
      <c r="BS36" s="488" t="e">
        <f t="shared" ref="BS36" si="14">B36*D36*(1/BQ36-1/AI36)*12000/1000*BR36</f>
        <v>#N/A</v>
      </c>
      <c r="BT36" s="488" t="e">
        <f t="shared" ref="BT36" si="15">B36*D36*(1/(BQ36*0.857)-1/(AI36*0.857))*12000/1000*BR36</f>
        <v>#N/A</v>
      </c>
      <c r="BU36" s="488" t="e">
        <f t="shared" ref="BU36" si="16">B36*D36*(BQ36-AI36)*BR36</f>
        <v>#N/A</v>
      </c>
      <c r="BV36" s="490" cm="1">
        <f t="array" ref="BV36">_xlfn.IFS($BE36="Qualified",VLOOKUP('HVAC Efficiency Tables'!AC131&amp;R36&amp;W36,HVACEfficiencies,17,FALSE)*(B36*D36),$AW36="Qualified",VLOOKUP('HVAC Efficiency Tables'!AC131&amp;R36&amp;W36,HVACEfficiencies,16,FALSE)*(B36*D36),OR($BE36="Not Qualified",$BE36=""),0)</f>
        <v>0</v>
      </c>
      <c r="BW36" s="491" t="str">
        <f t="shared" ref="BW36" si="17">IF(BR36=0,"Select Bldg Type",BV36/BR36)</f>
        <v>Select Bldg Type</v>
      </c>
      <c r="BY36" s="150"/>
      <c r="BZ36" s="150"/>
      <c r="CA36" s="150"/>
      <c r="CB36" s="1091" t="str">
        <f>'HVAC Efficiency Tables'!$AD131</f>
        <v/>
      </c>
      <c r="CC36" s="1092"/>
      <c r="CD36" s="1092"/>
      <c r="CE36" s="1093"/>
      <c r="CF36" s="660"/>
      <c r="CG36" s="1091" t="str">
        <f>'HVAC Efficiency Tables'!$AE131</f>
        <v/>
      </c>
      <c r="CH36" s="1092"/>
      <c r="CI36" s="1092"/>
      <c r="CJ36" s="1092"/>
      <c r="CK36" s="1092"/>
      <c r="CL36" s="1093"/>
      <c r="CM36" s="150"/>
      <c r="CN36" s="150"/>
      <c r="CO36" s="150"/>
      <c r="CP36" s="150"/>
      <c r="CQ36" s="150"/>
      <c r="CR36" s="150"/>
      <c r="CS36" s="150"/>
      <c r="CT36" s="150"/>
      <c r="CU36" s="150"/>
      <c r="CV36" s="150"/>
      <c r="CW36" s="150"/>
      <c r="CX36" s="150"/>
      <c r="CY36" s="150"/>
      <c r="CZ36" s="150"/>
      <c r="DA36" s="150"/>
      <c r="DB36" s="150"/>
      <c r="DC36" s="150"/>
      <c r="DD36" s="150"/>
      <c r="DE36" s="150"/>
      <c r="DF36" s="150"/>
    </row>
    <row r="37" spans="1:178" ht="14.1" customHeight="1">
      <c r="A37" s="66"/>
      <c r="B37" s="84"/>
      <c r="C37" s="547"/>
      <c r="D37" s="84"/>
      <c r="E37" s="348"/>
      <c r="F37" s="1100"/>
      <c r="G37" s="1100"/>
      <c r="H37" s="1100"/>
      <c r="I37" s="1100"/>
      <c r="J37" s="1100"/>
      <c r="K37" s="1100"/>
      <c r="L37" s="1100"/>
      <c r="M37" s="1100"/>
      <c r="N37" s="1100"/>
      <c r="O37" s="1100"/>
      <c r="P37" s="1100"/>
      <c r="Q37" s="38"/>
      <c r="R37" s="1091" t="str">
        <f>'HVAC Efficiency Tables'!$AD132</f>
        <v/>
      </c>
      <c r="S37" s="1092"/>
      <c r="T37" s="1092"/>
      <c r="U37" s="1093"/>
      <c r="V37" s="660"/>
      <c r="W37" s="1091" t="str">
        <f>'HVAC Efficiency Tables'!$AE132</f>
        <v/>
      </c>
      <c r="X37" s="1092"/>
      <c r="Y37" s="1092"/>
      <c r="Z37" s="1092"/>
      <c r="AA37" s="1092"/>
      <c r="AB37" s="1093"/>
      <c r="AC37" s="300"/>
      <c r="AD37" s="1101"/>
      <c r="AE37" s="1101"/>
      <c r="AF37" s="1101"/>
      <c r="AG37" s="1101"/>
      <c r="AH37" s="547"/>
      <c r="AI37" s="84"/>
      <c r="AJ37" s="54" t="str">
        <f>IFERROR(IF(OR(D37="",F37="",W37="",R37="",W37="Please Select",R37="Please Select"),"",VLOOKUP('HVAC Efficiency Tables'!AC132&amp;R37&amp;W37,HVACEfficiencies,4,FALSE)),"")</f>
        <v/>
      </c>
      <c r="AK37" s="84"/>
      <c r="AL37" s="54" t="str">
        <f>IFERROR(IF(OR(D37="",F37="",W37="",R37="",W37="Please Select",R37="Please Select",AR37="N/A"),"",VLOOKUP('HVAC Efficiency Tables'!AC132&amp;R37&amp;W37,HVACEfficiencies,11,FALSE)),"")</f>
        <v/>
      </c>
      <c r="AM37" s="84"/>
      <c r="AN37" s="54" t="str">
        <f>IFERROR(IF(OR(D37="",F37="",W37="",R37="",W37="Please Select",R37="Please Select",AT37="N/A"),"",VLOOKUP('HVAC Efficiency Tables'!AC132&amp;R37&amp;W37,HVACEfficiencies,14,FALSE)),"")</f>
        <v/>
      </c>
      <c r="AO37" s="300"/>
      <c r="AP37" s="68" t="str">
        <f>IFERROR(IF(OR(D37="",F37="",W37="",R37="",W37="Please Select",R37="Please Select"),"",VLOOKUP('HVAC Efficiency Tables'!AC132&amp;R37&amp;W37,HVACEfficiencies,3,FALSE)),"")</f>
        <v/>
      </c>
      <c r="AQ37" s="54" t="str">
        <f>IFERROR(IF(OR(D37="",F37="",W37="",R37="",W37="Please Select",R37="Please Select"),"",VLOOKUP('HVAC Efficiency Tables'!AC132&amp;R37&amp;W37,HVACEfficiencies,4,FALSE)),"")</f>
        <v/>
      </c>
      <c r="AR37" s="68" t="str">
        <f>IFERROR(IF(OR(D37="",F37="",W37="",R37="",W37="Please Select",R37="Please Select"),"",VLOOKUP('HVAC Efficiency Tables'!AC132&amp;R37&amp;W37,HVACEfficiencies,8,FALSE)),"")</f>
        <v/>
      </c>
      <c r="AS37" s="54" t="str">
        <f>IFERROR(IF(OR(D37="",F37="",W37="",R37="",W37="Please Select",R37="Please Select",AR37="N/A"),"",VLOOKUP('HVAC Efficiency Tables'!AC132&amp;R37&amp;W37,HVACEfficiencies,11,FALSE)),"")</f>
        <v/>
      </c>
      <c r="AT37" s="68" t="str">
        <f>IFERROR(IF(OR(D37="",F37="",W37="",R37="",W37="Please Select",R37="Please Select"),"",VLOOKUP('HVAC Efficiency Tables'!AC132&amp;R37&amp;W37,HVACEfficiencies,12,FALSE)),"")</f>
        <v/>
      </c>
      <c r="AU37" s="54" t="str">
        <f>IFERROR(IF(OR(D37="",F37="",W37="",R37="",W37="Please Select",R37="Please Select",AT37="N/A"),"",VLOOKUP('HVAC Efficiency Tables'!AC132&amp;R37&amp;W37,HVACEfficiencies,14,FALSE)),"")</f>
        <v/>
      </c>
      <c r="AV37" s="54"/>
      <c r="AW37" s="973" t="str">
        <f t="shared" si="11"/>
        <v/>
      </c>
      <c r="AX37" s="973"/>
      <c r="AY37" s="794" t="str">
        <f>IFERROR(IF(OR(D37="",F37="",W37="",R37="",W37="Please Select",R37="Please Select"),"",VLOOKUP('HVAC Efficiency Tables'!AC132&amp;R37&amp;W37,HVACEfficiencies,5,FALSE)),"")</f>
        <v/>
      </c>
      <c r="AZ37" s="228" t="str">
        <f>IF(OR(AY37="N/A",AY37=""),"",IF(F37=Lists!$I$15,"EER",IF(OR(F37=Lists!$I$16,F37=Lists!$I$17),"kW/ton",IF(D37*12000&lt;65000,"SEER","EER"))))</f>
        <v/>
      </c>
      <c r="BA37" s="794" t="str">
        <f>IFERROR(IF(OR(D37="",F37="",W37="",R37="",W37="Please Select",R37="Please Select"),"",VLOOKUP('HVAC Efficiency Tables'!AC132&amp;R37&amp;W37,HVACEfficiencies,9,FALSE)),"")</f>
        <v/>
      </c>
      <c r="BB37" s="228" t="str">
        <f>IF(OR(AY37="N/A",AY37=""),"",IF(OR(F37=Lists!$I$15,F37=Lists!$I$16,F37=Lists!$I$17),"",IF(D37&lt;=5,"EER","IEER")))</f>
        <v/>
      </c>
      <c r="BC37" s="228"/>
      <c r="BD37" s="228"/>
      <c r="BE37" s="1076" t="str">
        <f t="shared" si="12"/>
        <v/>
      </c>
      <c r="BF37" s="1076"/>
      <c r="BG37" s="223" t="s">
        <v>252</v>
      </c>
      <c r="BH37" s="1064" t="str" cm="1">
        <f t="array" ref="BH37">_xlfn.IFS($BE37="Qualified",VLOOKUP('HVAC Efficiency Tables'!AC132&amp;R37&amp;W37,HVACEfficiencies,19,FALSE)*(B37*D37),$AW37="Qualified",VLOOKUP('HVAC Efficiency Tables'!AC132&amp;R37&amp;W37,HVACEfficiencies,18,FALSE)*(B37*D37),OR($BE37="Not Qualified",$BE37=""),"")</f>
        <v/>
      </c>
      <c r="BI37" s="1064"/>
      <c r="BJ37" s="69"/>
      <c r="BK37" s="1" t="str">
        <f>'HVAC Efficiency Tables'!AC132&amp;R37&amp;W37</f>
        <v>0</v>
      </c>
      <c r="BQ37" s="488" t="e">
        <f>VLOOKUP('HVAC Efficiency Tables'!AC132&amp;R37&amp;W37,HVACEfficiencies,7,FALSE)</f>
        <v>#N/A</v>
      </c>
      <c r="BR37" s="488">
        <f>IF('Final Application'!$T$9="",0,VLOOKUP('Final Application'!$T$9,CoolingHours,3,FALSE))</f>
        <v>0</v>
      </c>
      <c r="BS37" s="488" t="e">
        <f t="shared" si="8"/>
        <v>#N/A</v>
      </c>
      <c r="BT37" s="488" t="e">
        <f t="shared" si="9"/>
        <v>#N/A</v>
      </c>
      <c r="BU37" s="488" t="e">
        <f t="shared" si="10"/>
        <v>#N/A</v>
      </c>
      <c r="BV37" s="490" cm="1">
        <f t="array" ref="BV37">_xlfn.IFS($BE37="Qualified",VLOOKUP('HVAC Efficiency Tables'!AC132&amp;R37&amp;W37,HVACEfficiencies,17,FALSE)*(B37*D37),$AW37="Qualified",VLOOKUP('HVAC Efficiency Tables'!AC132&amp;R37&amp;W37,HVACEfficiencies,16,FALSE)*(B37*D37),OR($BE37="Not Qualified",$BE37=""),0)</f>
        <v>0</v>
      </c>
      <c r="BW37" s="491" t="str">
        <f t="shared" si="13"/>
        <v>Select Bldg Type</v>
      </c>
      <c r="BY37" s="150"/>
      <c r="BZ37" s="150"/>
      <c r="CA37" s="150"/>
      <c r="CB37" s="1091" t="str">
        <f>'HVAC Efficiency Tables'!$AD132</f>
        <v/>
      </c>
      <c r="CC37" s="1092"/>
      <c r="CD37" s="1092"/>
      <c r="CE37" s="1093"/>
      <c r="CF37" s="660"/>
      <c r="CG37" s="1091" t="str">
        <f>'HVAC Efficiency Tables'!$AE132</f>
        <v/>
      </c>
      <c r="CH37" s="1092"/>
      <c r="CI37" s="1092"/>
      <c r="CJ37" s="1092"/>
      <c r="CK37" s="1092"/>
      <c r="CL37" s="1093"/>
      <c r="CM37" s="150"/>
      <c r="CN37" s="150"/>
      <c r="CO37" s="150"/>
      <c r="CP37" s="150"/>
      <c r="CQ37" s="150"/>
      <c r="CR37" s="150"/>
      <c r="CS37" s="150"/>
      <c r="CT37" s="150"/>
      <c r="CU37" s="150"/>
      <c r="CV37" s="150"/>
      <c r="CW37" s="150"/>
      <c r="CX37" s="150"/>
      <c r="CY37" s="150"/>
      <c r="CZ37" s="150"/>
      <c r="DA37" s="150"/>
      <c r="DB37" s="150"/>
      <c r="DC37" s="150"/>
      <c r="DD37" s="150"/>
      <c r="DE37" s="150"/>
      <c r="DF37" s="150"/>
    </row>
    <row r="38" spans="1:178" ht="14.1" customHeight="1">
      <c r="A38" s="66"/>
      <c r="B38" s="84"/>
      <c r="C38" s="547"/>
      <c r="D38" s="84"/>
      <c r="E38" s="348"/>
      <c r="F38" s="1088"/>
      <c r="G38" s="1089"/>
      <c r="H38" s="1089"/>
      <c r="I38" s="1089"/>
      <c r="J38" s="1089"/>
      <c r="K38" s="1089"/>
      <c r="L38" s="1089"/>
      <c r="M38" s="1089"/>
      <c r="N38" s="1089"/>
      <c r="O38" s="1089"/>
      <c r="P38" s="1090"/>
      <c r="Q38" s="38"/>
      <c r="R38" s="1091" t="str">
        <f>'HVAC Efficiency Tables'!$AD133</f>
        <v/>
      </c>
      <c r="S38" s="1092"/>
      <c r="T38" s="1092"/>
      <c r="U38" s="1093"/>
      <c r="V38" s="660"/>
      <c r="W38" s="1091" t="str">
        <f>'HVAC Efficiency Tables'!$AE133</f>
        <v/>
      </c>
      <c r="X38" s="1092"/>
      <c r="Y38" s="1092"/>
      <c r="Z38" s="1092"/>
      <c r="AA38" s="1092"/>
      <c r="AB38" s="1093"/>
      <c r="AC38" s="300"/>
      <c r="AD38" s="1101"/>
      <c r="AE38" s="1101"/>
      <c r="AF38" s="1101"/>
      <c r="AG38" s="1101"/>
      <c r="AH38" s="547"/>
      <c r="AI38" s="84"/>
      <c r="AJ38" s="54" t="str">
        <f>IFERROR(IF(OR(D38="",F38="",W38="",R38="",W38="Please Select",R38="Please Select"),"",VLOOKUP('HVAC Efficiency Tables'!AC133&amp;R38&amp;W38,HVACEfficiencies,4,FALSE)),"")</f>
        <v/>
      </c>
      <c r="AK38" s="84"/>
      <c r="AL38" s="54" t="str">
        <f>IFERROR(IF(OR(D38="",F38="",W38="",R38="",W38="Please Select",R38="Please Select",AR38="N/A"),"",VLOOKUP('HVAC Efficiency Tables'!AC133&amp;R38&amp;W38,HVACEfficiencies,11,FALSE)),"")</f>
        <v/>
      </c>
      <c r="AM38" s="84"/>
      <c r="AN38" s="54" t="str">
        <f>IFERROR(IF(OR(D38="",F38="",W38="",R38="",W38="Please Select",R38="Please Select",AT38="N/A"),"",VLOOKUP('HVAC Efficiency Tables'!AC133&amp;R38&amp;W38,HVACEfficiencies,14,FALSE)),"")</f>
        <v/>
      </c>
      <c r="AO38" s="300"/>
      <c r="AP38" s="68" t="str">
        <f>IFERROR(IF(OR(D38="",F38="",W38="",R38="",W38="Please Select",R38="Please Select"),"",VLOOKUP('HVAC Efficiency Tables'!AC133&amp;R38&amp;W38,HVACEfficiencies,3,FALSE)),"")</f>
        <v/>
      </c>
      <c r="AQ38" s="54" t="str">
        <f>IFERROR(IF(OR(D38="",F38="",W38="",R38="",W38="Please Select",R38="Please Select"),"",VLOOKUP('HVAC Efficiency Tables'!AC133&amp;R38&amp;W38,HVACEfficiencies,4,FALSE)),"")</f>
        <v/>
      </c>
      <c r="AR38" s="68" t="str">
        <f>IFERROR(IF(OR(D38="",F38="",W38="",R38="",W38="Please Select",R38="Please Select"),"",VLOOKUP('HVAC Efficiency Tables'!AC133&amp;R38&amp;W38,HVACEfficiencies,8,FALSE)),"")</f>
        <v/>
      </c>
      <c r="AS38" s="54" t="str">
        <f>IFERROR(IF(OR(D38="",F38="",W38="",R38="",W38="Please Select",R38="Please Select",AR38="N/A"),"",VLOOKUP('HVAC Efficiency Tables'!AC133&amp;R38&amp;W38,HVACEfficiencies,11,FALSE)),"")</f>
        <v/>
      </c>
      <c r="AT38" s="68" t="str">
        <f>IFERROR(IF(OR(D38="",F38="",W38="",R38="",W38="Please Select",R38="Please Select"),"",VLOOKUP('HVAC Efficiency Tables'!AC133&amp;R38&amp;W38,HVACEfficiencies,12,FALSE)),"")</f>
        <v/>
      </c>
      <c r="AU38" s="54" t="str">
        <f>IFERROR(IF(OR(D38="",F38="",W38="",R38="",W38="Please Select",R38="Please Select",AT38="N/A"),"",VLOOKUP('HVAC Efficiency Tables'!AC133&amp;R38&amp;W38,HVACEfficiencies,14,FALSE)),"")</f>
        <v/>
      </c>
      <c r="AV38" s="54"/>
      <c r="AW38" s="973" t="str">
        <f t="shared" si="11"/>
        <v/>
      </c>
      <c r="AX38" s="973"/>
      <c r="AY38" s="794" t="str">
        <f>IFERROR(IF(OR(D38="",F38="",W38="",R38="",W38="Please Select",R38="Please Select"),"",VLOOKUP('HVAC Efficiency Tables'!AC133&amp;R38&amp;W38,HVACEfficiencies,5,FALSE)),"")</f>
        <v/>
      </c>
      <c r="AZ38" s="228" t="str">
        <f>IF(OR(AY38="N/A",AY38=""),"",IF(F38=Lists!$I$15,"EER",IF(OR(F38=Lists!$I$16,F38=Lists!$I$17),"kW/ton",IF(D38*12000&lt;65000,"SEER","EER"))))</f>
        <v/>
      </c>
      <c r="BA38" s="794" t="str">
        <f>IFERROR(IF(OR(D38="",F38="",W38="",R38="",W38="Please Select",R38="Please Select"),"",VLOOKUP('HVAC Efficiency Tables'!AC133&amp;R38&amp;W38,HVACEfficiencies,9,FALSE)),"")</f>
        <v/>
      </c>
      <c r="BB38" s="228" t="str">
        <f>IF(OR(AY38="N/A",AY38=""),"",IF(OR(F38=Lists!$I$15,F38=Lists!$I$16,F38=Lists!$I$17),"",IF(D38&lt;=5,"EER","IEER")))</f>
        <v/>
      </c>
      <c r="BC38" s="228"/>
      <c r="BD38" s="228"/>
      <c r="BE38" s="1076" t="str">
        <f t="shared" si="12"/>
        <v/>
      </c>
      <c r="BF38" s="1076"/>
      <c r="BG38" s="223" t="s">
        <v>252</v>
      </c>
      <c r="BH38" s="1064" t="str" cm="1">
        <f t="array" ref="BH38">_xlfn.IFS($BE38="Qualified",VLOOKUP('HVAC Efficiency Tables'!AC133&amp;R38&amp;W38,HVACEfficiencies,19,FALSE)*(B38*D38),$AW38="Qualified",VLOOKUP('HVAC Efficiency Tables'!AC133&amp;R38&amp;W38,HVACEfficiencies,18,FALSE)*(B38*D38),OR($BE38="Not Qualified",$BE38=""),"")</f>
        <v/>
      </c>
      <c r="BI38" s="1064"/>
      <c r="BJ38" s="69"/>
      <c r="BK38" s="1" t="str">
        <f>'HVAC Efficiency Tables'!AC133&amp;R38&amp;W38</f>
        <v>0</v>
      </c>
      <c r="BQ38" s="488" t="e">
        <f>VLOOKUP('HVAC Efficiency Tables'!AC133&amp;R38&amp;W38,HVACEfficiencies,7,FALSE)</f>
        <v>#N/A</v>
      </c>
      <c r="BR38" s="488">
        <f>IF('Final Application'!$T$9="",0,VLOOKUP('Final Application'!$T$9,CoolingHours,3,FALSE))</f>
        <v>0</v>
      </c>
      <c r="BS38" s="488" t="e">
        <f t="shared" si="8"/>
        <v>#N/A</v>
      </c>
      <c r="BT38" s="488" t="e">
        <f t="shared" si="9"/>
        <v>#N/A</v>
      </c>
      <c r="BU38" s="488" t="e">
        <f t="shared" si="10"/>
        <v>#N/A</v>
      </c>
      <c r="BV38" s="490" cm="1">
        <f t="array" ref="BV38">_xlfn.IFS($BE38="Qualified",VLOOKUP('HVAC Efficiency Tables'!AC133&amp;R38&amp;W38,HVACEfficiencies,17,FALSE)*(B38*D38),$AW38="Qualified",VLOOKUP('HVAC Efficiency Tables'!AC133&amp;R38&amp;W38,HVACEfficiencies,16,FALSE)*(B38*D38),OR($BE38="Not Qualified",$BE38=""),0)</f>
        <v>0</v>
      </c>
      <c r="BW38" s="491" t="str">
        <f t="shared" si="13"/>
        <v>Select Bldg Type</v>
      </c>
      <c r="BY38" s="150"/>
      <c r="BZ38" s="150"/>
      <c r="CA38" s="150"/>
      <c r="CB38" s="1091" t="str">
        <f>'HVAC Efficiency Tables'!$AD133</f>
        <v/>
      </c>
      <c r="CC38" s="1092"/>
      <c r="CD38" s="1092"/>
      <c r="CE38" s="1093"/>
      <c r="CF38" s="660"/>
      <c r="CG38" s="1091" t="str">
        <f>'HVAC Efficiency Tables'!$AE133</f>
        <v/>
      </c>
      <c r="CH38" s="1092"/>
      <c r="CI38" s="1092"/>
      <c r="CJ38" s="1092"/>
      <c r="CK38" s="1092"/>
      <c r="CL38" s="1093"/>
      <c r="CM38" s="150"/>
      <c r="CN38" s="150"/>
      <c r="CO38" s="150"/>
      <c r="CP38" s="150"/>
      <c r="CQ38" s="150"/>
      <c r="CR38" s="150"/>
      <c r="CS38" s="150"/>
      <c r="CT38" s="150"/>
      <c r="CU38" s="150"/>
      <c r="CV38" s="150"/>
      <c r="CW38" s="150"/>
      <c r="CX38" s="150"/>
      <c r="CY38" s="150"/>
      <c r="CZ38" s="150"/>
      <c r="DA38" s="150"/>
      <c r="DB38" s="150"/>
      <c r="DC38" s="150"/>
      <c r="DD38" s="150"/>
      <c r="DE38" s="150"/>
      <c r="DF38" s="150"/>
    </row>
    <row r="39" spans="1:178" ht="12.75" customHeight="1" thickBot="1">
      <c r="A39" s="71"/>
      <c r="B39" s="72"/>
      <c r="C39" s="72"/>
      <c r="D39" s="72"/>
      <c r="E39" s="72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661"/>
      <c r="S39" s="661"/>
      <c r="T39" s="661"/>
      <c r="U39" s="662"/>
      <c r="V39" s="662"/>
      <c r="W39" s="661"/>
      <c r="X39" s="661"/>
      <c r="Y39" s="661"/>
      <c r="Z39" s="661"/>
      <c r="AA39" s="661"/>
      <c r="AB39" s="66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3"/>
      <c r="BH39" s="73"/>
      <c r="BI39" s="72"/>
      <c r="BJ39" s="74"/>
      <c r="BQ39" s="493"/>
      <c r="BR39" s="493"/>
      <c r="BS39" s="493"/>
      <c r="BT39" s="493"/>
      <c r="BU39" s="493"/>
      <c r="BV39" s="494" t="s">
        <v>656</v>
      </c>
      <c r="BW39" s="494" t="s">
        <v>654</v>
      </c>
      <c r="BY39" s="150"/>
      <c r="BZ39" s="150"/>
      <c r="CA39" s="150"/>
      <c r="CB39" s="150"/>
      <c r="CC39" s="150"/>
      <c r="CD39" s="150"/>
      <c r="CE39" s="150"/>
      <c r="CF39" s="150"/>
      <c r="CG39" s="150"/>
      <c r="CH39" s="150"/>
      <c r="CI39" s="150"/>
      <c r="CJ39" s="150"/>
      <c r="CK39" s="150"/>
      <c r="CL39" s="150"/>
      <c r="CM39" s="150"/>
      <c r="CN39" s="150"/>
      <c r="CO39" s="150"/>
      <c r="CP39" s="150"/>
      <c r="CQ39" s="150"/>
      <c r="CR39" s="150"/>
      <c r="CS39" s="150"/>
      <c r="CT39" s="150"/>
      <c r="CU39" s="150"/>
      <c r="CV39" s="150"/>
      <c r="CW39" s="150"/>
      <c r="CX39" s="150"/>
      <c r="CY39" s="150"/>
      <c r="CZ39" s="150"/>
      <c r="DA39" s="150"/>
      <c r="DB39" s="150"/>
      <c r="DC39" s="150"/>
      <c r="DD39" s="150"/>
      <c r="DE39" s="150"/>
      <c r="DF39" s="150"/>
    </row>
    <row r="40" spans="1:178" ht="15">
      <c r="A40" s="30"/>
      <c r="B40" s="30"/>
      <c r="C40" s="30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76" t="s">
        <v>271</v>
      </c>
      <c r="BG40" s="30"/>
      <c r="BH40" s="1099" t="str">
        <f>IF(BM10&gt;=1,SUM(BH10:BH38),"")</f>
        <v/>
      </c>
      <c r="BI40" s="1099"/>
      <c r="BJ40" s="30"/>
      <c r="BQ40" s="493"/>
      <c r="BR40" s="493"/>
      <c r="BS40" s="493"/>
      <c r="BT40" s="493"/>
      <c r="BU40" s="493"/>
      <c r="BV40" s="489">
        <f>SUM(BV10:BV38)</f>
        <v>0</v>
      </c>
      <c r="BW40" s="492">
        <f>SUM(BW10:BW38)</f>
        <v>0</v>
      </c>
      <c r="BY40" s="150"/>
      <c r="BZ40" s="150"/>
      <c r="CA40" s="150"/>
      <c r="CB40" s="150"/>
      <c r="CC40" s="150"/>
      <c r="CD40" s="150"/>
      <c r="CE40" s="150"/>
      <c r="CF40" s="150"/>
      <c r="CG40" s="150"/>
      <c r="CH40" s="150"/>
      <c r="CI40" s="150"/>
      <c r="CJ40" s="150"/>
      <c r="CK40" s="150"/>
      <c r="CL40" s="150"/>
      <c r="CM40" s="150"/>
      <c r="CN40" s="150"/>
      <c r="CO40" s="150"/>
      <c r="CP40" s="150"/>
      <c r="CQ40" s="150"/>
      <c r="CR40" s="150"/>
      <c r="CS40" s="150"/>
      <c r="CT40" s="150"/>
      <c r="CU40" s="150"/>
      <c r="CV40" s="150"/>
      <c r="CW40" s="150"/>
      <c r="CX40" s="150"/>
      <c r="CY40" s="150"/>
      <c r="CZ40" s="150"/>
      <c r="DA40" s="150"/>
      <c r="DB40" s="150"/>
      <c r="DC40" s="150"/>
      <c r="DD40" s="150"/>
      <c r="DE40" s="150"/>
      <c r="DF40" s="150"/>
    </row>
    <row r="41" spans="1:178" ht="16.5" thickBot="1">
      <c r="A41" s="77" t="s">
        <v>3404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43"/>
      <c r="BH41" s="43"/>
      <c r="BI41" s="30"/>
      <c r="BJ41" s="30"/>
      <c r="BQ41" s="132"/>
      <c r="BR41" s="495"/>
      <c r="BS41" s="495"/>
      <c r="BT41" s="495"/>
      <c r="BU41" s="495"/>
      <c r="BY41" s="150"/>
      <c r="BZ41" s="150"/>
      <c r="CA41" s="150"/>
      <c r="CB41" s="150"/>
      <c r="CC41" s="150"/>
      <c r="CD41" s="150"/>
      <c r="CE41" s="150"/>
      <c r="CF41" s="150"/>
      <c r="CG41" s="150"/>
      <c r="CH41" s="150"/>
      <c r="CI41" s="150"/>
      <c r="CJ41" s="150"/>
      <c r="CK41" s="150"/>
      <c r="CL41" s="150"/>
      <c r="CM41" s="150"/>
      <c r="CN41" s="150"/>
      <c r="CO41" s="150"/>
      <c r="CP41" s="150"/>
      <c r="CQ41" s="150"/>
      <c r="CR41" s="150"/>
      <c r="CS41" s="150"/>
      <c r="CT41" s="150"/>
      <c r="CU41" s="150"/>
      <c r="CV41" s="150"/>
      <c r="CW41" s="150"/>
      <c r="CX41" s="150"/>
      <c r="CY41" s="150"/>
      <c r="CZ41" s="150"/>
      <c r="DA41" s="150"/>
      <c r="DB41" s="150"/>
      <c r="DC41" s="150"/>
      <c r="DD41" s="150"/>
      <c r="DE41" s="150"/>
      <c r="DF41" s="150"/>
    </row>
    <row r="42" spans="1:178" s="27" customFormat="1" ht="12.75" customHeight="1">
      <c r="A42" s="337"/>
      <c r="B42" s="338"/>
      <c r="C42" s="338"/>
      <c r="D42" s="338"/>
      <c r="E42" s="338"/>
      <c r="F42" s="338"/>
      <c r="G42" s="338"/>
      <c r="H42" s="338"/>
      <c r="I42" s="338"/>
      <c r="J42" s="338"/>
      <c r="K42" s="338"/>
      <c r="L42" s="338"/>
      <c r="M42" s="338"/>
      <c r="N42" s="338"/>
      <c r="O42" s="338"/>
      <c r="P42" s="338"/>
      <c r="Q42" s="338"/>
      <c r="R42" s="659"/>
      <c r="S42" s="659"/>
      <c r="T42" s="659"/>
      <c r="U42" s="659"/>
      <c r="V42" s="659"/>
      <c r="W42" s="659"/>
      <c r="X42" s="659"/>
      <c r="Y42" s="659"/>
      <c r="Z42" s="659"/>
      <c r="AA42" s="659"/>
      <c r="AB42" s="659"/>
      <c r="AC42" s="338"/>
      <c r="AD42" s="338"/>
      <c r="AE42" s="338"/>
      <c r="AF42" s="338"/>
      <c r="AG42" s="338"/>
      <c r="AH42" s="338"/>
      <c r="AI42" s="338"/>
      <c r="AJ42" s="338"/>
      <c r="AK42" s="338"/>
      <c r="AL42" s="338"/>
      <c r="AM42" s="338"/>
      <c r="AN42" s="338"/>
      <c r="AO42" s="338"/>
      <c r="AP42" s="1105" t="s">
        <v>597</v>
      </c>
      <c r="AQ42" s="1105"/>
      <c r="AR42" s="1105"/>
      <c r="AS42" s="1105"/>
      <c r="AT42" s="1105"/>
      <c r="AU42" s="1105"/>
      <c r="AV42" s="1105"/>
      <c r="AW42" s="1105"/>
      <c r="AX42" s="1105"/>
      <c r="AY42" s="1105"/>
      <c r="AZ42" s="1105"/>
      <c r="BA42" s="1105"/>
      <c r="BB42" s="1105"/>
      <c r="BC42" s="1105"/>
      <c r="BD42" s="1105"/>
      <c r="BE42" s="1105"/>
      <c r="BF42" s="1105"/>
      <c r="BG42" s="1065" t="s">
        <v>3367</v>
      </c>
      <c r="BH42" s="1065"/>
      <c r="BI42" s="1065"/>
      <c r="BJ42" s="339"/>
      <c r="BK42" s="1"/>
      <c r="BL42" s="1"/>
      <c r="BM42" s="1"/>
      <c r="BN42" s="1"/>
      <c r="BQ42" s="1063" t="s">
        <v>657</v>
      </c>
      <c r="BR42" s="1063"/>
      <c r="BS42" s="1063"/>
      <c r="BT42" s="1063"/>
      <c r="BU42" s="1063"/>
      <c r="BV42" s="1063"/>
      <c r="BW42" s="1063"/>
      <c r="BY42" s="162"/>
      <c r="BZ42" s="162"/>
      <c r="CA42" s="162"/>
      <c r="CB42" s="162"/>
      <c r="CC42" s="162"/>
      <c r="CD42" s="162"/>
      <c r="CE42" s="162"/>
      <c r="CF42" s="162"/>
      <c r="CG42" s="162"/>
      <c r="CH42" s="162"/>
      <c r="CI42" s="162"/>
      <c r="CJ42" s="162"/>
      <c r="CK42" s="162"/>
      <c r="CL42" s="162"/>
      <c r="CM42" s="162"/>
      <c r="CN42" s="162"/>
      <c r="CO42" s="162"/>
      <c r="CP42" s="162"/>
      <c r="CQ42" s="162"/>
      <c r="CR42" s="162"/>
      <c r="CS42" s="162"/>
      <c r="CT42" s="162"/>
      <c r="CU42" s="162"/>
      <c r="CV42" s="162"/>
      <c r="CW42" s="162"/>
      <c r="CX42" s="162"/>
      <c r="CY42" s="162"/>
      <c r="CZ42" s="162"/>
      <c r="DA42" s="162"/>
      <c r="DB42" s="162"/>
      <c r="DC42" s="162"/>
      <c r="DD42" s="162"/>
      <c r="DE42" s="162"/>
      <c r="DF42" s="162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</row>
    <row r="43" spans="1:178" s="27" customFormat="1" ht="22.15" customHeight="1">
      <c r="A43" s="60"/>
      <c r="B43" s="38"/>
      <c r="C43" s="61"/>
      <c r="D43" s="38"/>
      <c r="E43" s="38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38"/>
      <c r="R43" s="1095" t="s">
        <v>439</v>
      </c>
      <c r="S43" s="1095"/>
      <c r="T43" s="1095"/>
      <c r="U43" s="1095"/>
      <c r="V43" s="300"/>
      <c r="W43" s="1095" t="s">
        <v>470</v>
      </c>
      <c r="X43" s="1095"/>
      <c r="Y43" s="1095"/>
      <c r="Z43" s="1095"/>
      <c r="AA43" s="1095"/>
      <c r="AB43" s="1095"/>
      <c r="AC43" s="300"/>
      <c r="AD43" s="300"/>
      <c r="AE43" s="300"/>
      <c r="AF43" s="300"/>
      <c r="AG43" s="300"/>
      <c r="AH43" s="300"/>
      <c r="AI43" s="63" t="s">
        <v>1358</v>
      </c>
      <c r="AJ43" s="300"/>
      <c r="AK43" s="64" t="s">
        <v>1639</v>
      </c>
      <c r="AL43" s="300"/>
      <c r="AM43" s="64" t="s">
        <v>3361</v>
      </c>
      <c r="AN43" s="300"/>
      <c r="AO43" s="313"/>
      <c r="AP43" s="1094" t="s">
        <v>417</v>
      </c>
      <c r="AQ43" s="1094"/>
      <c r="AR43" s="1094"/>
      <c r="AS43" s="1094"/>
      <c r="AT43" s="1094"/>
      <c r="AU43" s="1094"/>
      <c r="AV43" s="1094"/>
      <c r="AW43" s="1094"/>
      <c r="AX43" s="1094"/>
      <c r="AY43" s="1094" t="s">
        <v>418</v>
      </c>
      <c r="AZ43" s="1094"/>
      <c r="BA43" s="1094"/>
      <c r="BB43" s="1094"/>
      <c r="BC43" s="1094"/>
      <c r="BD43" s="1094"/>
      <c r="BE43" s="1094"/>
      <c r="BF43" s="1094"/>
      <c r="BG43" s="1066"/>
      <c r="BH43" s="1066"/>
      <c r="BI43" s="1066"/>
      <c r="BJ43" s="65"/>
      <c r="BK43" s="1"/>
      <c r="BL43" s="1"/>
      <c r="BM43" s="1"/>
      <c r="BN43" s="1"/>
      <c r="BQ43" s="132"/>
      <c r="BR43" s="132"/>
      <c r="BS43" s="132"/>
      <c r="BT43" s="132"/>
      <c r="BU43" s="132"/>
      <c r="BV43" s="132"/>
      <c r="BW43" s="132"/>
      <c r="BY43" s="162"/>
      <c r="BZ43" s="162"/>
      <c r="CA43" s="162"/>
      <c r="CB43" s="1095" t="s">
        <v>439</v>
      </c>
      <c r="CC43" s="1095"/>
      <c r="CD43" s="1095"/>
      <c r="CE43" s="1095"/>
      <c r="CF43" s="300"/>
      <c r="CG43" s="1095" t="s">
        <v>470</v>
      </c>
      <c r="CH43" s="1095"/>
      <c r="CI43" s="1095"/>
      <c r="CJ43" s="1095"/>
      <c r="CK43" s="1095"/>
      <c r="CL43" s="1095"/>
      <c r="CM43" s="162"/>
      <c r="CN43" s="162"/>
      <c r="CO43" s="162"/>
      <c r="CP43" s="162"/>
      <c r="CQ43" s="162"/>
      <c r="CR43" s="162"/>
      <c r="CS43" s="162"/>
      <c r="CT43" s="162"/>
      <c r="CU43" s="162"/>
      <c r="CV43" s="162"/>
      <c r="CW43" s="162"/>
      <c r="CX43" s="162"/>
      <c r="CY43" s="162"/>
      <c r="CZ43" s="162"/>
      <c r="DA43" s="162"/>
      <c r="DB43" s="162"/>
      <c r="DC43" s="162"/>
      <c r="DD43" s="162"/>
      <c r="DE43" s="162"/>
      <c r="DF43" s="162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</row>
    <row r="44" spans="1:178" s="27" customFormat="1" ht="33" customHeight="1">
      <c r="A44" s="60"/>
      <c r="B44" s="224" t="s">
        <v>248</v>
      </c>
      <c r="C44" s="61"/>
      <c r="D44" s="224" t="s">
        <v>247</v>
      </c>
      <c r="E44" s="224"/>
      <c r="F44" s="62" t="s">
        <v>395</v>
      </c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38"/>
      <c r="R44" s="1095"/>
      <c r="S44" s="1095"/>
      <c r="T44" s="1095"/>
      <c r="U44" s="1095"/>
      <c r="V44" s="300"/>
      <c r="W44" s="1095"/>
      <c r="X44" s="1095"/>
      <c r="Y44" s="1095"/>
      <c r="Z44" s="1095"/>
      <c r="AA44" s="1095"/>
      <c r="AB44" s="1095"/>
      <c r="AC44" s="300"/>
      <c r="AD44" s="62" t="s">
        <v>318</v>
      </c>
      <c r="AE44" s="300"/>
      <c r="AF44" s="62"/>
      <c r="AG44" s="62"/>
      <c r="AH44" s="63"/>
      <c r="AI44" s="313" t="s">
        <v>315</v>
      </c>
      <c r="AJ44" s="300"/>
      <c r="AK44" s="313" t="s">
        <v>315</v>
      </c>
      <c r="AL44" s="300"/>
      <c r="AM44" s="313" t="s">
        <v>315</v>
      </c>
      <c r="AN44" s="300"/>
      <c r="AO44" s="300"/>
      <c r="AP44" s="1073" t="s">
        <v>3394</v>
      </c>
      <c r="AQ44" s="1073"/>
      <c r="AR44" s="1073"/>
      <c r="AS44" s="1073"/>
      <c r="AT44" s="1073"/>
      <c r="AU44" s="1073"/>
      <c r="AV44" s="1073"/>
      <c r="AW44" s="1073"/>
      <c r="AX44" s="62"/>
      <c r="AY44" s="1073" t="s">
        <v>3393</v>
      </c>
      <c r="AZ44" s="1073"/>
      <c r="BA44" s="1073"/>
      <c r="BB44" s="1073"/>
      <c r="BC44" s="1073"/>
      <c r="BD44" s="1073"/>
      <c r="BE44" s="1073"/>
      <c r="BF44" s="1073"/>
      <c r="BG44" s="1066"/>
      <c r="BH44" s="1066"/>
      <c r="BI44" s="1066"/>
      <c r="BJ44" s="65"/>
      <c r="BK44" s="1"/>
      <c r="BL44" s="1"/>
      <c r="BM44" s="1"/>
      <c r="BN44" s="1"/>
      <c r="BQ44" s="487" t="s">
        <v>647</v>
      </c>
      <c r="BR44" s="496" t="s">
        <v>648</v>
      </c>
      <c r="BS44" s="496" t="s">
        <v>649</v>
      </c>
      <c r="BT44" s="496" t="s">
        <v>650</v>
      </c>
      <c r="BU44" s="496" t="s">
        <v>651</v>
      </c>
      <c r="BV44" s="496" t="s">
        <v>652</v>
      </c>
      <c r="BW44" s="497" t="s">
        <v>653</v>
      </c>
      <c r="BY44" s="162"/>
      <c r="BZ44" s="162"/>
      <c r="CA44" s="162"/>
      <c r="CB44" s="1095"/>
      <c r="CC44" s="1095"/>
      <c r="CD44" s="1095"/>
      <c r="CE44" s="1095"/>
      <c r="CF44" s="300"/>
      <c r="CG44" s="1095"/>
      <c r="CH44" s="1095"/>
      <c r="CI44" s="1095"/>
      <c r="CJ44" s="1095"/>
      <c r="CK44" s="1095"/>
      <c r="CL44" s="1095"/>
      <c r="CM44" s="162"/>
      <c r="CN44" s="162"/>
      <c r="CO44" s="162"/>
      <c r="CP44" s="162"/>
      <c r="CQ44" s="162"/>
      <c r="CR44" s="162"/>
      <c r="CS44" s="162"/>
      <c r="CT44" s="162"/>
      <c r="CU44" s="162"/>
      <c r="CV44" s="162"/>
      <c r="CW44" s="162"/>
      <c r="CX44" s="162"/>
      <c r="CY44" s="162"/>
      <c r="CZ44" s="162"/>
      <c r="DA44" s="162"/>
      <c r="DB44" s="162"/>
      <c r="DC44" s="162"/>
      <c r="DD44" s="162"/>
      <c r="DE44" s="162"/>
      <c r="DF44" s="162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</row>
    <row r="45" spans="1:178" ht="14.1" customHeight="1">
      <c r="A45" s="66"/>
      <c r="B45" s="84"/>
      <c r="C45" s="547"/>
      <c r="D45" s="84"/>
      <c r="E45" s="348"/>
      <c r="F45" s="1088"/>
      <c r="G45" s="1089"/>
      <c r="H45" s="1089"/>
      <c r="I45" s="1089"/>
      <c r="J45" s="1089"/>
      <c r="K45" s="1089"/>
      <c r="L45" s="1089"/>
      <c r="M45" s="1089"/>
      <c r="N45" s="1089"/>
      <c r="O45" s="1089"/>
      <c r="P45" s="1090"/>
      <c r="Q45" s="38"/>
      <c r="R45" s="1096" t="str">
        <f>'HVAC Efficiency Tables'!$AD136</f>
        <v/>
      </c>
      <c r="S45" s="1096"/>
      <c r="T45" s="1096"/>
      <c r="U45" s="1096"/>
      <c r="V45" s="660"/>
      <c r="W45" s="1096" t="str">
        <f>'HVAC Efficiency Tables'!$AE136</f>
        <v/>
      </c>
      <c r="X45" s="1096"/>
      <c r="Y45" s="1096"/>
      <c r="Z45" s="1096"/>
      <c r="AA45" s="1096"/>
      <c r="AB45" s="1096"/>
      <c r="AC45" s="300"/>
      <c r="AD45" s="1101"/>
      <c r="AE45" s="1101"/>
      <c r="AF45" s="1101"/>
      <c r="AG45" s="1101"/>
      <c r="AH45" s="547"/>
      <c r="AI45" s="84"/>
      <c r="AJ45" s="54" t="str">
        <f>IF(OR(D45="",AW45="Ineligible"),"",IF(OR(F45=Lists!$I$10,F45=Lists!$I$15,F45=Lists!$J$12),"EER",IF(OR(F45=Lists!$I$16,F45=Lists!$I$17),"kW/ton",IF(D45*12000&lt;65000,"SEER","EER"))))</f>
        <v/>
      </c>
      <c r="AK45" s="84"/>
      <c r="AL45" s="54" t="str">
        <f>IF(OR(B45="",AW45="Ineligible",AR45="N/A"),"",IF(OR(F45=Lists!$I$15,F45=Lists!$I$16,F45=Lists!$I$17),"",IF(D45&lt;=5,"EER","IEER")))</f>
        <v/>
      </c>
      <c r="AM45" s="84"/>
      <c r="AN45" s="54" t="str">
        <f>IF(OR(AT45="N/A",AT45=""),"",IF(AT45&lt;7,"COP","HSPF2"))</f>
        <v/>
      </c>
      <c r="AO45" s="300"/>
      <c r="AP45" s="68" t="str">
        <f>IFERROR(IF(OR(D45="",F45="",W45="",R45="",W45="Please Select",R45="Please Select"),"",VLOOKUP('HVAC Efficiency Tables'!AC136&amp;R45&amp;W45,HVACEfficiencies,3,FALSE)),"")</f>
        <v/>
      </c>
      <c r="AQ45" s="54" t="str">
        <f>IFERROR(IF(OR(D45="",F45="",W45="",R45="",W45="Please Select",R45="Please Select"),"",VLOOKUP('HVAC Efficiency Tables'!AC136&amp;R45&amp;W45,HVACEfficiencies,4,FALSE)),"")</f>
        <v/>
      </c>
      <c r="AR45" s="68" t="str">
        <f>IFERROR(IF(OR(D45="",F45="",W45="",R45="",W45="Please Select",R45="Please Select"),"",VLOOKUP('HVAC Efficiency Tables'!AC136&amp;R45&amp;W45,HVACEfficiencies,8,FALSE)),"")</f>
        <v/>
      </c>
      <c r="AS45" s="54" t="str">
        <f>IFERROR(IF(OR(D45="",F45="",W45="",R45="",W45="Please Select",R45="Please Select",AR45="N/A"),"",VLOOKUP('HVAC Efficiency Tables'!AC136&amp;R45&amp;W45,HVACEfficiencies,11,FALSE)),"")</f>
        <v/>
      </c>
      <c r="AT45" s="68" t="str">
        <f>IFERROR(IF(OR(D45="",F45="",W45="",R45="",W45="Please Select",R45="Please Select"),"",VLOOKUP('HVAC Efficiency Tables'!AC136&amp;R45&amp;W45,HVACEfficiencies,12,FALSE)),"")</f>
        <v/>
      </c>
      <c r="AU45" s="54" t="str">
        <f>IFERROR(IF(OR(D45="",F45="",W45="",R45="",W45="Please Select",R45="Please Select",AT45="N/A"),"",VLOOKUP('HVAC Efficiency Tables'!AC136&amp;R45&amp;W45,HVACEfficiencies,14,FALSE)),"")</f>
        <v/>
      </c>
      <c r="AV45" s="54"/>
      <c r="AW45" s="973" t="str" cm="1">
        <f t="array" ref="AW45">_xlfn.IFS(OR(F45="",D45="",B45=""),"",AND($BR$1="OR",OR(F45="Air Conditioning VRF, Air Cooled",F45="Heat Pump VRF, Water Cooled")),"ID Only*",AND(F45="Heat Pump VRF, Water Cooled",(D45*12000)&gt;134999),"Ineligible",AND(AP45="N/A",AR45="N/A"),"Ineligible",BE45="Qualified","",AND(OR(BE45="Not Qualified",BE45=""),AI45&gt;=AP45,OR(AK45&gt;=AR45,AR45="N/A"),OR(AM45&gt;=AT45,AT45="N/A")),"Qualified",OR(AI45&lt;AP45,AK45&lt;AR45,AM45&lt;AT45),"Not Qualified",BE45="Qualified","")</f>
        <v/>
      </c>
      <c r="AX45" s="973"/>
      <c r="AY45" s="68" t="str">
        <f>IFERROR(IF(OR(D45="",F45="",W45="",R45="",W45="Please Select",R45="Please Select"),"",VLOOKUP('HVAC Efficiency Tables'!AC136&amp;R45&amp;W45,HVACEfficiencies,5,FALSE)),"")</f>
        <v/>
      </c>
      <c r="AZ45" s="54" t="str">
        <f>IFERROR(IF(OR(D45="",F45="",W45="",R45="",W45="Please Select",R45="Please Select",AY45="N/A"),"",VLOOKUP('HVAC Efficiency Tables'!AC136&amp;R45&amp;W45,HVACEfficiencies,6,FALSE)),"")</f>
        <v/>
      </c>
      <c r="BA45" s="68" t="str">
        <f>IFERROR(IF(OR(D45="",F45="",W45="",R45="",W45="Please Select",R45="Please Select"),"",VLOOKUP('HVAC Efficiency Tables'!AC136&amp;R45&amp;W45,HVACEfficiencies,9,FALSE)),"")</f>
        <v/>
      </c>
      <c r="BB45" s="54" t="str">
        <f>IFERROR(IF(OR(D45="",F45="",W45="",R45="",W45="Please Select",R45="Please Select",BA45="N/A"),"",VLOOKUP('HVAC Efficiency Tables'!AC136&amp;R45&amp;W45,HVACEfficiencies,11,FALSE)),"")</f>
        <v/>
      </c>
      <c r="BC45" s="68" t="str">
        <f>IFERROR(IF(OR(D45="",F45="",W45="",R45="",W45="Please Select",R45="Please Select"),"",VLOOKUP('HVAC Efficiency Tables'!AC136&amp;R45&amp;W45,HVACEfficiencies,13,FALSE)),"")</f>
        <v/>
      </c>
      <c r="BD45" s="54" t="str">
        <f>IFERROR(IF(OR(D45="",F45="",W45="",R45="",W45="Please Select",R45="Please Select",BC45="N/A"),"",VLOOKUP('HVAC Efficiency Tables'!AC136&amp;R45&amp;W45,HVACEfficiencies,14,FALSE)),"")</f>
        <v/>
      </c>
      <c r="BE45" s="973" t="str">
        <f>IF(AND($BR$1="OR",OR(F45="Air Conditioning VRF, Air Cooled",F45="Heat Pump VRF, Water Cooled")),"ID Only*",IF(OR(AI45="",$AY45=""),"",IF(AND($AY45="N/A", $BA45="N/A"),"",IF(AND($AY45&lt;=AI45,OR($BA45&lt;=AK45,$BA45="N/A"),OR($BC45&lt;=$AM45,$BC45="N/A")),"Qualified","Not Qualified"))))</f>
        <v/>
      </c>
      <c r="BF45" s="973"/>
      <c r="BG45" s="223" t="s">
        <v>252</v>
      </c>
      <c r="BH45" s="1064" t="str" cm="1">
        <f t="array" ref="BH45">_xlfn.IFS($BE45="Qualified",VLOOKUP('HVAC Efficiency Tables'!AC136&amp;R45&amp;W45,HVACEfficiencies,19,FALSE)*(B45*D45),$AW45="Qualified",VLOOKUP('HVAC Efficiency Tables'!AC136&amp;R45&amp;W45,HVACEfficiencies,18,FALSE)*(B45*D45),OR($BE45="Not Qualified",$BE45=""),"")</f>
        <v/>
      </c>
      <c r="BI45" s="1064"/>
      <c r="BJ45" s="69"/>
      <c r="BK45" s="1" t="str">
        <f>'HVAC Efficiency Tables'!AC136&amp;R45&amp;W45</f>
        <v>0</v>
      </c>
      <c r="BM45" s="485">
        <f>COUNTIF(AW44:AW50,"Qualified")+COUNTIF(BE44:BE50,"Qualified")</f>
        <v>0</v>
      </c>
      <c r="BQ45" s="488" t="e">
        <f>VLOOKUP('HVAC Efficiency Tables'!AC136&amp;R45&amp;W45,HVACEfficiencies,7,FALSE)</f>
        <v>#N/A</v>
      </c>
      <c r="BR45" s="488">
        <f>IF('Final Application'!$T$9="",0,VLOOKUP('Final Application'!$T$9,CoolingHours,3,FALSE))</f>
        <v>0</v>
      </c>
      <c r="BS45" s="488" t="e">
        <f>B45*D45*(1/BQ45-1/AI45)*12000/1000*BR45</f>
        <v>#N/A</v>
      </c>
      <c r="BT45" s="488" t="e">
        <f>B45*D45*(1/(BQ45*0.857)-1/(AI45*0.857))*12000/1000*BR45</f>
        <v>#N/A</v>
      </c>
      <c r="BU45" s="488" t="e">
        <f>B45*D45*(BQ45-AI45)*BR45</f>
        <v>#N/A</v>
      </c>
      <c r="BV45" s="490" cm="1">
        <f t="array" ref="BV45">_xlfn.IFS($BE45="Qualified",VLOOKUP('HVAC Efficiency Tables'!AC136&amp;R45&amp;W45,HVACEfficiencies,17,FALSE)*(B45*D45),$AW45="Qualified",VLOOKUP('HVAC Efficiency Tables'!AC136&amp;R45&amp;W45,HVACEfficiencies,16,FALSE)*(B45*D45),OR($BE45="Not Qualified",$BE45=""),0)</f>
        <v>0</v>
      </c>
      <c r="BW45" s="491" t="str">
        <f>IF(BR45=0,"Select Bldg Type",BV45/BR45)</f>
        <v>Select Bldg Type</v>
      </c>
      <c r="BY45" s="150"/>
      <c r="BZ45" s="150"/>
      <c r="CA45" s="150"/>
      <c r="CB45" s="1096" t="str">
        <f>'HVAC Efficiency Tables'!$AD136</f>
        <v/>
      </c>
      <c r="CC45" s="1096"/>
      <c r="CD45" s="1096"/>
      <c r="CE45" s="1096"/>
      <c r="CF45" s="660"/>
      <c r="CG45" s="1096" t="str">
        <f>'HVAC Efficiency Tables'!$AE136</f>
        <v/>
      </c>
      <c r="CH45" s="1096"/>
      <c r="CI45" s="1096"/>
      <c r="CJ45" s="1096"/>
      <c r="CK45" s="1096"/>
      <c r="CL45" s="1096"/>
      <c r="CM45" s="150"/>
      <c r="CN45" s="150"/>
      <c r="CO45" s="150"/>
      <c r="CP45" s="150"/>
      <c r="CQ45" s="150"/>
      <c r="CR45" s="150"/>
      <c r="CS45" s="150"/>
      <c r="CT45" s="150"/>
      <c r="CU45" s="150"/>
      <c r="CV45" s="150"/>
      <c r="CW45" s="150"/>
      <c r="CX45" s="150"/>
      <c r="CY45" s="150"/>
      <c r="CZ45" s="150"/>
      <c r="DA45" s="150"/>
      <c r="DB45" s="150"/>
      <c r="DC45" s="150"/>
      <c r="DD45" s="150"/>
      <c r="DE45" s="150"/>
      <c r="DF45" s="150"/>
    </row>
    <row r="46" spans="1:178" ht="14.1" customHeight="1">
      <c r="A46" s="66"/>
      <c r="B46" s="84"/>
      <c r="C46" s="547"/>
      <c r="D46" s="84"/>
      <c r="E46" s="348"/>
      <c r="F46" s="1088"/>
      <c r="G46" s="1089"/>
      <c r="H46" s="1089"/>
      <c r="I46" s="1089"/>
      <c r="J46" s="1089"/>
      <c r="K46" s="1089"/>
      <c r="L46" s="1089"/>
      <c r="M46" s="1089"/>
      <c r="N46" s="1089"/>
      <c r="O46" s="1089"/>
      <c r="P46" s="1090"/>
      <c r="Q46" s="38"/>
      <c r="R46" s="1096" t="str">
        <f>'HVAC Efficiency Tables'!$AD137</f>
        <v/>
      </c>
      <c r="S46" s="1096"/>
      <c r="T46" s="1096"/>
      <c r="U46" s="1096"/>
      <c r="V46" s="660"/>
      <c r="W46" s="1096" t="str">
        <f>'HVAC Efficiency Tables'!$AE137</f>
        <v/>
      </c>
      <c r="X46" s="1096"/>
      <c r="Y46" s="1096"/>
      <c r="Z46" s="1096"/>
      <c r="AA46" s="1096"/>
      <c r="AB46" s="1096"/>
      <c r="AC46" s="300"/>
      <c r="AD46" s="1101"/>
      <c r="AE46" s="1101"/>
      <c r="AF46" s="1101"/>
      <c r="AG46" s="1101"/>
      <c r="AH46" s="547"/>
      <c r="AI46" s="84"/>
      <c r="AJ46" s="54" t="str">
        <f>IF(OR(D46="",AW46="Ineligible"),"",IF(OR(F46=Lists!$I$10,F46=Lists!$I$15,F46=Lists!$J$12),"EER",IF(OR(F46=Lists!$I$16,F46=Lists!$I$17),"kW/ton",IF(D46*12000&lt;65000,"SEER","EER"))))</f>
        <v/>
      </c>
      <c r="AK46" s="84"/>
      <c r="AL46" s="54" t="str">
        <f>IF(OR(B46="",AW46="Ineligible",AR46="N/A"),"",IF(OR(F46=Lists!$I$15,F46=Lists!$I$16,F46=Lists!$I$17),"",IF(D46&lt;=5,"EER","IEER")))</f>
        <v/>
      </c>
      <c r="AM46" s="84"/>
      <c r="AN46" s="54" t="str">
        <f t="shared" ref="AN46:AN49" si="18">IF(OR(AT46="N/A",AT46=""),"",IF(AT46&lt;7,"COP","HSPF2"))</f>
        <v/>
      </c>
      <c r="AO46" s="300"/>
      <c r="AP46" s="68" t="str">
        <f>IFERROR(IF(OR(D46="",F46="",W46="",R46="",W46="Please Select",R46="Please Select"),"",VLOOKUP('HVAC Efficiency Tables'!AC137&amp;R46&amp;W46,HVACEfficiencies,3,FALSE)),"")</f>
        <v/>
      </c>
      <c r="AQ46" s="54" t="str">
        <f>IFERROR(IF(OR(D46="",F46="",W46="",R46="",W46="Please Select",R46="Please Select"),"",VLOOKUP('HVAC Efficiency Tables'!AC137&amp;R46&amp;W46,HVACEfficiencies,4,FALSE)),"")</f>
        <v/>
      </c>
      <c r="AR46" s="68" t="str">
        <f>IFERROR(IF(OR(D46="",F46="",W46="",R46="",W46="Please Select",R46="Please Select"),"",VLOOKUP('HVAC Efficiency Tables'!AC137&amp;R46&amp;W46,HVACEfficiencies,8,FALSE)),"")</f>
        <v/>
      </c>
      <c r="AS46" s="54" t="str">
        <f>IFERROR(IF(OR(D46="",F46="",W46="",R46="",W46="Please Select",R46="Please Select",AR46="N/A"),"",VLOOKUP('HVAC Efficiency Tables'!AC137&amp;R46&amp;W46,HVACEfficiencies,11,FALSE)),"")</f>
        <v/>
      </c>
      <c r="AT46" s="68" t="str">
        <f>IFERROR(IF(OR(D46="",F46="",W46="",R46="",W46="Please Select",R46="Please Select"),"",VLOOKUP('HVAC Efficiency Tables'!AC137&amp;R46&amp;W46,HVACEfficiencies,12,FALSE)),"")</f>
        <v/>
      </c>
      <c r="AU46" s="54" t="str">
        <f>IFERROR(IF(OR(D46="",F46="",W46="",R46="",W46="Please Select",R46="Please Select",AT46="N/A"),"",VLOOKUP('HVAC Efficiency Tables'!AC137&amp;R46&amp;W46,HVACEfficiencies,14,FALSE)),"")</f>
        <v/>
      </c>
      <c r="AV46" s="54"/>
      <c r="AW46" s="973" t="str" cm="1">
        <f t="array" ref="AW46">_xlfn.IFS(OR(F46="",D46="",B46=""),"",AND($BR$1="OR",OR(F46="Air Conditioning VRF, Air Cooled",F46="Heat Pump VRF, Water Cooled")),"ID Only*",AND(F46="Heat Pump VRF, Water Cooled",(D46*12000)&gt;134999),"Ineligible",AND(AP46="N/A",AR46="N/A"),"Ineligible",BE46="Qualified","",AND(OR(BE46="Not Qualified",BE46=""),AI46&gt;=AP46,OR(AK46&gt;=AR46,AR46="N/A"),OR(AM46&gt;=AT46,AT46="N/A")),"Qualified",OR(AI46&lt;AP46,AK46&lt;AR46,AM46&lt;AT46),"Not Qualified",BE46="Qualified","")</f>
        <v/>
      </c>
      <c r="AX46" s="973"/>
      <c r="AY46" s="68" t="str">
        <f>IFERROR(IF(OR(D46="",F46="",W46="",R46="",W46="Please Select",R46="Please Select"),"",VLOOKUP('HVAC Efficiency Tables'!AC137&amp;R46&amp;W46,HVACEfficiencies,5,FALSE)),"")</f>
        <v/>
      </c>
      <c r="AZ46" s="54" t="str">
        <f>IFERROR(IF(OR(D46="",F46="",W46="",R46="",W46="Please Select",R46="Please Select",AY46="N/A"),"",VLOOKUP('HVAC Efficiency Tables'!AC137&amp;R46&amp;W46,HVACEfficiencies,6,FALSE)),"")</f>
        <v/>
      </c>
      <c r="BA46" s="68" t="str">
        <f>IFERROR(IF(OR(D46="",F46="",W46="",R46="",W46="Please Select",R46="Please Select"),"",VLOOKUP('HVAC Efficiency Tables'!AC137&amp;R46&amp;W46,HVACEfficiencies,9,FALSE)),"")</f>
        <v/>
      </c>
      <c r="BB46" s="54" t="str">
        <f>IFERROR(IF(OR(D46="",F46="",W46="",R46="",W46="Please Select",R46="Please Select",BA46="N/A"),"",VLOOKUP('HVAC Efficiency Tables'!AC137&amp;R46&amp;W46,HVACEfficiencies,11,FALSE)),"")</f>
        <v/>
      </c>
      <c r="BC46" s="68" t="str">
        <f>IFERROR(IF(OR(D46="",F46="",W46="",R46="",W46="Please Select",R46="Please Select"),"",VLOOKUP('HVAC Efficiency Tables'!AC137&amp;R46&amp;W46,HVACEfficiencies,13,FALSE)),"")</f>
        <v/>
      </c>
      <c r="BD46" s="54" t="str">
        <f>IFERROR(IF(OR(D46="",F46="",W46="",R46="",W46="Please Select",R46="Please Select",BC46="N/A"),"",VLOOKUP('HVAC Efficiency Tables'!AC137&amp;R46&amp;W46,HVACEfficiencies,14,FALSE)),"")</f>
        <v/>
      </c>
      <c r="BE46" s="973" t="str">
        <f t="shared" ref="BE46:BE49" si="19">IF(AND($BR$1="OR",OR(F46="Air Conditioning VRF, Air Cooled",F46="Heat Pump VRF, Water Cooled")),"ID Only*",IF(OR(AI46="",$AY46=""),"",IF(AND($AY46="N/A", $BA46="N/A"),"",IF(AND($AY46&lt;=AI46,OR($BA46&lt;=AK46,$BA46="N/A"),OR($BC46&lt;=$AM46,$BC46="N/A")),"Qualified","Not Qualified"))))</f>
        <v/>
      </c>
      <c r="BF46" s="973"/>
      <c r="BG46" s="223" t="s">
        <v>252</v>
      </c>
      <c r="BH46" s="1064" t="str" cm="1">
        <f t="array" ref="BH46">_xlfn.IFS($BE46="Qualified",VLOOKUP('HVAC Efficiency Tables'!AC137&amp;R46&amp;W46,HVACEfficiencies,19,FALSE)*(B46*D46),$AW46="Qualified",VLOOKUP('HVAC Efficiency Tables'!AC137&amp;R46&amp;W46,HVACEfficiencies,18,FALSE)*(B46*D46),OR($BE46="Not Qualified",$BE46=""),"")</f>
        <v/>
      </c>
      <c r="BI46" s="1064"/>
      <c r="BJ46" s="69"/>
      <c r="BK46" s="1" t="str">
        <f>'HVAC Efficiency Tables'!AC137&amp;R46&amp;W46</f>
        <v>0</v>
      </c>
      <c r="BQ46" s="488" t="e">
        <f>VLOOKUP('HVAC Efficiency Tables'!AC137&amp;R46&amp;W46,HVACEfficiencies,7,FALSE)</f>
        <v>#N/A</v>
      </c>
      <c r="BR46" s="488">
        <f>IF('Final Application'!$T$9="",0,VLOOKUP('Final Application'!$T$9,CoolingHours,3,FALSE))</f>
        <v>0</v>
      </c>
      <c r="BS46" s="488" t="e">
        <f>B46*D46*(1/BQ46-1/AI46)*12000/1000*BR46</f>
        <v>#N/A</v>
      </c>
      <c r="BT46" s="488" t="e">
        <f>B46*D46*(1/(BQ46*0.857)-1/(AI46*0.857))*12000/1000*BR46</f>
        <v>#N/A</v>
      </c>
      <c r="BU46" s="488" t="e">
        <f>B46*D46*(BQ46-AI46)*BR46</f>
        <v>#N/A</v>
      </c>
      <c r="BV46" s="490" cm="1">
        <f t="array" ref="BV46">_xlfn.IFS($BE46="Qualified",VLOOKUP('HVAC Efficiency Tables'!AC137&amp;R46&amp;W46,HVACEfficiencies,17,FALSE)*(B46*D46),$AW46="Qualified",VLOOKUP('HVAC Efficiency Tables'!AC137&amp;R46&amp;W46,HVACEfficiencies,16,FALSE)*(B46*D46),OR($BE46="Not Qualified",$BE46=""),0)</f>
        <v>0</v>
      </c>
      <c r="BW46" s="491" t="str">
        <f t="shared" ref="BW46:BW49" si="20">IF(BR46=0,"Select Bldg Type",BV46/BR46)</f>
        <v>Select Bldg Type</v>
      </c>
      <c r="BY46" s="150"/>
      <c r="BZ46" s="150"/>
      <c r="CA46" s="150"/>
      <c r="CB46" s="1096" t="str">
        <f>'HVAC Efficiency Tables'!$AD137</f>
        <v/>
      </c>
      <c r="CC46" s="1096"/>
      <c r="CD46" s="1096"/>
      <c r="CE46" s="1096"/>
      <c r="CF46" s="660"/>
      <c r="CG46" s="1096" t="str">
        <f>'HVAC Efficiency Tables'!$AE137</f>
        <v/>
      </c>
      <c r="CH46" s="1096"/>
      <c r="CI46" s="1096"/>
      <c r="CJ46" s="1096"/>
      <c r="CK46" s="1096"/>
      <c r="CL46" s="1096"/>
      <c r="CM46" s="150"/>
      <c r="CN46" s="150"/>
      <c r="CO46" s="150"/>
      <c r="CP46" s="150"/>
      <c r="CQ46" s="150"/>
      <c r="CR46" s="150"/>
      <c r="CS46" s="150"/>
      <c r="CT46" s="150"/>
      <c r="CU46" s="150"/>
      <c r="CV46" s="150"/>
      <c r="CW46" s="150"/>
      <c r="CX46" s="150"/>
      <c r="CY46" s="150"/>
      <c r="CZ46" s="150"/>
      <c r="DA46" s="150"/>
      <c r="DB46" s="150"/>
      <c r="DC46" s="150"/>
      <c r="DD46" s="150"/>
      <c r="DE46" s="150"/>
      <c r="DF46" s="150"/>
    </row>
    <row r="47" spans="1:178" ht="14.1" customHeight="1">
      <c r="A47" s="66"/>
      <c r="B47" s="84"/>
      <c r="C47" s="547"/>
      <c r="D47" s="84"/>
      <c r="E47" s="348"/>
      <c r="F47" s="1088"/>
      <c r="G47" s="1089"/>
      <c r="H47" s="1089"/>
      <c r="I47" s="1089"/>
      <c r="J47" s="1089"/>
      <c r="K47" s="1089"/>
      <c r="L47" s="1089"/>
      <c r="M47" s="1089"/>
      <c r="N47" s="1089"/>
      <c r="O47" s="1089"/>
      <c r="P47" s="1090"/>
      <c r="Q47" s="38"/>
      <c r="R47" s="1091" t="str">
        <f>'HVAC Efficiency Tables'!$AD138</f>
        <v/>
      </c>
      <c r="S47" s="1092"/>
      <c r="T47" s="1092"/>
      <c r="U47" s="1093"/>
      <c r="V47" s="660"/>
      <c r="W47" s="1096" t="str">
        <f>'HVAC Efficiency Tables'!$AE138</f>
        <v/>
      </c>
      <c r="X47" s="1096"/>
      <c r="Y47" s="1096"/>
      <c r="Z47" s="1096"/>
      <c r="AA47" s="1096"/>
      <c r="AB47" s="1096"/>
      <c r="AC47" s="300"/>
      <c r="AD47" s="1101"/>
      <c r="AE47" s="1101"/>
      <c r="AF47" s="1101"/>
      <c r="AG47" s="1101"/>
      <c r="AH47" s="547"/>
      <c r="AI47" s="84"/>
      <c r="AJ47" s="54" t="str">
        <f>IF(OR(D47="",AW47="Ineligible"),"",IF(OR(F47=Lists!$I$10,F47=Lists!$I$15,F47=Lists!$J$12),"EER",IF(OR(F47=Lists!$I$16,F47=Lists!$I$17),"kW/ton",IF(D47*12000&lt;65000,"SEER","EER"))))</f>
        <v/>
      </c>
      <c r="AK47" s="84"/>
      <c r="AL47" s="54" t="str">
        <f>IF(OR(B47="",AW47="Ineligible",AR47="N/A"),"",IF(OR(F47=Lists!$I$15,F47=Lists!$I$16,F47=Lists!$I$17),"",IF(D47&lt;=5,"EER","IEER")))</f>
        <v/>
      </c>
      <c r="AM47" s="84"/>
      <c r="AN47" s="54" t="str">
        <f t="shared" si="18"/>
        <v/>
      </c>
      <c r="AO47" s="300"/>
      <c r="AP47" s="68" t="str">
        <f>IFERROR(IF(OR(D47="",F47="",W47="",R47="",W47="Please Select",R47="Please Select"),"",VLOOKUP('HVAC Efficiency Tables'!AC138&amp;R47&amp;W47,HVACEfficiencies,3,FALSE)),"")</f>
        <v/>
      </c>
      <c r="AQ47" s="54" t="str">
        <f>IFERROR(IF(OR(D47="",F47="",W47="",R47="",W47="Please Select",R47="Please Select"),"",VLOOKUP('HVAC Efficiency Tables'!AC138&amp;R47&amp;W47,HVACEfficiencies,4,FALSE)),"")</f>
        <v/>
      </c>
      <c r="AR47" s="68" t="str">
        <f>IFERROR(IF(OR(D47="",F47="",W47="",R47="",W47="Please Select",R47="Please Select"),"",VLOOKUP('HVAC Efficiency Tables'!AC138&amp;R47&amp;W47,HVACEfficiencies,8,FALSE)),"")</f>
        <v/>
      </c>
      <c r="AS47" s="54" t="str">
        <f>IFERROR(IF(OR(D47="",F47="",W47="",R47="",W47="Please Select",R47="Please Select",AR47="N/A"),"",VLOOKUP('HVAC Efficiency Tables'!AC138&amp;R47&amp;W47,HVACEfficiencies,11,FALSE)),"")</f>
        <v/>
      </c>
      <c r="AT47" s="68" t="str">
        <f>IFERROR(IF(OR(D47="",F47="",W47="",R47="",W47="Please Select",R47="Please Select"),"",VLOOKUP('HVAC Efficiency Tables'!AC138&amp;R47&amp;W47,HVACEfficiencies,12,FALSE)),"")</f>
        <v/>
      </c>
      <c r="AU47" s="54" t="str">
        <f>IFERROR(IF(OR(D47="",F47="",W47="",R47="",W47="Please Select",R47="Please Select",AT47="N/A"),"",VLOOKUP('HVAC Efficiency Tables'!AC138&amp;R47&amp;W47,HVACEfficiencies,14,FALSE)),"")</f>
        <v/>
      </c>
      <c r="AV47" s="54"/>
      <c r="AW47" s="973" t="str" cm="1">
        <f t="array" ref="AW47">_xlfn.IFS(OR(F47="",D47="",B47=""),"",AND($BR$1="OR",OR(F47="Air Conditioning VRF, Air Cooled",F47="Heat Pump VRF, Water Cooled")),"ID Only*",AND(F47="Heat Pump VRF, Water Cooled",(D47*12000)&gt;134999),"Ineligible",AND(AP47="N/A",AR47="N/A"),"Ineligible",BE47="Qualified","",AND(OR(BE47="Not Qualified",BE47=""),AI47&gt;=AP47,OR(AK47&gt;=AR47,AR47="N/A"),OR(AM47&gt;=AT47,AT47="N/A")),"Qualified",OR(AI47&lt;AP47,AK47&lt;AR47,AM47&lt;AT47),"Not Qualified",BE47="Qualified","")</f>
        <v/>
      </c>
      <c r="AX47" s="973"/>
      <c r="AY47" s="68" t="str">
        <f>IFERROR(IF(OR(D47="",F47="",W47="",R47="",W47="Please Select",R47="Please Select"),"",VLOOKUP('HVAC Efficiency Tables'!AC138&amp;R47&amp;W47,HVACEfficiencies,5,FALSE)),"")</f>
        <v/>
      </c>
      <c r="AZ47" s="54" t="str">
        <f>IFERROR(IF(OR(D47="",F47="",W47="",R47="",W47="Please Select",R47="Please Select",AY47="N/A"),"",VLOOKUP('HVAC Efficiency Tables'!AC138&amp;R47&amp;W47,HVACEfficiencies,6,FALSE)),"")</f>
        <v/>
      </c>
      <c r="BA47" s="68" t="str">
        <f>IFERROR(IF(OR(D47="",F47="",W47="",R47="",W47="Please Select",R47="Please Select"),"",VLOOKUP('HVAC Efficiency Tables'!AC138&amp;R47&amp;W47,HVACEfficiencies,9,FALSE)),"")</f>
        <v/>
      </c>
      <c r="BB47" s="54" t="str">
        <f>IFERROR(IF(OR(D47="",F47="",W47="",R47="",W47="Please Select",R47="Please Select",BA47="N/A"),"",VLOOKUP('HVAC Efficiency Tables'!AC138&amp;R47&amp;W47,HVACEfficiencies,11,FALSE)),"")</f>
        <v/>
      </c>
      <c r="BC47" s="68" t="str">
        <f>IFERROR(IF(OR(D47="",F47="",W47="",R47="",W47="Please Select",R47="Please Select"),"",VLOOKUP('HVAC Efficiency Tables'!AC138&amp;R47&amp;W47,HVACEfficiencies,13,FALSE)),"")</f>
        <v/>
      </c>
      <c r="BD47" s="54" t="str">
        <f>IFERROR(IF(OR(D47="",F47="",W47="",R47="",W47="Please Select",R47="Please Select",BC47="N/A"),"",VLOOKUP('HVAC Efficiency Tables'!AC138&amp;R47&amp;W47,HVACEfficiencies,14,FALSE)),"")</f>
        <v/>
      </c>
      <c r="BE47" s="973" t="str">
        <f>IF(AND($BR$1="OR",OR(F47="Air Conditioning VRF, Air Cooled",F47="Heat Pump VRF, Water Cooled")),"ID Only*",IF(OR(AI47="",$AY47=""),"",IF(AND($AY47="N/A", $BA47="N/A"),"",IF(AND($AY47&lt;=AI47,OR($BA47&lt;=AK47,$BA47="N/A"),OR($BC47&lt;=$AM47,$BC47="N/A")),"Qualified","Not Qualified"))))</f>
        <v/>
      </c>
      <c r="BF47" s="973"/>
      <c r="BG47" s="223" t="s">
        <v>252</v>
      </c>
      <c r="BH47" s="1064" t="str" cm="1">
        <f t="array" ref="BH47">_xlfn.IFS($BE47="Qualified",VLOOKUP('HVAC Efficiency Tables'!AC138&amp;R47&amp;W47,HVACEfficiencies,19,FALSE)*(B47*D47),$AW47="Qualified",VLOOKUP('HVAC Efficiency Tables'!AC138&amp;R47&amp;W47,HVACEfficiencies,18,FALSE)*(B47*D47),OR($BE47="Not Qualified",$BE47=""),"")</f>
        <v/>
      </c>
      <c r="BI47" s="1064"/>
      <c r="BJ47" s="69"/>
      <c r="BK47" s="1" t="str">
        <f>'HVAC Efficiency Tables'!AC138&amp;R47&amp;W47</f>
        <v>0</v>
      </c>
      <c r="BQ47" s="488" t="e">
        <f>VLOOKUP('HVAC Efficiency Tables'!AC138&amp;R47&amp;W47,HVACEfficiencies,7,FALSE)</f>
        <v>#N/A</v>
      </c>
      <c r="BR47" s="488">
        <f>IF('Final Application'!$T$9="",0,VLOOKUP('Final Application'!$T$9,CoolingHours,3,FALSE))</f>
        <v>0</v>
      </c>
      <c r="BS47" s="488" t="e">
        <f>B47*D47*(1/BQ47-1/AI47)*12000/1000*BR47</f>
        <v>#N/A</v>
      </c>
      <c r="BT47" s="488" t="e">
        <f>B47*D47*(1/(BQ47*0.857)-1/(AI47*0.857))*12000/1000*BR47</f>
        <v>#N/A</v>
      </c>
      <c r="BU47" s="488" t="e">
        <f>B47*D47*(BQ47-AI47)*BR47</f>
        <v>#N/A</v>
      </c>
      <c r="BV47" s="490" cm="1">
        <f t="array" ref="BV47">_xlfn.IFS($BE47="Qualified",VLOOKUP('HVAC Efficiency Tables'!AC138&amp;R47&amp;W47,HVACEfficiencies,17,FALSE)*(B47*D47),$AW47="Qualified",VLOOKUP('HVAC Efficiency Tables'!AC138&amp;R47&amp;W47,HVACEfficiencies,16,FALSE)*(B47*D47),OR($BE47="Not Qualified",$BE47=""),0)</f>
        <v>0</v>
      </c>
      <c r="BW47" s="491" t="str">
        <f t="shared" si="20"/>
        <v>Select Bldg Type</v>
      </c>
      <c r="BY47" s="150"/>
      <c r="BZ47" s="150"/>
      <c r="CA47" s="150"/>
      <c r="CB47" s="1096" t="str">
        <f>'HVAC Efficiency Tables'!$AD138</f>
        <v/>
      </c>
      <c r="CC47" s="1096"/>
      <c r="CD47" s="1096"/>
      <c r="CE47" s="1096"/>
      <c r="CF47" s="660"/>
      <c r="CG47" s="1096" t="str">
        <f>'HVAC Efficiency Tables'!$AE138</f>
        <v/>
      </c>
      <c r="CH47" s="1096"/>
      <c r="CI47" s="1096"/>
      <c r="CJ47" s="1096"/>
      <c r="CK47" s="1096"/>
      <c r="CL47" s="1096"/>
      <c r="CM47" s="150"/>
      <c r="CN47" s="150"/>
      <c r="CO47" s="150"/>
      <c r="CP47" s="150"/>
      <c r="CQ47" s="150"/>
      <c r="CR47" s="150"/>
      <c r="CS47" s="150"/>
      <c r="CT47" s="150"/>
      <c r="CU47" s="150"/>
      <c r="CV47" s="150"/>
      <c r="CW47" s="150"/>
      <c r="CX47" s="150"/>
      <c r="CY47" s="150"/>
      <c r="CZ47" s="150"/>
      <c r="DA47" s="150"/>
      <c r="DB47" s="150"/>
      <c r="DC47" s="150"/>
      <c r="DD47" s="150"/>
      <c r="DE47" s="150"/>
      <c r="DF47" s="150"/>
    </row>
    <row r="48" spans="1:178" ht="14.1" customHeight="1">
      <c r="A48" s="66"/>
      <c r="B48" s="84"/>
      <c r="C48" s="547"/>
      <c r="D48" s="84"/>
      <c r="E48" s="348"/>
      <c r="F48" s="1088"/>
      <c r="G48" s="1089"/>
      <c r="H48" s="1089"/>
      <c r="I48" s="1089"/>
      <c r="J48" s="1089"/>
      <c r="K48" s="1089"/>
      <c r="L48" s="1089"/>
      <c r="M48" s="1089"/>
      <c r="N48" s="1089"/>
      <c r="O48" s="1089"/>
      <c r="P48" s="1090"/>
      <c r="Q48" s="38"/>
      <c r="R48" s="1091" t="str">
        <f>'HVAC Efficiency Tables'!$AD139</f>
        <v/>
      </c>
      <c r="S48" s="1092"/>
      <c r="T48" s="1092"/>
      <c r="U48" s="1093"/>
      <c r="V48" s="660"/>
      <c r="W48" s="1096" t="str">
        <f>'HVAC Efficiency Tables'!$AE139</f>
        <v/>
      </c>
      <c r="X48" s="1096"/>
      <c r="Y48" s="1096"/>
      <c r="Z48" s="1096"/>
      <c r="AA48" s="1096"/>
      <c r="AB48" s="1096"/>
      <c r="AC48" s="300"/>
      <c r="AD48" s="1101"/>
      <c r="AE48" s="1101"/>
      <c r="AF48" s="1101"/>
      <c r="AG48" s="1101"/>
      <c r="AH48" s="547"/>
      <c r="AI48" s="84"/>
      <c r="AJ48" s="54" t="str">
        <f>IF(OR(D48="",AW48="Ineligible"),"",IF(OR(F48=Lists!$I$10,F48=Lists!$I$15,F48=Lists!$J$12),"EER",IF(OR(F48=Lists!$I$16,F48=Lists!$I$17),"kW/ton",IF(D48*12000&lt;65000,"SEER","EER"))))</f>
        <v/>
      </c>
      <c r="AK48" s="84"/>
      <c r="AL48" s="54" t="str">
        <f>IF(OR(B48="",AW48="Ineligible",AR48="N/A"),"",IF(OR(F48=Lists!$I$15,F48=Lists!$I$16,F48=Lists!$I$17),"",IF(D48&lt;=5,"EER","IEER")))</f>
        <v/>
      </c>
      <c r="AM48" s="84"/>
      <c r="AN48" s="54" t="str">
        <f t="shared" si="18"/>
        <v/>
      </c>
      <c r="AO48" s="300"/>
      <c r="AP48" s="68" t="str">
        <f>IFERROR(IF(OR(D48="",F48="",W48="",R48="",W48="Please Select",R48="Please Select"),"",VLOOKUP('HVAC Efficiency Tables'!AC139&amp;R48&amp;W48,HVACEfficiencies,3,FALSE)),"")</f>
        <v/>
      </c>
      <c r="AQ48" s="54" t="str">
        <f>IFERROR(IF(OR(D48="",F48="",W48="",R48="",W48="Please Select",R48="Please Select"),"",VLOOKUP('HVAC Efficiency Tables'!AC139&amp;R48&amp;W48,HVACEfficiencies,4,FALSE)),"")</f>
        <v/>
      </c>
      <c r="AR48" s="68" t="str">
        <f>IFERROR(IF(OR(D48="",F48="",W48="",R48="",W48="Please Select",R48="Please Select"),"",VLOOKUP('HVAC Efficiency Tables'!AC139&amp;R48&amp;W48,HVACEfficiencies,8,FALSE)),"")</f>
        <v/>
      </c>
      <c r="AS48" s="54" t="str">
        <f>IFERROR(IF(OR(D48="",F48="",W48="",R48="",W48="Please Select",R48="Please Select",AR48="N/A"),"",VLOOKUP('HVAC Efficiency Tables'!AC139&amp;R48&amp;W48,HVACEfficiencies,11,FALSE)),"")</f>
        <v/>
      </c>
      <c r="AT48" s="68" t="str">
        <f>IFERROR(IF(OR(D48="",F48="",W48="",R48="",W48="Please Select",R48="Please Select"),"",VLOOKUP('HVAC Efficiency Tables'!AC139&amp;R48&amp;W48,HVACEfficiencies,12,FALSE)),"")</f>
        <v/>
      </c>
      <c r="AU48" s="54" t="str">
        <f>IFERROR(IF(OR(D48="",F48="",W48="",R48="",W48="Please Select",R48="Please Select",AT48="N/A"),"",VLOOKUP('HVAC Efficiency Tables'!AC139&amp;R48&amp;W48,HVACEfficiencies,14,FALSE)),"")</f>
        <v/>
      </c>
      <c r="AV48" s="54"/>
      <c r="AW48" s="973" t="str" cm="1">
        <f t="array" ref="AW48">_xlfn.IFS(OR(F48="",D48="",B48=""),"",AND($BR$1="OR",OR(F48="Air Conditioning VRF, Air Cooled",F48="Heat Pump VRF, Water Cooled")),"ID Only*",AND(F48="Heat Pump VRF, Water Cooled",(D48*12000)&gt;134999),"Ineligible",AND(AP48="N/A",AR48="N/A"),"Ineligible",BE48="Qualified","",AND(OR(BE48="Not Qualified",BE48=""),AI48&gt;=AP48,OR(AK48&gt;=AR48,AR48="N/A"),OR(AM48&gt;=AT48,AT48="N/A")),"Qualified",OR(AI48&lt;AP48,AK48&lt;AR48,AM48&lt;AT48),"Not Qualified",BE48="Qualified","")</f>
        <v/>
      </c>
      <c r="AX48" s="973"/>
      <c r="AY48" s="68" t="str">
        <f>IFERROR(IF(OR(D48="",F48="",W48="",R48="",W48="Please Select",R48="Please Select"),"",VLOOKUP('HVAC Efficiency Tables'!AC139&amp;R48&amp;W48,HVACEfficiencies,5,FALSE)),"")</f>
        <v/>
      </c>
      <c r="AZ48" s="54" t="str">
        <f>IFERROR(IF(OR(D48="",F48="",W48="",R48="",W48="Please Select",R48="Please Select",AY48="N/A"),"",VLOOKUP('HVAC Efficiency Tables'!AC139&amp;R48&amp;W48,HVACEfficiencies,6,FALSE)),"")</f>
        <v/>
      </c>
      <c r="BA48" s="68" t="str">
        <f>IFERROR(IF(OR(D48="",F48="",W48="",R48="",W48="Please Select",R48="Please Select"),"",VLOOKUP('HVAC Efficiency Tables'!AC139&amp;R48&amp;W48,HVACEfficiencies,9,FALSE)),"")</f>
        <v/>
      </c>
      <c r="BB48" s="54" t="str">
        <f>IFERROR(IF(OR(D48="",F48="",W48="",R48="",W48="Please Select",R48="Please Select",BA48="N/A"),"",VLOOKUP('HVAC Efficiency Tables'!AC139&amp;R48&amp;W48,HVACEfficiencies,11,FALSE)),"")</f>
        <v/>
      </c>
      <c r="BC48" s="68" t="str">
        <f>IFERROR(IF(OR(D48="",F48="",W48="",R48="",W48="Please Select",R48="Please Select"),"",VLOOKUP('HVAC Efficiency Tables'!AC139&amp;R48&amp;W48,HVACEfficiencies,13,FALSE)),"")</f>
        <v/>
      </c>
      <c r="BD48" s="54" t="str">
        <f>IFERROR(IF(OR(D48="",F48="",W48="",R48="",W48="Please Select",R48="Please Select",BC48="N/A"),"",VLOOKUP('HVAC Efficiency Tables'!AC139&amp;R48&amp;W48,HVACEfficiencies,14,FALSE)),"")</f>
        <v/>
      </c>
      <c r="BE48" s="973" t="str">
        <f>IF(AND($BR$1="OR",OR(F48="Air Conditioning VRF, Air Cooled",F48="Heat Pump VRF, Water Cooled")),"ID Only*",IF(OR(AI48="",$AY48=""),"",IF(AND($AY48="N/A", $BA48="N/A"),"",IF(AND($AY48&lt;=AI48,OR($BA48&lt;=AK48,$BA48="N/A"),OR($BC48&lt;=$AM48,$BC48="N/A")),"Qualified","Not Qualified"))))</f>
        <v/>
      </c>
      <c r="BF48" s="973"/>
      <c r="BG48" s="223" t="s">
        <v>252</v>
      </c>
      <c r="BH48" s="1064" t="str" cm="1">
        <f t="array" ref="BH48">_xlfn.IFS($BE48="Qualified",VLOOKUP('HVAC Efficiency Tables'!AC139&amp;R48&amp;W48,HVACEfficiencies,19,FALSE)*(B48*D48),$AW48="Qualified",VLOOKUP('HVAC Efficiency Tables'!AC139&amp;R48&amp;W48,HVACEfficiencies,18,FALSE)*(B48*D48),OR($BE48="Not Qualified",$BE48=""),"")</f>
        <v/>
      </c>
      <c r="BI48" s="1064"/>
      <c r="BJ48" s="69"/>
      <c r="BK48" s="1" t="str">
        <f>'HVAC Efficiency Tables'!AC139&amp;R48&amp;W48</f>
        <v>0</v>
      </c>
      <c r="BQ48" s="488" t="e">
        <f>VLOOKUP('HVAC Efficiency Tables'!AC139&amp;R48&amp;W48,HVACEfficiencies,7,FALSE)</f>
        <v>#N/A</v>
      </c>
      <c r="BR48" s="488">
        <f>IF('Final Application'!$T$9="",0,VLOOKUP('Final Application'!$T$9,CoolingHours,3,FALSE))</f>
        <v>0</v>
      </c>
      <c r="BS48" s="488" t="e">
        <f>B48*D48*(1/BQ48-1/AI48)*12000/1000*BR48</f>
        <v>#N/A</v>
      </c>
      <c r="BT48" s="488" t="e">
        <f>B48*D48*(1/(BQ48*0.857)-1/(AI48*0.857))*12000/1000*BR48</f>
        <v>#N/A</v>
      </c>
      <c r="BU48" s="488" t="e">
        <f>B48*D48*(BQ48-AI48)*BR48</f>
        <v>#N/A</v>
      </c>
      <c r="BV48" s="490" cm="1">
        <f t="array" ref="BV48">_xlfn.IFS($BE48="Qualified",VLOOKUP('HVAC Efficiency Tables'!AC139&amp;R48&amp;W48,HVACEfficiencies,17,FALSE)*(B48*D48),$AW48="Qualified",VLOOKUP('HVAC Efficiency Tables'!AC139&amp;R48&amp;W48,HVACEfficiencies,16,FALSE)*(B48*D48),OR($BE48="Not Qualified",$BE48=""),0)</f>
        <v>0</v>
      </c>
      <c r="BW48" s="491" t="str">
        <f t="shared" si="20"/>
        <v>Select Bldg Type</v>
      </c>
      <c r="BY48" s="150"/>
      <c r="BZ48" s="150"/>
      <c r="CA48" s="150"/>
      <c r="CB48" s="1096" t="str">
        <f>'HVAC Efficiency Tables'!$AD139</f>
        <v/>
      </c>
      <c r="CC48" s="1096"/>
      <c r="CD48" s="1096"/>
      <c r="CE48" s="1096"/>
      <c r="CF48" s="660"/>
      <c r="CG48" s="1096" t="str">
        <f>'HVAC Efficiency Tables'!$AE139</f>
        <v/>
      </c>
      <c r="CH48" s="1096"/>
      <c r="CI48" s="1096"/>
      <c r="CJ48" s="1096"/>
      <c r="CK48" s="1096"/>
      <c r="CL48" s="1096"/>
      <c r="CM48" s="150"/>
      <c r="CN48" s="150"/>
      <c r="CO48" s="150"/>
      <c r="CP48" s="150"/>
      <c r="CQ48" s="150"/>
      <c r="CR48" s="150"/>
      <c r="CS48" s="150"/>
      <c r="CT48" s="150"/>
      <c r="CU48" s="150"/>
      <c r="CV48" s="150"/>
      <c r="CW48" s="150"/>
      <c r="CX48" s="150"/>
      <c r="CY48" s="150"/>
      <c r="CZ48" s="150"/>
      <c r="DA48" s="150"/>
      <c r="DB48" s="150"/>
      <c r="DC48" s="150"/>
      <c r="DD48" s="150"/>
      <c r="DE48" s="150"/>
      <c r="DF48" s="150"/>
    </row>
    <row r="49" spans="1:110" ht="14.1" customHeight="1">
      <c r="A49" s="66"/>
      <c r="B49" s="84"/>
      <c r="C49" s="547"/>
      <c r="D49" s="84"/>
      <c r="E49" s="348"/>
      <c r="F49" s="1088"/>
      <c r="G49" s="1089"/>
      <c r="H49" s="1089"/>
      <c r="I49" s="1089"/>
      <c r="J49" s="1089"/>
      <c r="K49" s="1089"/>
      <c r="L49" s="1089"/>
      <c r="M49" s="1089"/>
      <c r="N49" s="1089"/>
      <c r="O49" s="1089"/>
      <c r="P49" s="1090"/>
      <c r="Q49" s="38"/>
      <c r="R49" s="1091" t="str">
        <f>'HVAC Efficiency Tables'!$AD140</f>
        <v/>
      </c>
      <c r="S49" s="1092"/>
      <c r="T49" s="1092"/>
      <c r="U49" s="1093"/>
      <c r="V49" s="660"/>
      <c r="W49" s="1096" t="str">
        <f>'HVAC Efficiency Tables'!$AE140</f>
        <v/>
      </c>
      <c r="X49" s="1096"/>
      <c r="Y49" s="1096"/>
      <c r="Z49" s="1096"/>
      <c r="AA49" s="1096"/>
      <c r="AB49" s="1096"/>
      <c r="AC49" s="300"/>
      <c r="AD49" s="1101"/>
      <c r="AE49" s="1101"/>
      <c r="AF49" s="1101"/>
      <c r="AG49" s="1101"/>
      <c r="AH49" s="547"/>
      <c r="AI49" s="84"/>
      <c r="AJ49" s="54" t="str">
        <f>IF(OR(D49="",AW49="Ineligible"),"",IF(OR(F49=Lists!$I$10,F49=Lists!$I$15,F49=Lists!$J$12),"EER",IF(OR(F49=Lists!$I$16,F49=Lists!$I$17),"kW/ton",IF(D49*12000&lt;65000,"SEER","EER"))))</f>
        <v/>
      </c>
      <c r="AK49" s="84"/>
      <c r="AL49" s="54" t="str">
        <f>IF(OR(B49="",AW49="Ineligible",AR49="N/A"),"",IF(OR(F49=Lists!$I$15,F49=Lists!$I$16,F49=Lists!$I$17),"",IF(D49&lt;=5,"EER","IEER")))</f>
        <v/>
      </c>
      <c r="AM49" s="84"/>
      <c r="AN49" s="54" t="str">
        <f t="shared" si="18"/>
        <v/>
      </c>
      <c r="AO49" s="300"/>
      <c r="AP49" s="68" t="str">
        <f>IFERROR(IF(OR(D49="",F49="",W49="",R49="",W49="Please Select",R49="Please Select"),"",VLOOKUP('HVAC Efficiency Tables'!AC140&amp;R49&amp;W49,HVACEfficiencies,3,FALSE)),"")</f>
        <v/>
      </c>
      <c r="AQ49" s="54" t="str">
        <f>IFERROR(IF(OR(D49="",F49="",W49="",R49="",W49="Please Select",R49="Please Select"),"",VLOOKUP('HVAC Efficiency Tables'!AC140&amp;R49&amp;W49,HVACEfficiencies,4,FALSE)),"")</f>
        <v/>
      </c>
      <c r="AR49" s="68" t="str">
        <f>IFERROR(IF(OR(D49="",F49="",W49="",R49="",W49="Please Select",R49="Please Select"),"",VLOOKUP('HVAC Efficiency Tables'!AC140&amp;R49&amp;W49,HVACEfficiencies,8,FALSE)),"")</f>
        <v/>
      </c>
      <c r="AS49" s="54" t="str">
        <f>IFERROR(IF(OR(D49="",F49="",W49="",R49="",W49="Please Select",R49="Please Select",AR49="N/A"),"",VLOOKUP('HVAC Efficiency Tables'!AC140&amp;R49&amp;W49,HVACEfficiencies,11,FALSE)),"")</f>
        <v/>
      </c>
      <c r="AT49" s="68" t="str">
        <f>IFERROR(IF(OR(D49="",F49="",W49="",R49="",W49="Please Select",R49="Please Select"),"",VLOOKUP('HVAC Efficiency Tables'!AC140&amp;R49&amp;W49,HVACEfficiencies,12,FALSE)),"")</f>
        <v/>
      </c>
      <c r="AU49" s="54" t="str">
        <f>IFERROR(IF(OR(D49="",F49="",W49="",R49="",W49="Please Select",R49="Please Select",AT49="N/A"),"",VLOOKUP('HVAC Efficiency Tables'!AC140&amp;R49&amp;W49,HVACEfficiencies,14,FALSE)),"")</f>
        <v/>
      </c>
      <c r="AV49" s="54"/>
      <c r="AW49" s="973" t="str" cm="1">
        <f t="array" ref="AW49">_xlfn.IFS(OR(F49="",D49="",B49=""),"",AND($BR$1="OR",OR(F49="Air Conditioning VRF, Air Cooled",F49="Heat Pump VRF, Water Cooled")),"ID Only*",AND(F49="Heat Pump VRF, Water Cooled",(D49*12000)&gt;134999),"Ineligible",AND(AP49="N/A",AR49="N/A"),"Ineligible",BE49="Qualified","",AND(OR(BE49="Not Qualified",BE49=""),AI49&gt;=AP49,OR(AK49&gt;=AR49,AR49="N/A"),OR(AM49&gt;=AT49,AT49="N/A")),"Qualified",OR(AI49&lt;AP49,AK49&lt;AR49,AM49&lt;AT49),"Not Qualified",BE49="Qualified","")</f>
        <v/>
      </c>
      <c r="AX49" s="973"/>
      <c r="AY49" s="68" t="str">
        <f>IFERROR(IF(OR(D49="",F49="",W49="",R49="",W49="Please Select",R49="Please Select"),"",VLOOKUP('HVAC Efficiency Tables'!AC140&amp;R49&amp;W49,HVACEfficiencies,5,FALSE)),"")</f>
        <v/>
      </c>
      <c r="AZ49" s="54" t="str">
        <f>IFERROR(IF(OR(D49="",F49="",W49="",R49="",W49="Please Select",R49="Please Select",AY49="N/A"),"",VLOOKUP('HVAC Efficiency Tables'!AC140&amp;R49&amp;W49,HVACEfficiencies,6,FALSE)),"")</f>
        <v/>
      </c>
      <c r="BA49" s="68" t="str">
        <f>IFERROR(IF(OR(D49="",F49="",W49="",R49="",W49="Please Select",R49="Please Select"),"",VLOOKUP('HVAC Efficiency Tables'!AC140&amp;R49&amp;W49,HVACEfficiencies,9,FALSE)),"")</f>
        <v/>
      </c>
      <c r="BB49" s="54" t="str">
        <f>IFERROR(IF(OR(D49="",F49="",W49="",R49="",W49="Please Select",R49="Please Select",BA49="N/A"),"",VLOOKUP('HVAC Efficiency Tables'!AC140&amp;R49&amp;W49,HVACEfficiencies,11,FALSE)),"")</f>
        <v/>
      </c>
      <c r="BC49" s="68" t="str">
        <f>IFERROR(IF(OR(D49="",F49="",W49="",R49="",W49="Please Select",R49="Please Select"),"",VLOOKUP('HVAC Efficiency Tables'!AC140&amp;R49&amp;W49,HVACEfficiencies,13,FALSE)),"")</f>
        <v/>
      </c>
      <c r="BD49" s="54" t="str">
        <f>IFERROR(IF(OR(D49="",F49="",W49="",R49="",W49="Please Select",R49="Please Select",BC49="N/A"),"",VLOOKUP('HVAC Efficiency Tables'!AC140&amp;R49&amp;W49,HVACEfficiencies,14,FALSE)),"")</f>
        <v/>
      </c>
      <c r="BE49" s="973" t="str">
        <f t="shared" si="19"/>
        <v/>
      </c>
      <c r="BF49" s="973"/>
      <c r="BG49" s="223" t="s">
        <v>252</v>
      </c>
      <c r="BH49" s="1064" t="str" cm="1">
        <f t="array" ref="BH49">_xlfn.IFS($BE49="Qualified",VLOOKUP('HVAC Efficiency Tables'!AC140&amp;R49&amp;W49,HVACEfficiencies,19,FALSE)*(B49*D49),$AW49="Qualified",VLOOKUP('HVAC Efficiency Tables'!AC140&amp;R49&amp;W49,HVACEfficiencies,18,FALSE)*(B49*D49),OR($BE49="Not Qualified",$BE49=""),"")</f>
        <v/>
      </c>
      <c r="BI49" s="1064"/>
      <c r="BJ49" s="69"/>
      <c r="BK49" s="1" t="str">
        <f>'HVAC Efficiency Tables'!AC140&amp;R49&amp;W49</f>
        <v>0</v>
      </c>
      <c r="BQ49" s="488" t="e">
        <f>VLOOKUP('HVAC Efficiency Tables'!AC140&amp;R49&amp;W49,HVACEfficiencies,7,FALSE)</f>
        <v>#N/A</v>
      </c>
      <c r="BR49" s="488">
        <f>IF('Final Application'!$T$9="",0,VLOOKUP('Final Application'!$T$9,CoolingHours,3,FALSE))</f>
        <v>0</v>
      </c>
      <c r="BS49" s="488" t="e">
        <f>B49*D49*(1/BQ49-1/AI49)*12000/1000*BR49</f>
        <v>#N/A</v>
      </c>
      <c r="BT49" s="488" t="e">
        <f>B49*D49*(1/(BQ49*0.857)-1/(AI49*0.857))*12000/1000*BR49</f>
        <v>#N/A</v>
      </c>
      <c r="BU49" s="488" t="e">
        <f>B49*D49*(BQ49-AI49)*BR49</f>
        <v>#N/A</v>
      </c>
      <c r="BV49" s="490" cm="1">
        <f t="array" ref="BV49">_xlfn.IFS($BE49="Qualified",VLOOKUP('HVAC Efficiency Tables'!AC140&amp;R49&amp;W49,HVACEfficiencies,17,FALSE)*(B49*D49),$AW49="Qualified",VLOOKUP('HVAC Efficiency Tables'!AC140&amp;R49&amp;W49,HVACEfficiencies,16,FALSE)*(B49*D49),OR($BE49="Not Qualified",$BE49=""),0)</f>
        <v>0</v>
      </c>
      <c r="BW49" s="491" t="str">
        <f t="shared" si="20"/>
        <v>Select Bldg Type</v>
      </c>
      <c r="BY49" s="150"/>
      <c r="BZ49" s="150"/>
      <c r="CA49" s="150"/>
      <c r="CB49" s="1096" t="str">
        <f>'HVAC Efficiency Tables'!$AD140</f>
        <v/>
      </c>
      <c r="CC49" s="1096"/>
      <c r="CD49" s="1096"/>
      <c r="CE49" s="1096"/>
      <c r="CF49" s="660"/>
      <c r="CG49" s="1096" t="str">
        <f>'HVAC Efficiency Tables'!$AE140</f>
        <v/>
      </c>
      <c r="CH49" s="1096"/>
      <c r="CI49" s="1096"/>
      <c r="CJ49" s="1096"/>
      <c r="CK49" s="1096"/>
      <c r="CL49" s="1096"/>
      <c r="CM49" s="150"/>
      <c r="CN49" s="150"/>
      <c r="CO49" s="150"/>
      <c r="CP49" s="150"/>
      <c r="CQ49" s="150"/>
      <c r="CR49" s="150"/>
      <c r="CS49" s="150"/>
      <c r="CT49" s="150"/>
      <c r="CU49" s="150"/>
      <c r="CV49" s="150"/>
      <c r="CW49" s="150"/>
      <c r="CX49" s="150"/>
      <c r="CY49" s="150"/>
      <c r="CZ49" s="150"/>
      <c r="DA49" s="150"/>
      <c r="DB49" s="150"/>
      <c r="DC49" s="150"/>
      <c r="DD49" s="150"/>
      <c r="DE49" s="150"/>
      <c r="DF49" s="150"/>
    </row>
    <row r="50" spans="1:110" ht="12.75" customHeight="1" thickBot="1">
      <c r="A50" s="71"/>
      <c r="B50" s="72"/>
      <c r="C50" s="72"/>
      <c r="D50" s="72"/>
      <c r="E50" s="72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2"/>
      <c r="V50" s="72"/>
      <c r="W50" s="73"/>
      <c r="X50" s="73"/>
      <c r="Y50" s="73"/>
      <c r="Z50" s="73"/>
      <c r="AA50" s="73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3"/>
      <c r="BH50" s="73"/>
      <c r="BI50" s="72"/>
      <c r="BJ50" s="74"/>
      <c r="BK50" s="1" t="str">
        <f>'HVAC Efficiency Tables'!AC141&amp;R50&amp;W50</f>
        <v/>
      </c>
      <c r="BV50" s="494" t="s">
        <v>658</v>
      </c>
      <c r="BW50" s="494" t="s">
        <v>659</v>
      </c>
      <c r="BY50" s="150"/>
      <c r="BZ50" s="150"/>
      <c r="CA50" s="150"/>
      <c r="CB50" s="150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0"/>
      <c r="CQ50" s="150"/>
      <c r="CR50" s="150"/>
      <c r="CS50" s="150"/>
      <c r="CT50" s="150"/>
      <c r="CU50" s="150"/>
      <c r="CV50" s="150"/>
      <c r="CW50" s="150"/>
      <c r="CX50" s="150"/>
      <c r="CY50" s="150"/>
      <c r="CZ50" s="150"/>
      <c r="DA50" s="150"/>
      <c r="DB50" s="150"/>
      <c r="DC50" s="150"/>
      <c r="DD50" s="150"/>
      <c r="DE50" s="150"/>
      <c r="DF50" s="150"/>
    </row>
    <row r="51" spans="1:110" ht="15">
      <c r="A51" s="30"/>
      <c r="B51" s="30"/>
      <c r="C51" s="30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76" t="s">
        <v>596</v>
      </c>
      <c r="BG51" s="30"/>
      <c r="BH51" s="1099" t="str">
        <f>IF(BM45&gt;=1,SUM(BH45:BH49),"")</f>
        <v/>
      </c>
      <c r="BI51" s="1099"/>
      <c r="BJ51" s="30"/>
      <c r="BK51" s="1" t="str">
        <f>'HVAC Efficiency Tables'!AC142&amp;R51&amp;W51</f>
        <v/>
      </c>
      <c r="BO51" s="27"/>
      <c r="BP51" s="27"/>
      <c r="BQ51" s="493"/>
      <c r="BR51" s="493"/>
      <c r="BS51" s="493"/>
      <c r="BT51" s="493"/>
      <c r="BU51" s="493"/>
      <c r="BV51" s="489">
        <f>SUM(BV45:BV49)</f>
        <v>0</v>
      </c>
      <c r="BW51" s="492">
        <f>SUM(BW45:BW49)</f>
        <v>0</v>
      </c>
      <c r="BX51" s="27"/>
      <c r="BY51" s="150"/>
      <c r="BZ51" s="150"/>
      <c r="CA51" s="150"/>
      <c r="CB51" s="150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T51" s="150"/>
      <c r="CU51" s="150"/>
      <c r="CV51" s="150"/>
      <c r="CW51" s="150"/>
      <c r="CX51" s="150"/>
      <c r="CY51" s="150"/>
      <c r="CZ51" s="150"/>
      <c r="DA51" s="150"/>
      <c r="DB51" s="150"/>
      <c r="DC51" s="150"/>
      <c r="DD51" s="150"/>
      <c r="DE51" s="150"/>
      <c r="DF51" s="150"/>
    </row>
    <row r="52" spans="1:110" ht="15">
      <c r="A52" s="30"/>
      <c r="B52" s="30"/>
      <c r="C52" s="30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838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76"/>
      <c r="BG52" s="30"/>
      <c r="BH52" s="319"/>
      <c r="BI52" s="319"/>
      <c r="BJ52" s="30"/>
      <c r="BK52" s="1" t="str">
        <f>'HVAC Efficiency Tables'!AC143&amp;R52&amp;W52</f>
        <v/>
      </c>
      <c r="BO52" s="27"/>
      <c r="BP52" s="27"/>
      <c r="BQ52" s="493"/>
      <c r="BR52" s="493"/>
      <c r="BS52" s="493"/>
      <c r="BT52" s="493"/>
      <c r="BU52" s="493"/>
      <c r="BX52" s="27"/>
      <c r="BY52" s="150"/>
      <c r="BZ52" s="150"/>
      <c r="CA52" s="150"/>
      <c r="CB52" s="150"/>
      <c r="CC52" s="150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  <c r="CN52" s="150"/>
      <c r="CO52" s="150"/>
      <c r="CP52" s="150"/>
      <c r="CQ52" s="150"/>
      <c r="CR52" s="150"/>
      <c r="CS52" s="150"/>
      <c r="CT52" s="150"/>
      <c r="CU52" s="150"/>
      <c r="CV52" s="150"/>
      <c r="CW52" s="150"/>
      <c r="CX52" s="150"/>
      <c r="CY52" s="150"/>
      <c r="CZ52" s="150"/>
      <c r="DA52" s="150"/>
      <c r="DB52" s="150"/>
      <c r="DC52" s="150"/>
      <c r="DD52" s="150"/>
      <c r="DE52" s="150"/>
      <c r="DF52" s="150"/>
    </row>
    <row r="53" spans="1:110" ht="16.5" thickBot="1">
      <c r="A53" s="77" t="s">
        <v>3403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1" t="str">
        <f>'HVAC Efficiency Tables'!AC144&amp;R53&amp;W53</f>
        <v/>
      </c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150"/>
      <c r="BZ53" s="150"/>
      <c r="CA53" s="150"/>
      <c r="CB53" s="150"/>
      <c r="CC53" s="150"/>
      <c r="CD53" s="150"/>
      <c r="CE53" s="150"/>
      <c r="CF53" s="150"/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T53" s="150"/>
      <c r="CU53" s="150"/>
      <c r="CV53" s="150"/>
      <c r="CW53" s="150"/>
      <c r="CX53" s="150"/>
      <c r="CY53" s="150"/>
      <c r="CZ53" s="150"/>
      <c r="DA53" s="150"/>
      <c r="DB53" s="150"/>
      <c r="DC53" s="150"/>
      <c r="DD53" s="150"/>
      <c r="DE53" s="150"/>
      <c r="DF53" s="150"/>
    </row>
    <row r="54" spans="1:110" ht="12.75" customHeight="1">
      <c r="A54" s="57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1070" t="s">
        <v>597</v>
      </c>
      <c r="AQ54" s="1070"/>
      <c r="AR54" s="1070"/>
      <c r="AS54" s="1070"/>
      <c r="AT54" s="1070"/>
      <c r="AU54" s="1070"/>
      <c r="AV54" s="1070"/>
      <c r="AW54" s="1070"/>
      <c r="AX54" s="1070"/>
      <c r="AY54" s="1070"/>
      <c r="AZ54" s="1070"/>
      <c r="BA54" s="1070"/>
      <c r="BB54" s="1070"/>
      <c r="BC54" s="1070"/>
      <c r="BD54" s="1070"/>
      <c r="BE54" s="1070"/>
      <c r="BF54" s="1070"/>
      <c r="BG54" s="1065" t="s">
        <v>471</v>
      </c>
      <c r="BH54" s="1065"/>
      <c r="BI54" s="1065"/>
      <c r="BJ54" s="78"/>
      <c r="BK54" s="1" t="str">
        <f>'HVAC Efficiency Tables'!AC145&amp;R54&amp;W54</f>
        <v/>
      </c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150"/>
      <c r="BZ54" s="150"/>
      <c r="CA54" s="150"/>
      <c r="CB54" s="150"/>
      <c r="CC54" s="150"/>
      <c r="CD54" s="150"/>
      <c r="CE54" s="150"/>
      <c r="CF54" s="150"/>
      <c r="CG54" s="150"/>
      <c r="CH54" s="150"/>
      <c r="CI54" s="150"/>
      <c r="CJ54" s="150"/>
      <c r="CK54" s="150"/>
      <c r="CL54" s="150"/>
      <c r="CM54" s="150"/>
      <c r="CN54" s="150"/>
      <c r="CO54" s="150"/>
      <c r="CP54" s="150"/>
      <c r="CQ54" s="150"/>
      <c r="CR54" s="150"/>
      <c r="CS54" s="150"/>
      <c r="CT54" s="150"/>
      <c r="CU54" s="150"/>
      <c r="CV54" s="150"/>
      <c r="CW54" s="150"/>
      <c r="CX54" s="150"/>
      <c r="CY54" s="150"/>
      <c r="CZ54" s="150"/>
      <c r="DA54" s="150"/>
      <c r="DB54" s="150"/>
      <c r="DC54" s="150"/>
      <c r="DD54" s="150"/>
      <c r="DE54" s="150"/>
      <c r="DF54" s="150"/>
    </row>
    <row r="55" spans="1:110" ht="12.75" customHeight="1">
      <c r="A55" s="66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1094"/>
      <c r="AQ55" s="1094"/>
      <c r="AR55" s="1094"/>
      <c r="AS55" s="1094"/>
      <c r="AT55" s="1094"/>
      <c r="AU55" s="1094"/>
      <c r="AV55" s="1094"/>
      <c r="AW55" s="1094"/>
      <c r="AX55" s="1094"/>
      <c r="AY55" s="1094"/>
      <c r="AZ55" s="1094"/>
      <c r="BA55" s="1094"/>
      <c r="BB55" s="1094"/>
      <c r="BC55" s="1094"/>
      <c r="BD55" s="1094"/>
      <c r="BE55" s="1094"/>
      <c r="BF55" s="1094"/>
      <c r="BG55" s="1066"/>
      <c r="BH55" s="1066"/>
      <c r="BI55" s="1066"/>
      <c r="BJ55" s="342"/>
      <c r="BK55" s="1" t="str">
        <f>'HVAC Efficiency Tables'!AC146&amp;R55&amp;W55</f>
        <v/>
      </c>
      <c r="BO55" s="27"/>
      <c r="BP55" s="27"/>
      <c r="BQ55" s="1063" t="s">
        <v>660</v>
      </c>
      <c r="BR55" s="1063"/>
      <c r="BS55" s="1063"/>
      <c r="BT55" s="1063"/>
      <c r="BU55" s="1063"/>
      <c r="BV55" s="1063"/>
      <c r="BW55" s="1063"/>
      <c r="BX55" s="27"/>
      <c r="BY55" s="150"/>
      <c r="BZ55" s="150"/>
      <c r="CA55" s="150"/>
      <c r="CB55" s="150"/>
      <c r="CC55" s="150"/>
      <c r="CD55" s="150"/>
      <c r="CE55" s="150"/>
      <c r="CF55" s="150"/>
      <c r="CG55" s="150"/>
      <c r="CH55" s="150"/>
      <c r="CI55" s="150"/>
      <c r="CJ55" s="150"/>
      <c r="CK55" s="150"/>
      <c r="CL55" s="150"/>
      <c r="CM55" s="150"/>
      <c r="CN55" s="150"/>
      <c r="CO55" s="150"/>
      <c r="CP55" s="150"/>
      <c r="CQ55" s="150"/>
      <c r="CR55" s="150"/>
      <c r="CS55" s="150"/>
      <c r="CT55" s="150"/>
      <c r="CU55" s="150"/>
      <c r="CV55" s="150"/>
      <c r="CW55" s="150"/>
      <c r="CX55" s="150"/>
      <c r="CY55" s="150"/>
      <c r="CZ55" s="150"/>
      <c r="DA55" s="150"/>
      <c r="DB55" s="150"/>
      <c r="DC55" s="150"/>
      <c r="DD55" s="150"/>
      <c r="DE55" s="150"/>
      <c r="DF55" s="150"/>
    </row>
    <row r="56" spans="1:110" ht="12.75" customHeight="1">
      <c r="A56" s="66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1102" t="s">
        <v>474</v>
      </c>
      <c r="AP56" s="1102"/>
      <c r="AQ56" s="1102"/>
      <c r="AR56" s="300"/>
      <c r="AS56" s="300"/>
      <c r="AT56" s="300"/>
      <c r="AU56" s="300"/>
      <c r="AV56" s="300"/>
      <c r="AW56" s="313"/>
      <c r="AX56" s="1104" t="s">
        <v>1371</v>
      </c>
      <c r="AY56" s="1104"/>
      <c r="AZ56" s="1104"/>
      <c r="BA56" s="300"/>
      <c r="BB56" s="300"/>
      <c r="BC56" s="300"/>
      <c r="BD56" s="300"/>
      <c r="BE56" s="300"/>
      <c r="BF56" s="30"/>
      <c r="BG56" s="1066"/>
      <c r="BH56" s="1066"/>
      <c r="BI56" s="1066"/>
      <c r="BJ56" s="342"/>
      <c r="BK56" s="1" t="str">
        <f>'HVAC Efficiency Tables'!AC147&amp;R56&amp;W56</f>
        <v/>
      </c>
      <c r="BO56" s="27"/>
      <c r="BP56" s="27"/>
      <c r="BQ56" s="132"/>
      <c r="BR56" s="132"/>
      <c r="BS56" s="132"/>
      <c r="BT56" s="132"/>
      <c r="BU56" s="132"/>
      <c r="BV56" s="132"/>
      <c r="BW56" s="132"/>
      <c r="BX56" s="27"/>
      <c r="BY56" s="150"/>
      <c r="BZ56" s="150"/>
      <c r="CA56" s="150"/>
      <c r="CB56" s="150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  <c r="CS56" s="150"/>
      <c r="CT56" s="150"/>
      <c r="CU56" s="150"/>
      <c r="CV56" s="150"/>
      <c r="CW56" s="150"/>
      <c r="CX56" s="150"/>
      <c r="CY56" s="150"/>
      <c r="CZ56" s="150"/>
      <c r="DA56" s="150"/>
      <c r="DB56" s="150"/>
      <c r="DC56" s="150"/>
      <c r="DD56" s="150"/>
      <c r="DE56" s="150"/>
      <c r="DF56" s="150"/>
    </row>
    <row r="57" spans="1:110" ht="12.75" customHeight="1">
      <c r="A57" s="60"/>
      <c r="B57" s="38" t="s">
        <v>248</v>
      </c>
      <c r="C57" s="61"/>
      <c r="D57" s="38" t="s">
        <v>247</v>
      </c>
      <c r="E57" s="70"/>
      <c r="F57" s="62" t="s">
        <v>396</v>
      </c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38"/>
      <c r="T57" s="38"/>
      <c r="U57" s="300"/>
      <c r="V57" s="300"/>
      <c r="W57" s="300"/>
      <c r="X57" s="300"/>
      <c r="Y57" s="300"/>
      <c r="Z57" s="300"/>
      <c r="AA57" s="300"/>
      <c r="AB57" s="300"/>
      <c r="AC57" s="300"/>
      <c r="AD57" s="62" t="s">
        <v>318</v>
      </c>
      <c r="AE57" s="300"/>
      <c r="AF57" s="300"/>
      <c r="AG57" s="63"/>
      <c r="AH57" s="63"/>
      <c r="AI57" s="313" t="s">
        <v>315</v>
      </c>
      <c r="AJ57" s="63"/>
      <c r="AK57" s="63"/>
      <c r="AL57" s="63"/>
      <c r="AM57" s="63"/>
      <c r="AN57" s="63"/>
      <c r="AO57" s="1102"/>
      <c r="AP57" s="1102"/>
      <c r="AQ57" s="1102"/>
      <c r="AR57" s="300"/>
      <c r="AS57" s="300"/>
      <c r="AT57" s="300"/>
      <c r="AU57" s="300"/>
      <c r="AV57" s="300"/>
      <c r="AW57" s="313"/>
      <c r="AX57" s="1102"/>
      <c r="AY57" s="1102"/>
      <c r="AZ57" s="1102"/>
      <c r="BA57" s="300"/>
      <c r="BB57" s="300"/>
      <c r="BC57" s="300"/>
      <c r="BD57" s="300"/>
      <c r="BE57" s="300"/>
      <c r="BF57" s="300"/>
      <c r="BG57" s="1066"/>
      <c r="BH57" s="1066"/>
      <c r="BI57" s="1066"/>
      <c r="BJ57" s="343"/>
      <c r="BK57" s="1" t="str">
        <f>'HVAC Efficiency Tables'!AC148&amp;R57&amp;W57</f>
        <v/>
      </c>
      <c r="BQ57" s="487" t="s">
        <v>647</v>
      </c>
      <c r="BR57" s="496" t="s">
        <v>648</v>
      </c>
      <c r="BS57" s="496" t="s">
        <v>649</v>
      </c>
      <c r="BT57" s="496" t="s">
        <v>650</v>
      </c>
      <c r="BU57" s="496" t="s">
        <v>651</v>
      </c>
      <c r="BV57" s="496" t="s">
        <v>652</v>
      </c>
      <c r="BW57" s="497" t="s">
        <v>653</v>
      </c>
      <c r="BY57" s="150"/>
      <c r="BZ57" s="150"/>
      <c r="CA57" s="150"/>
      <c r="CB57" s="150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T57" s="150"/>
      <c r="CU57" s="150"/>
      <c r="CV57" s="150"/>
      <c r="CW57" s="150"/>
      <c r="CX57" s="150"/>
      <c r="CY57" s="150"/>
      <c r="CZ57" s="150"/>
      <c r="DA57" s="150"/>
      <c r="DB57" s="150"/>
      <c r="DC57" s="150"/>
      <c r="DD57" s="150"/>
      <c r="DE57" s="150"/>
      <c r="DF57" s="150"/>
    </row>
    <row r="58" spans="1:110" ht="14.1" customHeight="1">
      <c r="A58" s="66"/>
      <c r="B58" s="84"/>
      <c r="C58" s="547"/>
      <c r="D58" s="84"/>
      <c r="E58" s="112"/>
      <c r="F58" s="1088"/>
      <c r="G58" s="1089"/>
      <c r="H58" s="1089"/>
      <c r="I58" s="1089"/>
      <c r="J58" s="1089"/>
      <c r="K58" s="1089"/>
      <c r="L58" s="1089"/>
      <c r="M58" s="1089"/>
      <c r="N58" s="1089"/>
      <c r="O58" s="1089"/>
      <c r="P58" s="1089"/>
      <c r="Q58" s="1089"/>
      <c r="R58" s="1089"/>
      <c r="S58" s="1090"/>
      <c r="T58" s="38"/>
      <c r="U58" s="300"/>
      <c r="V58" s="300"/>
      <c r="W58" s="300"/>
      <c r="X58" s="300"/>
      <c r="Y58" s="300"/>
      <c r="Z58" s="300"/>
      <c r="AA58" s="300"/>
      <c r="AB58" s="300"/>
      <c r="AC58" s="300"/>
      <c r="AD58" s="1100"/>
      <c r="AE58" s="1100"/>
      <c r="AF58" s="1100"/>
      <c r="AG58" s="1100"/>
      <c r="AH58" s="63"/>
      <c r="AI58" s="84"/>
      <c r="AJ58" s="54" t="str">
        <f>IF(D58="","",IF(OR(F58=Lists!$I$10,F58=Lists!$I$15,F58=Lists!$J$12),"EER",IF(OR(F58=Lists!$I$16,F58=Lists!$I$17),"kW/ton",IF(D58*12000&lt;65000,"SEER","EER"))))</f>
        <v/>
      </c>
      <c r="AK58" s="54"/>
      <c r="AL58" s="54"/>
      <c r="AM58" s="54"/>
      <c r="AN58" s="54"/>
      <c r="AO58" s="54"/>
      <c r="AP58" s="500" t="str">
        <f>IF(LEFT(F58,3)="Air","",IF(OR(F58="",D58=""),"",IF(F58='HVAC Efficiency Tables'!$A$24,VLOOKUP(D58,GroupF,3),IF(F58='HVAC Efficiency Tables'!$A$27,VLOOKUP(D58,GroupG,3),IF(F58='HVAC Efficiency Tables'!$A$33,VLOOKUP(D58,GroupH,3),"N/A")))))</f>
        <v/>
      </c>
      <c r="AQ58" s="54" t="str">
        <f>IF(OR(AP58="N/A",AP58=""),"",IF(F58=Lists!$I$15,"EER",IF(OR(F58=Lists!$I$16,F58=Lists!$I$17),"kW/ton",IF(D58*12000&lt;65000,"SEER","EER"))))</f>
        <v/>
      </c>
      <c r="AR58" s="973" t="str">
        <f>IF(LEFT(F58,4)="Air ","",IF(AND($BR$1="OR",OR($B58&lt;0,$D58,0,$F58&lt;&gt;"",$AD58&lt;&gt;"",$AI58&lt;0)),"ID Only*",IF(OR(AI58="",$AP58="",AP58="N/A"),"",IF(AQ58="SEER",IF($AP58&lt;=AI58,"Qualified","Not Qualified"),IF(AQ58="kW/ton",IF($AP58&gt;=AI58,"Qualified","Not Qualified"))))))</f>
        <v/>
      </c>
      <c r="AS58" s="973"/>
      <c r="AT58" s="296"/>
      <c r="AU58" s="296"/>
      <c r="AV58" s="54"/>
      <c r="AW58" s="313"/>
      <c r="AX58" s="313"/>
      <c r="AY58" s="68" t="str">
        <f>IF(LEFT(F58,5)="Water","",IF(OR(F58="",D58=""),"",IF(F58='HVAC Efficiency Tables'!$A$24,VLOOKUP(D58,GroupF,3),IF(F58='HVAC Efficiency Tables'!$A$27,VLOOKUP(D58,GroupG,3),IF(F58='HVAC Efficiency Tables'!$A$33,VLOOKUP(D58,GroupH,3),"N/A")))))</f>
        <v/>
      </c>
      <c r="AZ58" s="54" t="str">
        <f>IF(OR(AY58="N/A",AY58=""),"",IF(F58=Lists!$I$15,"EER",IF(OR(F58=Lists!$I$16,F58=Lists!$I$17),"kW/ton",IF(D58*12000&lt;65000,"SEER","EER"))))</f>
        <v/>
      </c>
      <c r="BA58" s="973" t="str">
        <f>IF(LEFT(F58,5)="Water","",IF(AND($BR$1="OR",OR($B58&lt;0,$D58,0,$F58&lt;&gt;"",$AD58&lt;&gt;"",$AI58&lt;0)),"ID Only*",IF(OR(AI58="",$AY58="",AY58="N/A"),"",IF(AZ58="EER",IF($AY58&lt;=AI58,"Qualified","Not Qualified"),IF(AZ58="kW/ton",IF($AY58&gt;=AI58,"Qualified","Not Qualified"))))))</f>
        <v/>
      </c>
      <c r="BB58" s="973"/>
      <c r="BC58" s="296"/>
      <c r="BD58" s="296"/>
      <c r="BE58" s="300"/>
      <c r="BF58" s="300"/>
      <c r="BG58" s="223" t="s">
        <v>252</v>
      </c>
      <c r="BH58" s="1064" t="str">
        <f>IF(AND($BR$1="OR",OR($B58&gt;0,$D58&gt;0,$F58&lt;&gt;"",$AD58&lt;&gt;"",$AI58&gt;0)),"ID Only*",IF(AR58="Qualified",D58*B58*40,IF(BA58="Qualified",D58*B58*80,"")))</f>
        <v/>
      </c>
      <c r="BI58" s="1064"/>
      <c r="BJ58" s="344"/>
      <c r="BK58" s="1" t="str">
        <f>'HVAC Efficiency Tables'!AC149&amp;R58&amp;W58</f>
        <v/>
      </c>
      <c r="BM58" s="485">
        <f>COUNTIF(AR57:AR62,"Qualified")+COUNTIF(BA57:BA62,"Qualified")</f>
        <v>0</v>
      </c>
      <c r="BQ58" s="498" t="str">
        <f>IF(OR(F58="",D58=""),"",IF(F58='HVAC Efficiency Tables'!$A$24,VLOOKUP(D58,GroupF,7),IF(F58='HVAC Efficiency Tables'!$A$27,VLOOKUP(D58,GroupG,7),IF(F58='HVAC Efficiency Tables'!$A$33,VLOOKUP(D58,GroupH,7),"N/A"))))</f>
        <v/>
      </c>
      <c r="BR58" s="488">
        <f>IF('Final Application'!$T$9="",0,VLOOKUP('Final Application'!$T$9,CoolingHours,3,FALSE))</f>
        <v>0</v>
      </c>
      <c r="BS58" s="488" t="e">
        <f>B58*D58*(1/BQ58-1/AI58)*12000/1000*BR58</f>
        <v>#VALUE!</v>
      </c>
      <c r="BT58" s="488" t="e">
        <f>B58*D58*(1/(BQ58*0.857)-1/(AI58*0.857))*12000/1000*BR58</f>
        <v>#VALUE!</v>
      </c>
      <c r="BU58" s="488" t="e">
        <f>B58*D58*(BQ58-AI58)*BR58</f>
        <v>#VALUE!</v>
      </c>
      <c r="BV58" s="490">
        <f>IF(OR(AR58="Qualified",BA58="Qualified"),($B58*$D58)*IF(OR($F58="Water Cooled Chiller elect. operated, reciprocating &amp; positive displacement",$F58="Water Cooled Chiller elect. operated, centrifugal"),61,102),0)</f>
        <v>0</v>
      </c>
      <c r="BW58" s="491">
        <f>IF(OR(AR58="Qualified",BA58="Qualified"),($B58*$D58)*IF(OR($F58="Water Cooled Chiller elect. operated, reciprocating &amp; positive displacement", $F58="Water Cooled Chiller elect. operated, centrifugal"),0.05,0.08),0)</f>
        <v>0</v>
      </c>
      <c r="BY58" s="150"/>
      <c r="BZ58" s="150"/>
      <c r="CA58" s="150"/>
      <c r="CB58" s="150"/>
      <c r="CC58" s="150"/>
      <c r="CD58" s="150"/>
      <c r="CE58" s="150"/>
      <c r="CF58" s="150"/>
      <c r="CG58" s="150"/>
      <c r="CH58" s="150"/>
      <c r="CI58" s="150"/>
      <c r="CJ58" s="150"/>
      <c r="CK58" s="150"/>
      <c r="CL58" s="150"/>
      <c r="CM58" s="150"/>
      <c r="CN58" s="150"/>
      <c r="CO58" s="150"/>
      <c r="CP58" s="150"/>
      <c r="CQ58" s="150"/>
      <c r="CR58" s="150"/>
      <c r="CS58" s="150"/>
      <c r="CT58" s="150"/>
      <c r="CU58" s="150"/>
      <c r="CV58" s="150"/>
      <c r="CW58" s="150"/>
      <c r="CX58" s="150"/>
      <c r="CY58" s="150"/>
      <c r="CZ58" s="150"/>
      <c r="DA58" s="150"/>
      <c r="DB58" s="150"/>
      <c r="DC58" s="150"/>
      <c r="DD58" s="150"/>
      <c r="DE58" s="150"/>
      <c r="DF58" s="150"/>
    </row>
    <row r="59" spans="1:110" ht="14.1" customHeight="1">
      <c r="A59" s="66"/>
      <c r="B59" s="84"/>
      <c r="C59" s="547"/>
      <c r="D59" s="84"/>
      <c r="E59" s="112"/>
      <c r="F59" s="1088"/>
      <c r="G59" s="1089"/>
      <c r="H59" s="1089"/>
      <c r="I59" s="1089"/>
      <c r="J59" s="1089"/>
      <c r="K59" s="1089"/>
      <c r="L59" s="1089"/>
      <c r="M59" s="1089"/>
      <c r="N59" s="1089"/>
      <c r="O59" s="1089"/>
      <c r="P59" s="1089"/>
      <c r="Q59" s="1089"/>
      <c r="R59" s="1089"/>
      <c r="S59" s="1090"/>
      <c r="T59" s="38"/>
      <c r="U59" s="300"/>
      <c r="V59" s="300"/>
      <c r="W59" s="300"/>
      <c r="X59" s="300"/>
      <c r="Y59" s="300"/>
      <c r="Z59" s="300"/>
      <c r="AA59" s="300"/>
      <c r="AB59" s="300"/>
      <c r="AC59" s="300"/>
      <c r="AD59" s="1100"/>
      <c r="AE59" s="1100"/>
      <c r="AF59" s="1100"/>
      <c r="AG59" s="1100"/>
      <c r="AH59" s="63"/>
      <c r="AI59" s="84"/>
      <c r="AJ59" s="54" t="str">
        <f>IF(D59="","",IF(OR(F59=Lists!$I$10,F59=Lists!$I$15,F59=Lists!$J$12),"EER",IF(OR(F59=Lists!$I$16,F59=Lists!$I$17),"kW/ton",IF(D59*12000&lt;65000,"SEER","EER"))))</f>
        <v/>
      </c>
      <c r="AK59" s="54"/>
      <c r="AL59" s="54"/>
      <c r="AM59" s="54"/>
      <c r="AN59" s="54"/>
      <c r="AO59" s="54"/>
      <c r="AP59" s="500" t="str">
        <f>IF(LEFT(F59,3)="Air","",IF(OR(F59="",D59=""),"",IF(F59='HVAC Efficiency Tables'!$A$24,VLOOKUP(D59,GroupF,3),IF(F59='HVAC Efficiency Tables'!$A$27,VLOOKUP(D59,GroupG,3),IF(F59='HVAC Efficiency Tables'!$A$33,VLOOKUP(D59,GroupH,3),"N/A")))))</f>
        <v/>
      </c>
      <c r="AQ59" s="54" t="str">
        <f>IF(OR(AP59="N/A",AP59=""),"",IF(F59=Lists!$I$15,"EER",IF(OR(F59=Lists!$I$16,F59=Lists!$I$17),"kW/ton",IF(D59*12000&lt;65000,"SEER","EER"))))</f>
        <v/>
      </c>
      <c r="AR59" s="973" t="str">
        <f t="shared" ref="AR59:AR62" si="21">IF(LEFT(F59,4)="Air ","",IF(AND($BR$1="OR",OR($B59&lt;0,$D59,0,$F59&lt;&gt;"",$AD59&lt;&gt;"",$AI59&lt;0)),"ID Only*",IF(OR(AI59="",$AP59="",AP59="N/A"),"",IF(AQ59="SEER",IF($AP59&lt;=AI59,"Qualified","Not Qualified"),IF(AQ59="kW/ton",IF($AP59&gt;=AI59,"Qualified","Not Qualified"))))))</f>
        <v/>
      </c>
      <c r="AS59" s="973"/>
      <c r="AT59" s="296"/>
      <c r="AU59" s="296"/>
      <c r="AV59" s="54"/>
      <c r="AW59" s="313"/>
      <c r="AX59" s="313"/>
      <c r="AY59" s="68" t="str">
        <f>IF(LEFT(F59,5)="Water","",IF(OR(F59="",D59=""),"",IF(F59='HVAC Efficiency Tables'!$A$24,VLOOKUP(D59,GroupF,3),IF(F59='HVAC Efficiency Tables'!$A$27,VLOOKUP(D59,GroupG,3),IF(F59='HVAC Efficiency Tables'!$A$33,VLOOKUP(D59,GroupH,3),"N/A")))))</f>
        <v/>
      </c>
      <c r="AZ59" s="54" t="str">
        <f>IF(OR(AY59="N/A",AY59=""),"",IF(F59=Lists!$I$15,"EER",IF(OR(F59=Lists!$I$16,F59=Lists!$I$17),"kW/ton",IF(D59*12000&lt;65000,"SEER","EER"))))</f>
        <v/>
      </c>
      <c r="BA59" s="973" t="str">
        <f t="shared" ref="BA59:BA62" si="22">IF(LEFT(F59,5)="Water","",IF(AND($BR$1="OR",OR($B59&lt;0,$D59,0,$F59&lt;&gt;"",$AD59&lt;&gt;"",$AI59&lt;0)),"ID Only*",IF(OR(AI59="",$AY59="",AY59="N/A"),"",IF(AZ59="EER",IF($AY59&lt;=AI59,"Qualified","Not Qualified"),IF(AZ59="kW/ton",IF($AY59&gt;=AI59,"Qualified","Not Qualified"))))))</f>
        <v/>
      </c>
      <c r="BB59" s="973"/>
      <c r="BC59" s="296"/>
      <c r="BD59" s="296"/>
      <c r="BE59" s="300"/>
      <c r="BF59" s="300"/>
      <c r="BG59" s="223" t="s">
        <v>252</v>
      </c>
      <c r="BH59" s="1064" t="str">
        <f>IF(AND($BR$1="OR",OR($B59&gt;0,$D59&gt;0,$F59&lt;&gt;"",$AD59&lt;&gt;"",$AI59&gt;0)),"ID Only*",IF(AR59="Qualified",D59*B59*40,IF(BA59="Qualified",D59*B59*80,"")))</f>
        <v/>
      </c>
      <c r="BI59" s="1064"/>
      <c r="BJ59" s="344"/>
      <c r="BK59" s="1" t="str">
        <f>'HVAC Efficiency Tables'!AC150&amp;R59&amp;W59</f>
        <v/>
      </c>
      <c r="BQ59" s="498" t="str">
        <f>IF(OR(F59="",D59=""),"",IF(F59='HVAC Efficiency Tables'!$A$24,VLOOKUP(D59,GroupF,7),IF(F59='HVAC Efficiency Tables'!$A$27,VLOOKUP(D59,GroupG,7),IF(F59='HVAC Efficiency Tables'!$A$33,VLOOKUP(D59,GroupH,7),"N/A"))))</f>
        <v/>
      </c>
      <c r="BR59" s="488">
        <f>IF('Final Application'!$T$9="",0,VLOOKUP('Final Application'!$T$9,CoolingHours,3,FALSE))</f>
        <v>0</v>
      </c>
      <c r="BS59" s="488" t="e">
        <f>B59*D59*(1/BQ59-1/AI59)*12000/1000*BR59</f>
        <v>#VALUE!</v>
      </c>
      <c r="BT59" s="488" t="e">
        <f t="shared" ref="BT59:BT62" si="23">B59*D59*(1/(BQ59*0.857)-1/(AI59*0.857))*12000/1000*BR59</f>
        <v>#VALUE!</v>
      </c>
      <c r="BU59" s="488" t="e">
        <f>B59*D59*(BQ59-AI59)*BR59</f>
        <v>#VALUE!</v>
      </c>
      <c r="BV59" s="490">
        <f t="shared" ref="BV59:BV62" si="24">IF(OR(AR59="Qualified",BA59="Qualified"),($B59*$D59)*IF(OR($F59="Water Cooled Chiller elect. operated, reciprocating &amp; positive displacement",$F59="Water Cooled Chiller elect. operated, centrifugal"),61,102),0)</f>
        <v>0</v>
      </c>
      <c r="BW59" s="491">
        <f t="shared" ref="BW59:BW62" si="25">IF(OR(AR59="Qualified",BA59="Qualified"),($B59*$D59)*IF(OR($F59="Water Cooled Chiller elect. operated, reciprocating &amp; positive displacement", $F59="Water Cooled Chiller elect. operated, centrifugal"),0.05,0.08),0)</f>
        <v>0</v>
      </c>
      <c r="BY59" s="150"/>
      <c r="BZ59" s="150"/>
      <c r="CA59" s="150"/>
      <c r="CB59" s="150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T59" s="150"/>
      <c r="CU59" s="150"/>
      <c r="CV59" s="150"/>
      <c r="CW59" s="150"/>
      <c r="CX59" s="150"/>
      <c r="CY59" s="150"/>
      <c r="CZ59" s="150"/>
      <c r="DA59" s="150"/>
      <c r="DB59" s="150"/>
      <c r="DC59" s="150"/>
      <c r="DD59" s="150"/>
      <c r="DE59" s="150"/>
      <c r="DF59" s="150"/>
    </row>
    <row r="60" spans="1:110" ht="14.1" customHeight="1">
      <c r="A60" s="66"/>
      <c r="B60" s="84"/>
      <c r="C60" s="547"/>
      <c r="D60" s="84"/>
      <c r="E60" s="112"/>
      <c r="F60" s="1088"/>
      <c r="G60" s="1089"/>
      <c r="H60" s="1089"/>
      <c r="I60" s="1089"/>
      <c r="J60" s="1089"/>
      <c r="K60" s="1089"/>
      <c r="L60" s="1089"/>
      <c r="M60" s="1089"/>
      <c r="N60" s="1089"/>
      <c r="O60" s="1089"/>
      <c r="P60" s="1089"/>
      <c r="Q60" s="1089"/>
      <c r="R60" s="1089"/>
      <c r="S60" s="1090"/>
      <c r="T60" s="38"/>
      <c r="U60" s="300"/>
      <c r="V60" s="300"/>
      <c r="W60" s="300"/>
      <c r="X60" s="300"/>
      <c r="Y60" s="300"/>
      <c r="Z60" s="300"/>
      <c r="AA60" s="300"/>
      <c r="AB60" s="300"/>
      <c r="AC60" s="300"/>
      <c r="AD60" s="1100"/>
      <c r="AE60" s="1100"/>
      <c r="AF60" s="1100"/>
      <c r="AG60" s="1100"/>
      <c r="AH60" s="63"/>
      <c r="AI60" s="84"/>
      <c r="AJ60" s="54" t="str">
        <f>IF(D60="","",IF(OR(F60=Lists!$I$10,F60=Lists!$I$15,F60=Lists!$J$12),"EER",IF(OR(F60=Lists!$I$16,F60=Lists!$I$17),"kW/ton",IF(D60*12000&lt;65000,"SEER","EER"))))</f>
        <v/>
      </c>
      <c r="AK60" s="54"/>
      <c r="AL60" s="54"/>
      <c r="AM60" s="54"/>
      <c r="AN60" s="54"/>
      <c r="AO60" s="54"/>
      <c r="AP60" s="500" t="str">
        <f>IF(LEFT(F60,3)="Air","",IF(OR(F60="",D60=""),"",IF(F60='HVAC Efficiency Tables'!$A$24,VLOOKUP(D60,GroupF,3),IF(F60='HVAC Efficiency Tables'!$A$27,VLOOKUP(D60,GroupG,3),IF(F60='HVAC Efficiency Tables'!$A$33,VLOOKUP(D60,GroupH,3),"N/A")))))</f>
        <v/>
      </c>
      <c r="AQ60" s="54" t="str">
        <f>IF(OR(AP60="N/A",AP60=""),"",IF(F60=Lists!$I$15,"EER",IF(OR(F60=Lists!$I$16,F60=Lists!$I$17),"kW/ton",IF(D60*12000&lt;65000,"SEER","EER"))))</f>
        <v/>
      </c>
      <c r="AR60" s="973" t="str">
        <f t="shared" si="21"/>
        <v/>
      </c>
      <c r="AS60" s="973"/>
      <c r="AT60" s="296"/>
      <c r="AU60" s="296"/>
      <c r="AV60" s="54"/>
      <c r="AW60" s="313"/>
      <c r="AX60" s="313"/>
      <c r="AY60" s="68" t="str">
        <f>IF(LEFT(F60,5)="Water","",IF(OR(F60="",D60=""),"",IF(F60='HVAC Efficiency Tables'!$A$24,VLOOKUP(D60,GroupF,3),IF(F60='HVAC Efficiency Tables'!$A$27,VLOOKUP(D60,GroupG,3),IF(F60='HVAC Efficiency Tables'!$A$33,VLOOKUP(D60,GroupH,3),"N/A")))))</f>
        <v/>
      </c>
      <c r="AZ60" s="54" t="str">
        <f>IF(OR(AY60="N/A",AY60=""),"",IF(F60=Lists!$I$15,"EER",IF(OR(F60=Lists!$I$16,F60=Lists!$I$17),"kW/ton",IF(D60*12000&lt;65000,"SEER","EER"))))</f>
        <v/>
      </c>
      <c r="BA60" s="973" t="str">
        <f t="shared" si="22"/>
        <v/>
      </c>
      <c r="BB60" s="973"/>
      <c r="BC60" s="296"/>
      <c r="BD60" s="296"/>
      <c r="BE60" s="300"/>
      <c r="BF60" s="300"/>
      <c r="BG60" s="223" t="s">
        <v>252</v>
      </c>
      <c r="BH60" s="1064" t="str">
        <f t="shared" ref="BH60:BH62" si="26">IF(AND($BR$1="OR",OR($B60&gt;0,$D60&gt;0,$F60&lt;&gt;"",$AD60&lt;&gt;"",$AI60&gt;0)),"ID Only*",IF(AR60="Qualified",D60*B60*40,IF(BA60="Qualified",D60*B60*80,"")))</f>
        <v/>
      </c>
      <c r="BI60" s="1064"/>
      <c r="BJ60" s="344"/>
      <c r="BK60" s="1" t="str">
        <f>'HVAC Efficiency Tables'!AC151&amp;R60&amp;W60</f>
        <v/>
      </c>
      <c r="BQ60" s="498" t="str">
        <f>IF(OR(F60="",D60=""),"",IF(F60='HVAC Efficiency Tables'!$A$24,VLOOKUP(D60,GroupF,7),IF(F60='HVAC Efficiency Tables'!$A$27,VLOOKUP(D60,GroupG,7),IF(F60='HVAC Efficiency Tables'!$A$33,VLOOKUP(D60,GroupH,7),"N/A"))))</f>
        <v/>
      </c>
      <c r="BR60" s="488">
        <f>IF('Final Application'!$T$9="",0,VLOOKUP('Final Application'!$T$9,CoolingHours,3,FALSE))</f>
        <v>0</v>
      </c>
      <c r="BS60" s="488" t="e">
        <f t="shared" ref="BS60:BS62" si="27">B60*D60*(1/BQ60-1/AI60)*12000/1000*BR60</f>
        <v>#VALUE!</v>
      </c>
      <c r="BT60" s="488" t="e">
        <f t="shared" si="23"/>
        <v>#VALUE!</v>
      </c>
      <c r="BU60" s="488" t="e">
        <f t="shared" ref="BU60:BU62" si="28">B60*D60*(BQ60-AI60)*BR60</f>
        <v>#VALUE!</v>
      </c>
      <c r="BV60" s="490">
        <f t="shared" si="24"/>
        <v>0</v>
      </c>
      <c r="BW60" s="491">
        <f t="shared" si="25"/>
        <v>0</v>
      </c>
      <c r="BY60" s="150"/>
      <c r="BZ60" s="150"/>
      <c r="CA60" s="150"/>
      <c r="CB60" s="150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T60" s="150"/>
      <c r="CU60" s="150"/>
      <c r="CV60" s="150"/>
      <c r="CW60" s="150"/>
      <c r="CX60" s="150"/>
      <c r="CY60" s="150"/>
      <c r="CZ60" s="150"/>
      <c r="DA60" s="150"/>
      <c r="DB60" s="150"/>
      <c r="DC60" s="150"/>
      <c r="DD60" s="150"/>
      <c r="DE60" s="150"/>
      <c r="DF60" s="150"/>
    </row>
    <row r="61" spans="1:110" ht="14.1" customHeight="1">
      <c r="A61" s="66"/>
      <c r="B61" s="84"/>
      <c r="C61" s="547"/>
      <c r="D61" s="84"/>
      <c r="E61" s="112"/>
      <c r="F61" s="1088"/>
      <c r="G61" s="1089"/>
      <c r="H61" s="1089"/>
      <c r="I61" s="1089"/>
      <c r="J61" s="1089"/>
      <c r="K61" s="1089"/>
      <c r="L61" s="1089"/>
      <c r="M61" s="1089"/>
      <c r="N61" s="1089"/>
      <c r="O61" s="1089"/>
      <c r="P61" s="1089"/>
      <c r="Q61" s="1089"/>
      <c r="R61" s="1089"/>
      <c r="S61" s="1090"/>
      <c r="T61" s="38"/>
      <c r="U61" s="300"/>
      <c r="V61" s="300"/>
      <c r="W61" s="300"/>
      <c r="X61" s="300"/>
      <c r="Y61" s="300"/>
      <c r="Z61" s="300"/>
      <c r="AA61" s="300"/>
      <c r="AB61" s="300"/>
      <c r="AC61" s="300"/>
      <c r="AD61" s="1100"/>
      <c r="AE61" s="1100"/>
      <c r="AF61" s="1100"/>
      <c r="AG61" s="1100"/>
      <c r="AH61" s="63"/>
      <c r="AI61" s="84"/>
      <c r="AJ61" s="54" t="str">
        <f>IF(D61="","",IF(OR(F61=Lists!$I$10,F61=Lists!$I$15,F61=Lists!$J$12),"EER",IF(OR(F61=Lists!$I$16,F61=Lists!$I$17),"kW/ton",IF(D61*12000&lt;65000,"SEER","EER"))))</f>
        <v/>
      </c>
      <c r="AK61" s="54"/>
      <c r="AL61" s="54"/>
      <c r="AM61" s="54"/>
      <c r="AN61" s="54"/>
      <c r="AO61" s="54"/>
      <c r="AP61" s="500" t="str">
        <f>IF(LEFT(F61,3)="Air","",IF(OR(F61="",D61=""),"",IF(F61='HVAC Efficiency Tables'!$A$24,VLOOKUP(D61,GroupF,3),IF(F61='HVAC Efficiency Tables'!$A$27,VLOOKUP(D61,GroupG,3),IF(F61='HVAC Efficiency Tables'!$A$33,VLOOKUP(D61,GroupH,3),"N/A")))))</f>
        <v/>
      </c>
      <c r="AQ61" s="54" t="str">
        <f>IF(OR(AP61="N/A",AP61=""),"",IF(F61=Lists!$I$15,"EER",IF(OR(F61=Lists!$I$16,F61=Lists!$I$17),"kW/ton",IF(D61*12000&lt;65000,"SEER","EER"))))</f>
        <v/>
      </c>
      <c r="AR61" s="973" t="str">
        <f t="shared" si="21"/>
        <v/>
      </c>
      <c r="AS61" s="973"/>
      <c r="AT61" s="296"/>
      <c r="AU61" s="296"/>
      <c r="AV61" s="54"/>
      <c r="AW61" s="313"/>
      <c r="AX61" s="313"/>
      <c r="AY61" s="68" t="str">
        <f>IF(LEFT(F61,5)="Water","",IF(OR(F61="",D61=""),"",IF(F61='HVAC Efficiency Tables'!$A$24,VLOOKUP(D61,GroupF,3),IF(F61='HVAC Efficiency Tables'!$A$27,VLOOKUP(D61,GroupG,3),IF(F61='HVAC Efficiency Tables'!$A$33,VLOOKUP(D61,GroupH,3),"N/A")))))</f>
        <v/>
      </c>
      <c r="AZ61" s="54" t="str">
        <f>IF(OR(AY61="N/A",AY61=""),"",IF(F61=Lists!$I$15,"EER",IF(OR(F61=Lists!$I$16,F61=Lists!$I$17),"kW/ton",IF(D61*12000&lt;65000,"SEER","EER"))))</f>
        <v/>
      </c>
      <c r="BA61" s="973" t="str">
        <f t="shared" si="22"/>
        <v/>
      </c>
      <c r="BB61" s="973"/>
      <c r="BC61" s="296"/>
      <c r="BD61" s="296"/>
      <c r="BE61" s="300"/>
      <c r="BF61" s="300"/>
      <c r="BG61" s="223" t="s">
        <v>252</v>
      </c>
      <c r="BH61" s="1064" t="str">
        <f t="shared" si="26"/>
        <v/>
      </c>
      <c r="BI61" s="1064"/>
      <c r="BJ61" s="344"/>
      <c r="BK61" s="1" t="str">
        <f>'HVAC Efficiency Tables'!AC152&amp;R61&amp;W61</f>
        <v/>
      </c>
      <c r="BQ61" s="498" t="str">
        <f>IF(OR(F61="",D61=""),"",IF(F61='HVAC Efficiency Tables'!$A$24,VLOOKUP(D61,GroupF,7),IF(F61='HVAC Efficiency Tables'!$A$27,VLOOKUP(D61,GroupG,7),IF(F61='HVAC Efficiency Tables'!$A$33,VLOOKUP(D61,GroupH,7),"N/A"))))</f>
        <v/>
      </c>
      <c r="BR61" s="488">
        <f>IF('Final Application'!$T$9="",0,VLOOKUP('Final Application'!$T$9,CoolingHours,3,FALSE))</f>
        <v>0</v>
      </c>
      <c r="BS61" s="488" t="e">
        <f t="shared" si="27"/>
        <v>#VALUE!</v>
      </c>
      <c r="BT61" s="488" t="e">
        <f t="shared" si="23"/>
        <v>#VALUE!</v>
      </c>
      <c r="BU61" s="488" t="e">
        <f t="shared" si="28"/>
        <v>#VALUE!</v>
      </c>
      <c r="BV61" s="490">
        <f t="shared" si="24"/>
        <v>0</v>
      </c>
      <c r="BW61" s="491">
        <f t="shared" si="25"/>
        <v>0</v>
      </c>
      <c r="BY61" s="150"/>
      <c r="BZ61" s="150"/>
      <c r="CA61" s="150"/>
      <c r="CB61" s="150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T61" s="150"/>
      <c r="CU61" s="150"/>
      <c r="CV61" s="150"/>
      <c r="CW61" s="150"/>
      <c r="CX61" s="150"/>
      <c r="CY61" s="150"/>
      <c r="CZ61" s="150"/>
      <c r="DA61" s="150"/>
      <c r="DB61" s="150"/>
      <c r="DC61" s="150"/>
      <c r="DD61" s="150"/>
      <c r="DE61" s="150"/>
      <c r="DF61" s="150"/>
    </row>
    <row r="62" spans="1:110" ht="14.1" customHeight="1">
      <c r="A62" s="66"/>
      <c r="B62" s="84"/>
      <c r="C62" s="547"/>
      <c r="D62" s="84"/>
      <c r="E62" s="112"/>
      <c r="F62" s="1088"/>
      <c r="G62" s="1089"/>
      <c r="H62" s="1089"/>
      <c r="I62" s="1089"/>
      <c r="J62" s="1089"/>
      <c r="K62" s="1089"/>
      <c r="L62" s="1089"/>
      <c r="M62" s="1089"/>
      <c r="N62" s="1089"/>
      <c r="O62" s="1089"/>
      <c r="P62" s="1089"/>
      <c r="Q62" s="1089"/>
      <c r="R62" s="1089"/>
      <c r="S62" s="1090"/>
      <c r="T62" s="38"/>
      <c r="U62" s="300"/>
      <c r="V62" s="300"/>
      <c r="W62" s="300"/>
      <c r="X62" s="300"/>
      <c r="Y62" s="300"/>
      <c r="Z62" s="300"/>
      <c r="AA62" s="300"/>
      <c r="AB62" s="300"/>
      <c r="AC62" s="300"/>
      <c r="AD62" s="1100"/>
      <c r="AE62" s="1100"/>
      <c r="AF62" s="1100"/>
      <c r="AG62" s="1100"/>
      <c r="AH62" s="63"/>
      <c r="AI62" s="84"/>
      <c r="AJ62" s="54" t="str">
        <f>IF(D62="","",IF(OR(F62=Lists!$I$10,F62=Lists!$I$15,F62=Lists!$J$12),"EER",IF(OR(F62=Lists!$I$16,F62=Lists!$I$17),"kW/ton",IF(D62*12000&lt;65000,"SEER","EER"))))</f>
        <v/>
      </c>
      <c r="AK62" s="54"/>
      <c r="AL62" s="54"/>
      <c r="AM62" s="54"/>
      <c r="AN62" s="54"/>
      <c r="AO62" s="54"/>
      <c r="AP62" s="500" t="str">
        <f>IF(LEFT(F62,3)="Air","",IF(OR(F62="",D62=""),"",IF(F62='HVAC Efficiency Tables'!$A$24,VLOOKUP(D62,GroupF,3),IF(F62='HVAC Efficiency Tables'!$A$27,VLOOKUP(D62,GroupG,3),IF(F62='HVAC Efficiency Tables'!$A$33,VLOOKUP(D62,GroupH,3),"N/A")))))</f>
        <v/>
      </c>
      <c r="AQ62" s="54" t="str">
        <f>IF(OR(AP62="N/A",AP62=""),"",IF(F62=Lists!$I$15,"EER",IF(OR(F62=Lists!$I$16,F62=Lists!$I$17),"kW/ton",IF(D62*12000&lt;65000,"SEER","EER"))))</f>
        <v/>
      </c>
      <c r="AR62" s="973" t="str">
        <f t="shared" si="21"/>
        <v/>
      </c>
      <c r="AS62" s="973"/>
      <c r="AT62" s="296"/>
      <c r="AU62" s="296"/>
      <c r="AV62" s="54"/>
      <c r="AW62" s="313"/>
      <c r="AX62" s="313"/>
      <c r="AY62" s="68" t="str">
        <f>IF(LEFT(F62,5)="Water","",IF(OR(F62="",D62=""),"",IF(F62='HVAC Efficiency Tables'!$A$24,VLOOKUP(D62,GroupF,3),IF(F62='HVAC Efficiency Tables'!$A$27,VLOOKUP(D62,GroupG,3),IF(F62='HVAC Efficiency Tables'!$A$33,VLOOKUP(D62,GroupH,3),"N/A")))))</f>
        <v/>
      </c>
      <c r="AZ62" s="54" t="str">
        <f>IF(OR(AY62="N/A",AY62=""),"",IF(F62=Lists!$I$15,"EER",IF(OR(F62=Lists!$I$16,F62=Lists!$I$17),"kW/ton",IF(D62*12000&lt;65000,"SEER","EER"))))</f>
        <v/>
      </c>
      <c r="BA62" s="973" t="str">
        <f t="shared" si="22"/>
        <v/>
      </c>
      <c r="BB62" s="973"/>
      <c r="BC62" s="296"/>
      <c r="BD62" s="296"/>
      <c r="BE62" s="300"/>
      <c r="BF62" s="300"/>
      <c r="BG62" s="223" t="s">
        <v>252</v>
      </c>
      <c r="BH62" s="1064" t="str">
        <f t="shared" si="26"/>
        <v/>
      </c>
      <c r="BI62" s="1064"/>
      <c r="BJ62" s="344"/>
      <c r="BK62" s="1" t="str">
        <f>'HVAC Efficiency Tables'!AC153&amp;R62&amp;W62</f>
        <v/>
      </c>
      <c r="BQ62" s="498" t="str">
        <f>IF(OR(F62="",D62=""),"",IF(F62='HVAC Efficiency Tables'!$A$24,VLOOKUP(D62,GroupF,7),IF(F62='HVAC Efficiency Tables'!$A$27,VLOOKUP(D62,GroupG,7),IF(F62='HVAC Efficiency Tables'!$A$33,VLOOKUP(D62,GroupH,7),"N/A"))))</f>
        <v/>
      </c>
      <c r="BR62" s="488">
        <f>IF('Final Application'!$T$9="",0,VLOOKUP('Final Application'!$T$9,CoolingHours,3,FALSE))</f>
        <v>0</v>
      </c>
      <c r="BS62" s="488" t="e">
        <f t="shared" si="27"/>
        <v>#VALUE!</v>
      </c>
      <c r="BT62" s="488" t="e">
        <f t="shared" si="23"/>
        <v>#VALUE!</v>
      </c>
      <c r="BU62" s="488" t="e">
        <f t="shared" si="28"/>
        <v>#VALUE!</v>
      </c>
      <c r="BV62" s="490">
        <f t="shared" si="24"/>
        <v>0</v>
      </c>
      <c r="BW62" s="491">
        <f t="shared" si="25"/>
        <v>0</v>
      </c>
      <c r="BY62" s="150"/>
      <c r="BZ62" s="150"/>
      <c r="CA62" s="150"/>
      <c r="CB62" s="150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0"/>
      <c r="CQ62" s="150"/>
      <c r="CR62" s="150"/>
      <c r="CS62" s="150"/>
      <c r="CT62" s="150"/>
      <c r="CU62" s="150"/>
      <c r="CV62" s="150"/>
      <c r="CW62" s="150"/>
      <c r="CX62" s="150"/>
      <c r="CY62" s="150"/>
      <c r="CZ62" s="150"/>
      <c r="DA62" s="150"/>
      <c r="DB62" s="150"/>
      <c r="DC62" s="150"/>
      <c r="DD62" s="150"/>
      <c r="DE62" s="150"/>
      <c r="DF62" s="150"/>
    </row>
    <row r="63" spans="1:110" ht="12.75" customHeight="1" thickBot="1">
      <c r="A63" s="71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79"/>
      <c r="AS63" s="79"/>
      <c r="AT63" s="79"/>
      <c r="AU63" s="79"/>
      <c r="AV63" s="79"/>
      <c r="AW63" s="79"/>
      <c r="AX63" s="79"/>
      <c r="AY63" s="79"/>
      <c r="AZ63" s="79"/>
      <c r="BA63" s="79"/>
      <c r="BB63" s="79"/>
      <c r="BC63" s="79"/>
      <c r="BD63" s="79"/>
      <c r="BE63" s="79"/>
      <c r="BF63" s="79"/>
      <c r="BG63" s="79"/>
      <c r="BH63" s="79"/>
      <c r="BI63" s="80"/>
      <c r="BJ63" s="345"/>
      <c r="BK63" s="1" t="str">
        <f>'HVAC Efficiency Tables'!AC154&amp;R63&amp;W63</f>
        <v/>
      </c>
      <c r="BV63" s="494" t="s">
        <v>661</v>
      </c>
      <c r="BW63" s="494" t="s">
        <v>662</v>
      </c>
      <c r="BY63" s="150"/>
      <c r="BZ63" s="150"/>
      <c r="CA63" s="150"/>
      <c r="CB63" s="150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T63" s="150"/>
      <c r="CU63" s="150"/>
      <c r="CV63" s="150"/>
      <c r="CW63" s="150"/>
      <c r="CX63" s="150"/>
      <c r="CY63" s="150"/>
      <c r="CZ63" s="150"/>
      <c r="DA63" s="150"/>
      <c r="DB63" s="150"/>
      <c r="DC63" s="150"/>
      <c r="DD63" s="150"/>
      <c r="DE63" s="150"/>
      <c r="DF63" s="150"/>
    </row>
    <row r="64" spans="1:110" ht="14.25">
      <c r="A64" s="66"/>
      <c r="B64" s="733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75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76" t="s">
        <v>272</v>
      </c>
      <c r="BG64" s="30"/>
      <c r="BH64" s="1099" t="str">
        <f>IF(BM58&gt;=1,SUM(BH58:BH62),"")</f>
        <v/>
      </c>
      <c r="BI64" s="1099"/>
      <c r="BJ64" s="342"/>
      <c r="BV64" s="489">
        <f>SUM(BV58:BV62)</f>
        <v>0</v>
      </c>
      <c r="BW64" s="492">
        <f>SUM(BW58:BW62)</f>
        <v>0</v>
      </c>
      <c r="BY64" s="150"/>
      <c r="BZ64" s="150"/>
      <c r="CA64" s="150"/>
      <c r="CB64" s="150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T64" s="150"/>
      <c r="CU64" s="150"/>
      <c r="CV64" s="150"/>
      <c r="CW64" s="150"/>
      <c r="CX64" s="150"/>
      <c r="CY64" s="150"/>
      <c r="CZ64" s="150"/>
      <c r="DA64" s="150"/>
      <c r="DB64" s="150"/>
      <c r="DC64" s="150"/>
      <c r="DD64" s="150"/>
      <c r="DE64" s="150"/>
      <c r="DF64" s="150"/>
    </row>
    <row r="65" spans="1:110" ht="15" thickBot="1">
      <c r="A65" s="346" t="str">
        <f>Version</f>
        <v>NC (09/26)</v>
      </c>
      <c r="B65" s="347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79"/>
      <c r="AM65" s="79"/>
      <c r="AN65" s="79"/>
      <c r="AO65" s="79"/>
      <c r="AP65" s="79"/>
      <c r="AQ65" s="79"/>
      <c r="AR65" s="79"/>
      <c r="AS65" s="79"/>
      <c r="AT65" s="79"/>
      <c r="AU65" s="79"/>
      <c r="AV65" s="79"/>
      <c r="AW65" s="79"/>
      <c r="AX65" s="79"/>
      <c r="AY65" s="79"/>
      <c r="AZ65" s="79"/>
      <c r="BA65" s="79"/>
      <c r="BB65" s="79"/>
      <c r="BC65" s="79"/>
      <c r="BD65" s="79"/>
      <c r="BE65" s="79"/>
      <c r="BF65" s="79"/>
      <c r="BG65" s="79"/>
      <c r="BH65" s="79"/>
      <c r="BI65" s="79"/>
      <c r="BJ65" s="81"/>
      <c r="BY65" s="150"/>
      <c r="BZ65" s="150"/>
      <c r="CA65" s="150"/>
      <c r="CB65" s="150"/>
      <c r="CC65" s="150"/>
      <c r="CD65" s="150"/>
      <c r="CE65" s="150"/>
      <c r="CF65" s="150"/>
      <c r="CG65" s="150"/>
      <c r="CH65" s="150"/>
      <c r="CI65" s="150"/>
      <c r="CJ65" s="150"/>
      <c r="CK65" s="150"/>
      <c r="CL65" s="150"/>
      <c r="CM65" s="150"/>
      <c r="CN65" s="150"/>
      <c r="CO65" s="150"/>
      <c r="CP65" s="150"/>
      <c r="CQ65" s="150"/>
      <c r="CR65" s="150"/>
      <c r="CS65" s="150"/>
      <c r="CT65" s="150"/>
      <c r="CU65" s="150"/>
      <c r="CV65" s="150"/>
      <c r="CW65" s="150"/>
      <c r="CX65" s="150"/>
      <c r="CY65" s="150"/>
      <c r="CZ65" s="150"/>
      <c r="DA65" s="150"/>
      <c r="DB65" s="150"/>
      <c r="DC65" s="150"/>
      <c r="DD65" s="150"/>
      <c r="DE65" s="150"/>
      <c r="DF65" s="150"/>
    </row>
    <row r="66" spans="1:110" ht="12.75">
      <c r="A66" s="150"/>
      <c r="B66" s="150"/>
      <c r="C66" s="150"/>
      <c r="D66" s="150"/>
      <c r="E66" s="150"/>
      <c r="F66" s="150"/>
      <c r="G66" s="150"/>
      <c r="H66" s="150"/>
      <c r="I66" s="150"/>
      <c r="J66" s="150"/>
      <c r="K66" s="150"/>
      <c r="L66" s="150"/>
      <c r="M66" s="150"/>
      <c r="N66" s="150"/>
      <c r="O66" s="150"/>
      <c r="P66" s="150"/>
      <c r="Q66" s="150"/>
      <c r="R66" s="150"/>
      <c r="S66" s="150"/>
      <c r="T66" s="150"/>
      <c r="U66" s="150"/>
      <c r="V66" s="150"/>
      <c r="W66" s="150"/>
      <c r="X66" s="150"/>
      <c r="Y66" s="150"/>
      <c r="Z66" s="150"/>
      <c r="AA66" s="150"/>
      <c r="AB66" s="150"/>
      <c r="AC66" s="150"/>
      <c r="AD66" s="150"/>
      <c r="AE66" s="150"/>
      <c r="AF66" s="150"/>
      <c r="AG66" s="150"/>
      <c r="AH66" s="150"/>
      <c r="AI66" s="150"/>
      <c r="AJ66" s="150"/>
      <c r="AK66" s="150"/>
      <c r="AL66" s="150"/>
      <c r="AM66" s="150"/>
      <c r="AN66" s="150"/>
      <c r="AO66" s="150"/>
      <c r="AP66" s="150"/>
      <c r="AQ66" s="150"/>
      <c r="AR66" s="150"/>
      <c r="AS66" s="150"/>
      <c r="AT66" s="150"/>
      <c r="AU66" s="150"/>
      <c r="AV66" s="150"/>
      <c r="AW66" s="150"/>
      <c r="AX66" s="150"/>
      <c r="AY66" s="150"/>
      <c r="AZ66" s="150"/>
      <c r="BA66" s="150"/>
      <c r="BB66" s="150"/>
      <c r="BC66" s="150"/>
      <c r="BD66" s="150"/>
      <c r="BE66" s="150"/>
      <c r="BF66" s="150"/>
      <c r="BG66" s="150"/>
      <c r="BH66" s="150"/>
      <c r="BI66" s="150"/>
      <c r="BJ66" s="150"/>
      <c r="BK66" s="150"/>
      <c r="BL66" s="150"/>
      <c r="BM66" s="150"/>
      <c r="BN66" s="150"/>
      <c r="BO66" s="150"/>
      <c r="BP66" s="150"/>
      <c r="BQ66" s="150"/>
      <c r="BR66" s="150"/>
      <c r="BS66" s="150"/>
      <c r="BT66" s="150"/>
      <c r="BU66" s="150"/>
      <c r="BV66" s="150"/>
      <c r="BW66" s="150"/>
      <c r="BX66" s="150"/>
      <c r="BY66" s="150"/>
      <c r="BZ66" s="150"/>
      <c r="CA66" s="150"/>
      <c r="CB66" s="150"/>
      <c r="CC66" s="150"/>
      <c r="CD66" s="150"/>
      <c r="CE66" s="150"/>
      <c r="CF66" s="150"/>
      <c r="CG66" s="150"/>
      <c r="CH66" s="150"/>
      <c r="CI66" s="150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T66" s="150"/>
      <c r="CU66" s="150"/>
      <c r="CV66" s="150"/>
      <c r="CW66" s="150"/>
      <c r="CX66" s="150"/>
      <c r="CY66" s="150"/>
      <c r="CZ66" s="150"/>
      <c r="DA66" s="150"/>
      <c r="DB66" s="150"/>
      <c r="DC66" s="150"/>
      <c r="DD66" s="150"/>
      <c r="DE66" s="150"/>
      <c r="DF66" s="150"/>
    </row>
    <row r="67" spans="1:110" ht="12.75">
      <c r="A67" s="150"/>
      <c r="B67" s="150"/>
      <c r="C67" s="150"/>
      <c r="D67" s="150"/>
      <c r="E67" s="150"/>
      <c r="F67" s="150"/>
      <c r="G67" s="150"/>
      <c r="H67" s="150"/>
      <c r="I67" s="150"/>
      <c r="J67" s="150"/>
      <c r="K67" s="150"/>
      <c r="L67" s="150"/>
      <c r="M67" s="150"/>
      <c r="N67" s="150"/>
      <c r="O67" s="150"/>
      <c r="P67" s="150"/>
      <c r="Q67" s="150"/>
      <c r="R67" s="150"/>
      <c r="S67" s="150"/>
      <c r="T67" s="150"/>
      <c r="U67" s="150"/>
      <c r="V67" s="150"/>
      <c r="W67" s="150"/>
      <c r="X67" s="150"/>
      <c r="Y67" s="150"/>
      <c r="Z67" s="150"/>
      <c r="AA67" s="150"/>
      <c r="AB67" s="150"/>
      <c r="AC67" s="150"/>
      <c r="AD67" s="150"/>
      <c r="AE67" s="150"/>
      <c r="AF67" s="150"/>
      <c r="AG67" s="150"/>
      <c r="AH67" s="150"/>
      <c r="AI67" s="150"/>
      <c r="AJ67" s="150"/>
      <c r="AK67" s="150"/>
      <c r="AL67" s="150"/>
      <c r="AM67" s="150"/>
      <c r="AN67" s="150"/>
      <c r="AO67" s="150"/>
      <c r="AP67" s="150"/>
      <c r="AQ67" s="150"/>
      <c r="AR67" s="150"/>
      <c r="AS67" s="150"/>
      <c r="AT67" s="150"/>
      <c r="AU67" s="150"/>
      <c r="AV67" s="150"/>
      <c r="AW67" s="150"/>
      <c r="AX67" s="150"/>
      <c r="AY67" s="150"/>
      <c r="AZ67" s="150"/>
      <c r="BA67" s="150"/>
      <c r="BB67" s="150"/>
      <c r="BC67" s="150"/>
      <c r="BD67" s="150"/>
      <c r="BE67" s="150"/>
      <c r="BF67" s="150"/>
      <c r="BG67" s="150"/>
      <c r="BH67" s="150"/>
      <c r="BI67" s="150"/>
      <c r="BJ67" s="150"/>
      <c r="BK67" s="150"/>
      <c r="BL67" s="150"/>
      <c r="BM67" s="150"/>
      <c r="BN67" s="150"/>
      <c r="BO67" s="150"/>
      <c r="BP67" s="150"/>
      <c r="BQ67" s="150"/>
      <c r="BR67" s="150"/>
      <c r="BS67" s="150"/>
      <c r="BT67" s="150"/>
      <c r="BU67" s="150"/>
      <c r="BV67" s="150"/>
      <c r="BW67" s="150"/>
      <c r="BX67" s="150"/>
      <c r="BY67" s="150"/>
      <c r="BZ67" s="150"/>
      <c r="CA67" s="150"/>
      <c r="CB67" s="150"/>
      <c r="CC67" s="150"/>
      <c r="CD67" s="150"/>
      <c r="CE67" s="150"/>
      <c r="CF67" s="150"/>
      <c r="CG67" s="150"/>
      <c r="CH67" s="150"/>
      <c r="CI67" s="150"/>
      <c r="CJ67" s="150"/>
      <c r="CK67" s="150"/>
      <c r="CL67" s="150"/>
      <c r="CM67" s="150"/>
      <c r="CN67" s="150"/>
      <c r="CO67" s="150"/>
      <c r="CP67" s="150"/>
      <c r="CQ67" s="150"/>
      <c r="CR67" s="150"/>
      <c r="CS67" s="150"/>
      <c r="CT67" s="150"/>
      <c r="CU67" s="150"/>
      <c r="CV67" s="150"/>
      <c r="CW67" s="150"/>
      <c r="CX67" s="150"/>
      <c r="CY67" s="150"/>
      <c r="CZ67" s="150"/>
      <c r="DA67" s="150"/>
      <c r="DB67" s="150"/>
      <c r="DC67" s="150"/>
      <c r="DD67" s="150"/>
      <c r="DE67" s="150"/>
      <c r="DF67" s="150"/>
    </row>
    <row r="68" spans="1:110" ht="12.75">
      <c r="A68" s="150"/>
      <c r="B68" s="150"/>
      <c r="C68" s="150"/>
      <c r="D68" s="150"/>
      <c r="E68" s="150"/>
      <c r="F68" s="150"/>
      <c r="G68" s="150"/>
      <c r="H68" s="150"/>
      <c r="I68" s="150"/>
      <c r="J68" s="150"/>
      <c r="K68" s="150"/>
      <c r="L68" s="150"/>
      <c r="M68" s="150"/>
      <c r="N68" s="150"/>
      <c r="O68" s="150"/>
      <c r="P68" s="150"/>
      <c r="Q68" s="150"/>
      <c r="R68" s="150"/>
      <c r="S68" s="150"/>
      <c r="T68" s="150"/>
      <c r="U68" s="150"/>
      <c r="V68" s="150"/>
      <c r="W68" s="150"/>
      <c r="X68" s="150"/>
      <c r="Y68" s="150"/>
      <c r="Z68" s="150"/>
      <c r="AA68" s="150"/>
      <c r="AB68" s="150"/>
      <c r="AC68" s="150"/>
      <c r="AD68" s="150"/>
      <c r="AE68" s="150"/>
      <c r="AF68" s="150"/>
      <c r="AG68" s="150"/>
      <c r="AH68" s="150"/>
      <c r="AI68" s="150"/>
      <c r="AJ68" s="150"/>
      <c r="AK68" s="150"/>
      <c r="AL68" s="150"/>
      <c r="AM68" s="150"/>
      <c r="AN68" s="150"/>
      <c r="AO68" s="150"/>
      <c r="AP68" s="150"/>
      <c r="AQ68" s="150"/>
      <c r="AR68" s="150"/>
      <c r="AS68" s="150"/>
      <c r="AT68" s="150"/>
      <c r="AU68" s="150"/>
      <c r="AV68" s="150"/>
      <c r="AW68" s="150"/>
      <c r="AX68" s="150"/>
      <c r="AY68" s="150"/>
      <c r="AZ68" s="150"/>
      <c r="BA68" s="150"/>
      <c r="BB68" s="150"/>
      <c r="BC68" s="150"/>
      <c r="BD68" s="150"/>
      <c r="BE68" s="150"/>
      <c r="BF68" s="150"/>
      <c r="BG68" s="150"/>
      <c r="BH68" s="150"/>
      <c r="BI68" s="150"/>
      <c r="BJ68" s="150"/>
      <c r="BK68" s="150"/>
      <c r="BL68" s="150"/>
      <c r="BM68" s="150"/>
      <c r="BN68" s="150"/>
      <c r="BO68" s="150"/>
      <c r="BP68" s="150"/>
      <c r="BQ68" s="150"/>
      <c r="BR68" s="150"/>
      <c r="BS68" s="150"/>
      <c r="BT68" s="150"/>
      <c r="BU68" s="150"/>
      <c r="BV68" s="150"/>
      <c r="BW68" s="150"/>
      <c r="BX68" s="150"/>
      <c r="BY68" s="150"/>
      <c r="BZ68" s="150"/>
      <c r="CA68" s="150"/>
      <c r="CB68" s="150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  <c r="CN68" s="150"/>
      <c r="CO68" s="150"/>
      <c r="CP68" s="150"/>
      <c r="CQ68" s="150"/>
      <c r="CR68" s="150"/>
      <c r="CS68" s="150"/>
      <c r="CT68" s="150"/>
      <c r="CU68" s="150"/>
      <c r="CV68" s="150"/>
      <c r="CW68" s="150"/>
      <c r="CX68" s="150"/>
      <c r="CY68" s="150"/>
      <c r="CZ68" s="150"/>
      <c r="DA68" s="150"/>
      <c r="DB68" s="150"/>
      <c r="DC68" s="150"/>
      <c r="DD68" s="150"/>
      <c r="DE68" s="150"/>
      <c r="DF68" s="150"/>
    </row>
    <row r="69" spans="1:110" ht="12.75">
      <c r="A69" s="150"/>
      <c r="B69" s="150"/>
      <c r="C69" s="150"/>
      <c r="D69" s="150"/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  <c r="S69" s="150"/>
      <c r="T69" s="150"/>
      <c r="U69" s="150"/>
      <c r="V69" s="150"/>
      <c r="W69" s="150"/>
      <c r="X69" s="150"/>
      <c r="Y69" s="150"/>
      <c r="Z69" s="150"/>
      <c r="AA69" s="150"/>
      <c r="AB69" s="150"/>
      <c r="AC69" s="150"/>
      <c r="AD69" s="150"/>
      <c r="AE69" s="150"/>
      <c r="AF69" s="150"/>
      <c r="AG69" s="150"/>
      <c r="AH69" s="150"/>
      <c r="AI69" s="150"/>
      <c r="AJ69" s="150"/>
      <c r="AK69" s="150"/>
      <c r="AL69" s="150"/>
      <c r="AM69" s="150"/>
      <c r="AN69" s="150"/>
      <c r="AO69" s="150"/>
      <c r="AP69" s="150"/>
      <c r="AQ69" s="150"/>
      <c r="AR69" s="150"/>
      <c r="AS69" s="150"/>
      <c r="AT69" s="150"/>
      <c r="AU69" s="150"/>
      <c r="AV69" s="150"/>
      <c r="AW69" s="150"/>
      <c r="AX69" s="150"/>
      <c r="AY69" s="150"/>
      <c r="AZ69" s="150"/>
      <c r="BA69" s="150"/>
      <c r="BB69" s="150"/>
      <c r="BC69" s="150"/>
      <c r="BD69" s="150"/>
      <c r="BE69" s="150"/>
      <c r="BF69" s="150"/>
      <c r="BG69" s="150"/>
      <c r="BH69" s="150"/>
      <c r="BI69" s="150"/>
      <c r="BJ69" s="150"/>
      <c r="BK69" s="150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50"/>
      <c r="BW69" s="150"/>
      <c r="BX69" s="150"/>
      <c r="BY69" s="150"/>
      <c r="BZ69" s="150"/>
      <c r="CA69" s="150"/>
      <c r="CB69" s="150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T69" s="150"/>
      <c r="CU69" s="150"/>
      <c r="CV69" s="150"/>
      <c r="CW69" s="150"/>
      <c r="CX69" s="150"/>
      <c r="CY69" s="150"/>
      <c r="CZ69" s="150"/>
      <c r="DA69" s="150"/>
      <c r="DB69" s="150"/>
      <c r="DC69" s="150"/>
      <c r="DD69" s="150"/>
      <c r="DE69" s="150"/>
      <c r="DF69" s="150"/>
    </row>
    <row r="70" spans="1:110" ht="12.75">
      <c r="A70" s="150"/>
      <c r="B70" s="150"/>
      <c r="C70" s="150"/>
      <c r="D70" s="150"/>
      <c r="E70" s="150"/>
      <c r="F70" s="150"/>
      <c r="G70" s="150"/>
      <c r="H70" s="150"/>
      <c r="I70" s="150"/>
      <c r="J70" s="150"/>
      <c r="K70" s="150"/>
      <c r="L70" s="150"/>
      <c r="M70" s="150"/>
      <c r="N70" s="150"/>
      <c r="O70" s="150"/>
      <c r="P70" s="150"/>
      <c r="Q70" s="150"/>
      <c r="R70" s="150"/>
      <c r="S70" s="150"/>
      <c r="T70" s="150"/>
      <c r="U70" s="150"/>
      <c r="V70" s="150"/>
      <c r="W70" s="150"/>
      <c r="X70" s="150"/>
      <c r="Y70" s="150"/>
      <c r="Z70" s="150"/>
      <c r="AA70" s="150"/>
      <c r="AB70" s="150"/>
      <c r="AC70" s="150"/>
      <c r="AD70" s="150"/>
      <c r="AE70" s="150"/>
      <c r="AF70" s="150"/>
      <c r="AG70" s="150"/>
      <c r="AH70" s="150"/>
      <c r="AI70" s="150"/>
      <c r="AJ70" s="150"/>
      <c r="AK70" s="150"/>
      <c r="AL70" s="150"/>
      <c r="AM70" s="150"/>
      <c r="AN70" s="150"/>
      <c r="AO70" s="150"/>
      <c r="AP70" s="150"/>
      <c r="AQ70" s="150"/>
      <c r="AR70" s="150"/>
      <c r="AS70" s="150"/>
      <c r="AT70" s="150"/>
      <c r="AU70" s="150"/>
      <c r="AV70" s="150"/>
      <c r="AW70" s="150"/>
      <c r="AX70" s="150"/>
      <c r="AY70" s="150"/>
      <c r="AZ70" s="150"/>
      <c r="BA70" s="150"/>
      <c r="BB70" s="150"/>
      <c r="BC70" s="150"/>
      <c r="BD70" s="150"/>
      <c r="BE70" s="150"/>
      <c r="BF70" s="150"/>
      <c r="BG70" s="150"/>
      <c r="BH70" s="150"/>
      <c r="BI70" s="150"/>
      <c r="BJ70" s="150"/>
      <c r="BK70" s="150"/>
      <c r="BL70" s="150"/>
      <c r="BM70" s="150"/>
      <c r="BN70" s="150"/>
      <c r="BO70" s="150"/>
      <c r="BP70" s="150"/>
      <c r="BQ70" s="150"/>
      <c r="BR70" s="150"/>
      <c r="BS70" s="150"/>
      <c r="BT70" s="150"/>
      <c r="BU70" s="150"/>
      <c r="BV70" s="150"/>
      <c r="BW70" s="150"/>
      <c r="BX70" s="150"/>
      <c r="BY70" s="150"/>
      <c r="BZ70" s="150"/>
      <c r="CA70" s="150"/>
      <c r="CB70" s="150"/>
      <c r="CC70" s="150"/>
      <c r="CD70" s="150"/>
      <c r="CE70" s="150"/>
      <c r="CF70" s="150"/>
      <c r="CG70" s="150"/>
      <c r="CH70" s="150"/>
      <c r="CI70" s="150"/>
      <c r="CJ70" s="150"/>
      <c r="CK70" s="150"/>
      <c r="CL70" s="150"/>
      <c r="CM70" s="150"/>
      <c r="CN70" s="150"/>
      <c r="CO70" s="150"/>
      <c r="CP70" s="150"/>
      <c r="CQ70" s="150"/>
      <c r="CR70" s="150"/>
      <c r="CS70" s="150"/>
      <c r="CT70" s="150"/>
      <c r="CU70" s="150"/>
      <c r="CV70" s="150"/>
      <c r="CW70" s="150"/>
      <c r="CX70" s="150"/>
      <c r="CY70" s="150"/>
      <c r="CZ70" s="150"/>
      <c r="DA70" s="150"/>
      <c r="DB70" s="150"/>
      <c r="DC70" s="150"/>
      <c r="DD70" s="150"/>
      <c r="DE70" s="150"/>
      <c r="DF70" s="150"/>
    </row>
    <row r="71" spans="1:110" ht="12.75">
      <c r="A71" s="150"/>
      <c r="B71" s="150"/>
      <c r="C71" s="150"/>
      <c r="D71" s="150"/>
      <c r="E71" s="150"/>
      <c r="F71" s="150"/>
      <c r="G71" s="150"/>
      <c r="H71" s="150"/>
      <c r="I71" s="150"/>
      <c r="J71" s="150"/>
      <c r="K71" s="150"/>
      <c r="L71" s="150"/>
      <c r="M71" s="150"/>
      <c r="N71" s="150"/>
      <c r="O71" s="150"/>
      <c r="P71" s="150"/>
      <c r="Q71" s="150"/>
      <c r="R71" s="150"/>
      <c r="S71" s="150"/>
      <c r="T71" s="150"/>
      <c r="U71" s="150"/>
      <c r="V71" s="150"/>
      <c r="W71" s="150"/>
      <c r="X71" s="150"/>
      <c r="Y71" s="150"/>
      <c r="Z71" s="150"/>
      <c r="AA71" s="150"/>
      <c r="AB71" s="150"/>
      <c r="AC71" s="150"/>
      <c r="AD71" s="150"/>
      <c r="AE71" s="150"/>
      <c r="AF71" s="150"/>
      <c r="AG71" s="150"/>
      <c r="AH71" s="150"/>
      <c r="AI71" s="150"/>
      <c r="AJ71" s="150"/>
      <c r="AK71" s="150"/>
      <c r="AL71" s="150"/>
      <c r="AM71" s="150"/>
      <c r="AN71" s="150"/>
      <c r="AO71" s="150"/>
      <c r="AP71" s="150"/>
      <c r="AQ71" s="150"/>
      <c r="AR71" s="150"/>
      <c r="AS71" s="150"/>
      <c r="AT71" s="150"/>
      <c r="AU71" s="150"/>
      <c r="AV71" s="150"/>
      <c r="AW71" s="150"/>
      <c r="AX71" s="150"/>
      <c r="AY71" s="150"/>
      <c r="AZ71" s="150"/>
      <c r="BA71" s="150"/>
      <c r="BB71" s="150"/>
      <c r="BC71" s="150"/>
      <c r="BD71" s="150"/>
      <c r="BE71" s="150"/>
      <c r="BF71" s="150"/>
      <c r="BG71" s="150"/>
      <c r="BH71" s="150"/>
      <c r="BI71" s="150"/>
      <c r="BJ71" s="150"/>
      <c r="BK71" s="150"/>
      <c r="BL71" s="150"/>
      <c r="BM71" s="150"/>
      <c r="BN71" s="150"/>
      <c r="BO71" s="150"/>
      <c r="BP71" s="150"/>
      <c r="BQ71" s="150"/>
      <c r="BR71" s="150"/>
      <c r="BS71" s="150"/>
      <c r="BT71" s="150"/>
      <c r="BU71" s="150"/>
      <c r="BV71" s="150"/>
      <c r="BW71" s="150"/>
      <c r="BX71" s="150"/>
      <c r="BY71" s="150"/>
      <c r="BZ71" s="150"/>
      <c r="CA71" s="150"/>
      <c r="CB71" s="150"/>
      <c r="CC71" s="150"/>
      <c r="CD71" s="150"/>
      <c r="CE71" s="150"/>
      <c r="CF71" s="150"/>
      <c r="CG71" s="150"/>
      <c r="CH71" s="150"/>
      <c r="CI71" s="150"/>
      <c r="CJ71" s="150"/>
      <c r="CK71" s="150"/>
      <c r="CL71" s="150"/>
      <c r="CM71" s="150"/>
      <c r="CN71" s="150"/>
      <c r="CO71" s="150"/>
      <c r="CP71" s="150"/>
      <c r="CQ71" s="150"/>
      <c r="CR71" s="150"/>
      <c r="CS71" s="150"/>
      <c r="CT71" s="150"/>
      <c r="CU71" s="150"/>
      <c r="CV71" s="150"/>
      <c r="CW71" s="150"/>
      <c r="CX71" s="150"/>
      <c r="CY71" s="150"/>
      <c r="CZ71" s="150"/>
      <c r="DA71" s="150"/>
      <c r="DB71" s="150"/>
      <c r="DC71" s="150"/>
      <c r="DD71" s="150"/>
      <c r="DE71" s="150"/>
      <c r="DF71" s="150"/>
    </row>
    <row r="72" spans="1:110" ht="12.75">
      <c r="A72" s="150"/>
      <c r="B72" s="150"/>
      <c r="C72" s="150"/>
      <c r="D72" s="150"/>
      <c r="E72" s="150"/>
      <c r="F72" s="150"/>
      <c r="G72" s="150"/>
      <c r="H72" s="150"/>
      <c r="I72" s="150"/>
      <c r="J72" s="150"/>
      <c r="K72" s="150"/>
      <c r="L72" s="150"/>
      <c r="M72" s="150"/>
      <c r="N72" s="150"/>
      <c r="O72" s="150"/>
      <c r="P72" s="150"/>
      <c r="Q72" s="150"/>
      <c r="R72" s="150"/>
      <c r="S72" s="150"/>
      <c r="T72" s="150"/>
      <c r="U72" s="150"/>
      <c r="V72" s="150"/>
      <c r="W72" s="150"/>
      <c r="X72" s="150"/>
      <c r="Y72" s="150"/>
      <c r="Z72" s="150"/>
      <c r="AA72" s="150"/>
      <c r="AB72" s="150"/>
      <c r="AC72" s="150"/>
      <c r="AD72" s="150"/>
      <c r="AE72" s="150"/>
      <c r="AF72" s="150"/>
      <c r="AG72" s="150"/>
      <c r="AH72" s="150"/>
      <c r="AI72" s="150"/>
      <c r="AJ72" s="150"/>
      <c r="AK72" s="150"/>
      <c r="AL72" s="150"/>
      <c r="AM72" s="150"/>
      <c r="AN72" s="150"/>
      <c r="AO72" s="150"/>
      <c r="AP72" s="150"/>
      <c r="AQ72" s="150"/>
      <c r="AR72" s="150"/>
      <c r="AS72" s="150"/>
      <c r="AT72" s="150"/>
      <c r="AU72" s="150"/>
      <c r="AV72" s="150"/>
      <c r="AW72" s="150"/>
      <c r="AX72" s="150"/>
      <c r="AY72" s="150"/>
      <c r="AZ72" s="150"/>
      <c r="BA72" s="150"/>
      <c r="BB72" s="150"/>
      <c r="BC72" s="150"/>
      <c r="BD72" s="150"/>
      <c r="BE72" s="150"/>
      <c r="BF72" s="150"/>
      <c r="BG72" s="150"/>
      <c r="BH72" s="150"/>
      <c r="BI72" s="150"/>
      <c r="BJ72" s="150"/>
      <c r="BK72" s="150"/>
      <c r="BL72" s="150"/>
      <c r="BM72" s="150"/>
      <c r="BN72" s="150"/>
      <c r="BO72" s="150"/>
      <c r="BP72" s="150"/>
      <c r="BQ72" s="150"/>
      <c r="BR72" s="150"/>
      <c r="BS72" s="150"/>
      <c r="BT72" s="150"/>
      <c r="BU72" s="150"/>
      <c r="BV72" s="150"/>
      <c r="BW72" s="150"/>
      <c r="BX72" s="150"/>
      <c r="BY72" s="150"/>
      <c r="BZ72" s="150"/>
      <c r="CA72" s="150"/>
      <c r="CB72" s="150"/>
      <c r="CC72" s="150"/>
      <c r="CD72" s="150"/>
      <c r="CE72" s="150"/>
      <c r="CF72" s="150"/>
      <c r="CG72" s="150"/>
      <c r="CH72" s="150"/>
      <c r="CI72" s="150"/>
      <c r="CJ72" s="150"/>
      <c r="CK72" s="150"/>
      <c r="CL72" s="150"/>
      <c r="CM72" s="150"/>
      <c r="CN72" s="150"/>
      <c r="CO72" s="150"/>
      <c r="CP72" s="150"/>
      <c r="CQ72" s="150"/>
      <c r="CR72" s="150"/>
      <c r="CS72" s="150"/>
      <c r="CT72" s="150"/>
      <c r="CU72" s="150"/>
      <c r="CV72" s="150"/>
      <c r="CW72" s="150"/>
      <c r="CX72" s="150"/>
      <c r="CY72" s="150"/>
      <c r="CZ72" s="150"/>
      <c r="DA72" s="150"/>
      <c r="DB72" s="150"/>
      <c r="DC72" s="150"/>
      <c r="DD72" s="150"/>
      <c r="DE72" s="150"/>
      <c r="DF72" s="150"/>
    </row>
    <row r="73" spans="1:110" ht="12.75">
      <c r="A73" s="150"/>
      <c r="B73" s="150"/>
      <c r="C73" s="150"/>
      <c r="D73" s="150"/>
      <c r="E73" s="150"/>
      <c r="F73" s="150"/>
      <c r="G73" s="150"/>
      <c r="H73" s="150"/>
      <c r="I73" s="150"/>
      <c r="J73" s="150"/>
      <c r="K73" s="150"/>
      <c r="L73" s="150"/>
      <c r="M73" s="150"/>
      <c r="N73" s="150"/>
      <c r="O73" s="150"/>
      <c r="P73" s="150"/>
      <c r="Q73" s="150"/>
      <c r="R73" s="150"/>
      <c r="S73" s="150"/>
      <c r="T73" s="150"/>
      <c r="U73" s="150"/>
      <c r="V73" s="150"/>
      <c r="W73" s="150"/>
      <c r="X73" s="150"/>
      <c r="Y73" s="150"/>
      <c r="Z73" s="150"/>
      <c r="AA73" s="150"/>
      <c r="AB73" s="150"/>
      <c r="AC73" s="150"/>
      <c r="AD73" s="150"/>
      <c r="AE73" s="150"/>
      <c r="AF73" s="150"/>
      <c r="AG73" s="150"/>
      <c r="AH73" s="150"/>
      <c r="AI73" s="150"/>
      <c r="AJ73" s="150"/>
      <c r="AK73" s="150"/>
      <c r="AL73" s="150"/>
      <c r="AM73" s="150"/>
      <c r="AN73" s="150"/>
      <c r="AO73" s="150"/>
      <c r="AP73" s="150"/>
      <c r="AQ73" s="150"/>
      <c r="AR73" s="150"/>
      <c r="AS73" s="150"/>
      <c r="AT73" s="150"/>
      <c r="AU73" s="150"/>
      <c r="AV73" s="150"/>
      <c r="AW73" s="150"/>
      <c r="AX73" s="150"/>
      <c r="AY73" s="150"/>
      <c r="AZ73" s="150"/>
      <c r="BA73" s="150"/>
      <c r="BB73" s="150"/>
      <c r="BC73" s="150"/>
      <c r="BD73" s="150"/>
      <c r="BE73" s="150"/>
      <c r="BF73" s="150"/>
      <c r="BG73" s="150"/>
      <c r="BH73" s="150"/>
      <c r="BI73" s="150"/>
      <c r="BJ73" s="150"/>
      <c r="BK73" s="150"/>
      <c r="BL73" s="150"/>
      <c r="BM73" s="150"/>
      <c r="BN73" s="150"/>
      <c r="BO73" s="150"/>
      <c r="BP73" s="150"/>
      <c r="BQ73" s="150"/>
      <c r="BR73" s="150"/>
      <c r="BS73" s="150"/>
      <c r="BT73" s="150"/>
      <c r="BU73" s="150"/>
      <c r="BV73" s="150"/>
      <c r="BW73" s="150"/>
      <c r="BX73" s="150"/>
      <c r="BY73" s="150"/>
      <c r="BZ73" s="150"/>
      <c r="CA73" s="150"/>
      <c r="CB73" s="150"/>
      <c r="CC73" s="150"/>
      <c r="CD73" s="150"/>
      <c r="CE73" s="150"/>
      <c r="CF73" s="150"/>
      <c r="CG73" s="150"/>
      <c r="CH73" s="150"/>
      <c r="CI73" s="150"/>
      <c r="CJ73" s="150"/>
      <c r="CK73" s="150"/>
      <c r="CL73" s="150"/>
      <c r="CM73" s="150"/>
      <c r="CN73" s="150"/>
      <c r="CO73" s="150"/>
      <c r="CP73" s="150"/>
      <c r="CQ73" s="150"/>
      <c r="CR73" s="150"/>
      <c r="CS73" s="150"/>
      <c r="CT73" s="150"/>
      <c r="CU73" s="150"/>
      <c r="CV73" s="150"/>
      <c r="CW73" s="150"/>
      <c r="CX73" s="150"/>
      <c r="CY73" s="150"/>
      <c r="CZ73" s="150"/>
      <c r="DA73" s="150"/>
      <c r="DB73" s="150"/>
      <c r="DC73" s="150"/>
      <c r="DD73" s="150"/>
      <c r="DE73" s="150"/>
      <c r="DF73" s="150"/>
    </row>
    <row r="74" spans="1:110" ht="12.75">
      <c r="A74" s="150"/>
      <c r="B74" s="150"/>
      <c r="C74" s="150"/>
      <c r="D74" s="150"/>
      <c r="E74" s="150"/>
      <c r="F74" s="150"/>
      <c r="G74" s="150"/>
      <c r="H74" s="150"/>
      <c r="I74" s="150"/>
      <c r="J74" s="150"/>
      <c r="K74" s="150"/>
      <c r="L74" s="150"/>
      <c r="M74" s="150"/>
      <c r="N74" s="150"/>
      <c r="O74" s="150"/>
      <c r="P74" s="150"/>
      <c r="Q74" s="150"/>
      <c r="R74" s="150"/>
      <c r="S74" s="150"/>
      <c r="T74" s="150"/>
      <c r="U74" s="150"/>
      <c r="V74" s="150"/>
      <c r="W74" s="150"/>
      <c r="X74" s="150"/>
      <c r="Y74" s="150"/>
      <c r="Z74" s="150"/>
      <c r="AA74" s="150"/>
      <c r="AB74" s="150"/>
      <c r="AC74" s="150"/>
      <c r="AD74" s="150"/>
      <c r="AE74" s="150"/>
      <c r="AF74" s="150"/>
      <c r="AG74" s="150"/>
      <c r="AH74" s="150"/>
      <c r="AI74" s="150"/>
      <c r="AJ74" s="150"/>
      <c r="AK74" s="150"/>
      <c r="AL74" s="150"/>
      <c r="AM74" s="150"/>
      <c r="AN74" s="150"/>
      <c r="AO74" s="150"/>
      <c r="AP74" s="150"/>
      <c r="AQ74" s="150"/>
      <c r="AR74" s="150"/>
      <c r="AS74" s="150"/>
      <c r="AT74" s="150"/>
      <c r="AU74" s="150"/>
      <c r="AV74" s="150"/>
      <c r="AW74" s="150"/>
      <c r="AX74" s="150"/>
      <c r="AY74" s="150"/>
      <c r="AZ74" s="150"/>
      <c r="BA74" s="150"/>
      <c r="BB74" s="150"/>
      <c r="BC74" s="150"/>
      <c r="BD74" s="150"/>
      <c r="BE74" s="150"/>
      <c r="BF74" s="150"/>
      <c r="BG74" s="150"/>
      <c r="BH74" s="150"/>
      <c r="BI74" s="150"/>
      <c r="BJ74" s="150"/>
      <c r="BK74" s="150"/>
      <c r="BL74" s="150"/>
      <c r="BM74" s="150"/>
      <c r="BN74" s="150"/>
      <c r="BO74" s="150"/>
      <c r="BP74" s="150"/>
      <c r="BQ74" s="150"/>
      <c r="BR74" s="150"/>
      <c r="BS74" s="150"/>
      <c r="BT74" s="150"/>
      <c r="BU74" s="150"/>
      <c r="BV74" s="150"/>
      <c r="BW74" s="150"/>
      <c r="BX74" s="150"/>
      <c r="BY74" s="150"/>
      <c r="BZ74" s="150"/>
      <c r="CA74" s="150"/>
      <c r="CB74" s="150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0"/>
      <c r="CQ74" s="150"/>
      <c r="CR74" s="150"/>
      <c r="CS74" s="150"/>
      <c r="CT74" s="150"/>
      <c r="CU74" s="150"/>
      <c r="CV74" s="150"/>
      <c r="CW74" s="150"/>
      <c r="CX74" s="150"/>
      <c r="CY74" s="150"/>
      <c r="CZ74" s="150"/>
      <c r="DA74" s="150"/>
      <c r="DB74" s="150"/>
      <c r="DC74" s="150"/>
      <c r="DD74" s="150"/>
      <c r="DE74" s="150"/>
      <c r="DF74" s="150"/>
    </row>
    <row r="75" spans="1:110" ht="12.75">
      <c r="A75" s="150"/>
      <c r="B75" s="150"/>
      <c r="C75" s="150"/>
      <c r="D75" s="150"/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150"/>
      <c r="Q75" s="150"/>
      <c r="R75" s="150"/>
      <c r="S75" s="150"/>
      <c r="T75" s="150"/>
      <c r="U75" s="150"/>
      <c r="V75" s="150"/>
      <c r="W75" s="150"/>
      <c r="X75" s="150"/>
      <c r="Y75" s="150"/>
      <c r="Z75" s="150"/>
      <c r="AA75" s="150"/>
      <c r="AB75" s="150"/>
      <c r="AC75" s="150"/>
      <c r="AD75" s="150"/>
      <c r="AE75" s="150"/>
      <c r="AF75" s="150"/>
      <c r="AG75" s="150"/>
      <c r="AH75" s="150"/>
      <c r="AI75" s="150"/>
      <c r="AJ75" s="150"/>
      <c r="AK75" s="150"/>
      <c r="AL75" s="150"/>
      <c r="AM75" s="150"/>
      <c r="AN75" s="150"/>
      <c r="AO75" s="150"/>
      <c r="AP75" s="150"/>
      <c r="AQ75" s="150"/>
      <c r="AR75" s="150"/>
      <c r="AS75" s="150"/>
      <c r="AT75" s="150"/>
      <c r="AU75" s="150"/>
      <c r="AV75" s="150"/>
      <c r="AW75" s="150"/>
      <c r="AX75" s="150"/>
      <c r="AY75" s="150"/>
      <c r="AZ75" s="150"/>
      <c r="BA75" s="150"/>
      <c r="BB75" s="150"/>
      <c r="BC75" s="150"/>
      <c r="BD75" s="150"/>
      <c r="BE75" s="150"/>
      <c r="BF75" s="150"/>
      <c r="BG75" s="150"/>
      <c r="BH75" s="150"/>
      <c r="BI75" s="150"/>
      <c r="BJ75" s="150"/>
      <c r="BK75" s="150"/>
      <c r="BL75" s="150"/>
      <c r="BM75" s="150"/>
      <c r="BN75" s="150"/>
      <c r="BO75" s="150"/>
      <c r="BP75" s="150"/>
      <c r="BQ75" s="150"/>
      <c r="BR75" s="150"/>
      <c r="BS75" s="150"/>
      <c r="BT75" s="150"/>
      <c r="BU75" s="150"/>
      <c r="BV75" s="150"/>
      <c r="BW75" s="150"/>
      <c r="BX75" s="150"/>
      <c r="BY75" s="150"/>
      <c r="BZ75" s="150"/>
      <c r="CA75" s="150"/>
      <c r="CB75" s="150"/>
      <c r="CC75" s="150"/>
      <c r="CD75" s="150"/>
      <c r="CE75" s="150"/>
      <c r="CF75" s="150"/>
      <c r="CG75" s="150"/>
      <c r="CH75" s="150"/>
      <c r="CI75" s="150"/>
      <c r="CJ75" s="150"/>
      <c r="CK75" s="150"/>
      <c r="CL75" s="150"/>
      <c r="CM75" s="150"/>
      <c r="CN75" s="150"/>
      <c r="CO75" s="150"/>
      <c r="CP75" s="150"/>
      <c r="CQ75" s="150"/>
      <c r="CR75" s="150"/>
      <c r="CS75" s="150"/>
      <c r="CT75" s="150"/>
      <c r="CU75" s="150"/>
      <c r="CV75" s="150"/>
      <c r="CW75" s="150"/>
      <c r="CX75" s="150"/>
      <c r="CY75" s="150"/>
      <c r="CZ75" s="150"/>
      <c r="DA75" s="150"/>
      <c r="DB75" s="150"/>
      <c r="DC75" s="150"/>
      <c r="DD75" s="150"/>
      <c r="DE75" s="150"/>
      <c r="DF75" s="150"/>
    </row>
    <row r="76" spans="1:110" ht="12.75">
      <c r="A76" s="150"/>
      <c r="B76" s="150"/>
      <c r="C76" s="150"/>
      <c r="D76" s="150"/>
      <c r="E76" s="150"/>
      <c r="F76" s="150"/>
      <c r="G76" s="150"/>
      <c r="H76" s="150"/>
      <c r="I76" s="150"/>
      <c r="J76" s="150"/>
      <c r="K76" s="150"/>
      <c r="L76" s="150"/>
      <c r="M76" s="150"/>
      <c r="N76" s="150"/>
      <c r="O76" s="150"/>
      <c r="P76" s="150"/>
      <c r="Q76" s="150"/>
      <c r="R76" s="150"/>
      <c r="S76" s="150"/>
      <c r="T76" s="150"/>
      <c r="U76" s="150"/>
      <c r="V76" s="150"/>
      <c r="W76" s="150"/>
      <c r="X76" s="150"/>
      <c r="Y76" s="150"/>
      <c r="Z76" s="150"/>
      <c r="AA76" s="150"/>
      <c r="AB76" s="150"/>
      <c r="AC76" s="150"/>
      <c r="AD76" s="150"/>
      <c r="AE76" s="150"/>
      <c r="AF76" s="150"/>
      <c r="AG76" s="150"/>
      <c r="AH76" s="150"/>
      <c r="AI76" s="150"/>
      <c r="AJ76" s="150"/>
      <c r="AK76" s="150"/>
      <c r="AL76" s="150"/>
      <c r="AM76" s="150"/>
      <c r="AN76" s="150"/>
      <c r="AO76" s="150"/>
      <c r="AP76" s="150"/>
      <c r="AQ76" s="150"/>
      <c r="AR76" s="150"/>
      <c r="AS76" s="150"/>
      <c r="AT76" s="150"/>
      <c r="AU76" s="150"/>
      <c r="AV76" s="150"/>
      <c r="AW76" s="150"/>
      <c r="AX76" s="150"/>
      <c r="AY76" s="150"/>
      <c r="AZ76" s="150"/>
      <c r="BA76" s="150"/>
      <c r="BB76" s="150"/>
      <c r="BC76" s="150"/>
      <c r="BD76" s="150"/>
      <c r="BE76" s="150"/>
      <c r="BF76" s="150"/>
      <c r="BG76" s="150"/>
      <c r="BH76" s="150"/>
      <c r="BI76" s="150"/>
      <c r="BJ76" s="150"/>
      <c r="BK76" s="150"/>
      <c r="BL76" s="150"/>
      <c r="BM76" s="150"/>
      <c r="BN76" s="150"/>
      <c r="BO76" s="150"/>
      <c r="BP76" s="150"/>
      <c r="BQ76" s="150"/>
      <c r="BR76" s="150"/>
      <c r="BS76" s="150"/>
      <c r="BT76" s="150"/>
      <c r="BU76" s="150"/>
      <c r="BV76" s="150"/>
      <c r="BW76" s="150"/>
      <c r="BX76" s="150"/>
      <c r="BY76" s="150"/>
      <c r="BZ76" s="150"/>
      <c r="CA76" s="150"/>
      <c r="CB76" s="150"/>
      <c r="CC76" s="150"/>
      <c r="CD76" s="150"/>
      <c r="CE76" s="150"/>
      <c r="CF76" s="150"/>
      <c r="CG76" s="150"/>
      <c r="CH76" s="150"/>
      <c r="CI76" s="150"/>
      <c r="CJ76" s="150"/>
      <c r="CK76" s="150"/>
      <c r="CL76" s="150"/>
      <c r="CM76" s="150"/>
      <c r="CN76" s="150"/>
      <c r="CO76" s="150"/>
      <c r="CP76" s="150"/>
      <c r="CQ76" s="150"/>
      <c r="CR76" s="150"/>
      <c r="CS76" s="150"/>
      <c r="CT76" s="150"/>
      <c r="CU76" s="150"/>
      <c r="CV76" s="150"/>
      <c r="CW76" s="150"/>
      <c r="CX76" s="150"/>
      <c r="CY76" s="150"/>
      <c r="CZ76" s="150"/>
      <c r="DA76" s="150"/>
      <c r="DB76" s="150"/>
      <c r="DC76" s="150"/>
      <c r="DD76" s="150"/>
      <c r="DE76" s="150"/>
      <c r="DF76" s="150"/>
    </row>
    <row r="77" spans="1:110" ht="12.75">
      <c r="A77" s="150"/>
      <c r="B77" s="150"/>
      <c r="C77" s="150"/>
      <c r="D77" s="150"/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150"/>
      <c r="Q77" s="150"/>
      <c r="R77" s="150"/>
      <c r="S77" s="150"/>
      <c r="T77" s="150"/>
      <c r="U77" s="150"/>
      <c r="V77" s="150"/>
      <c r="W77" s="150"/>
      <c r="X77" s="150"/>
      <c r="Y77" s="150"/>
      <c r="Z77" s="150"/>
      <c r="AA77" s="150"/>
      <c r="AB77" s="150"/>
      <c r="AC77" s="150"/>
      <c r="AD77" s="150"/>
      <c r="AE77" s="150"/>
      <c r="AF77" s="150"/>
      <c r="AG77" s="150"/>
      <c r="AH77" s="150"/>
      <c r="AI77" s="150"/>
      <c r="AJ77" s="150"/>
      <c r="AK77" s="150"/>
      <c r="AL77" s="150"/>
      <c r="AM77" s="150"/>
      <c r="AN77" s="150"/>
      <c r="AO77" s="150"/>
      <c r="AP77" s="150"/>
      <c r="AQ77" s="150"/>
      <c r="AR77" s="150"/>
      <c r="AS77" s="150"/>
      <c r="AT77" s="150"/>
      <c r="AU77" s="150"/>
      <c r="AV77" s="150"/>
      <c r="AW77" s="150"/>
      <c r="AX77" s="150"/>
      <c r="AY77" s="150"/>
      <c r="AZ77" s="150"/>
      <c r="BA77" s="150"/>
      <c r="BB77" s="150"/>
      <c r="BC77" s="150"/>
      <c r="BD77" s="150"/>
      <c r="BE77" s="150"/>
      <c r="BF77" s="150"/>
      <c r="BG77" s="150"/>
      <c r="BH77" s="150"/>
      <c r="BI77" s="150"/>
      <c r="BJ77" s="150"/>
      <c r="BK77" s="150"/>
      <c r="BL77" s="150"/>
      <c r="BM77" s="150"/>
      <c r="BN77" s="150"/>
      <c r="BO77" s="150"/>
      <c r="BP77" s="150"/>
      <c r="BQ77" s="150"/>
      <c r="BR77" s="150"/>
      <c r="BS77" s="150"/>
      <c r="BT77" s="150"/>
      <c r="BU77" s="150"/>
      <c r="BV77" s="150"/>
      <c r="BW77" s="150"/>
      <c r="BX77" s="150"/>
      <c r="BY77" s="150"/>
      <c r="BZ77" s="150"/>
      <c r="CA77" s="150"/>
      <c r="CB77" s="150"/>
      <c r="CC77" s="150"/>
      <c r="CD77" s="150"/>
      <c r="CE77" s="150"/>
      <c r="CF77" s="150"/>
      <c r="CG77" s="150"/>
      <c r="CH77" s="150"/>
      <c r="CI77" s="150"/>
      <c r="CJ77" s="150"/>
      <c r="CK77" s="150"/>
      <c r="CL77" s="150"/>
      <c r="CM77" s="150"/>
      <c r="CN77" s="150"/>
      <c r="CO77" s="150"/>
      <c r="CP77" s="150"/>
      <c r="CQ77" s="150"/>
      <c r="CR77" s="150"/>
      <c r="CS77" s="150"/>
      <c r="CT77" s="150"/>
      <c r="CU77" s="150"/>
      <c r="CV77" s="150"/>
      <c r="CW77" s="150"/>
      <c r="CX77" s="150"/>
      <c r="CY77" s="150"/>
      <c r="CZ77" s="150"/>
      <c r="DA77" s="150"/>
      <c r="DB77" s="150"/>
      <c r="DC77" s="150"/>
      <c r="DD77" s="150"/>
      <c r="DE77" s="150"/>
      <c r="DF77" s="150"/>
    </row>
    <row r="78" spans="1:110" ht="12.75">
      <c r="A78" s="150"/>
      <c r="B78" s="150"/>
      <c r="C78" s="150"/>
      <c r="D78" s="150"/>
      <c r="E78" s="150"/>
      <c r="F78" s="150"/>
      <c r="G78" s="150"/>
      <c r="H78" s="150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0"/>
      <c r="X78" s="150"/>
      <c r="Y78" s="150"/>
      <c r="Z78" s="150"/>
      <c r="AA78" s="150"/>
      <c r="AB78" s="150"/>
      <c r="AC78" s="150"/>
      <c r="AD78" s="150"/>
      <c r="AE78" s="150"/>
      <c r="AF78" s="150"/>
      <c r="AG78" s="150"/>
      <c r="AH78" s="150"/>
      <c r="AI78" s="150"/>
      <c r="AJ78" s="150"/>
      <c r="AK78" s="150"/>
      <c r="AL78" s="150"/>
      <c r="AM78" s="150"/>
      <c r="AN78" s="150"/>
      <c r="AO78" s="150"/>
      <c r="AP78" s="150"/>
      <c r="AQ78" s="150"/>
      <c r="AR78" s="150"/>
      <c r="AS78" s="150"/>
      <c r="AT78" s="150"/>
      <c r="AU78" s="150"/>
      <c r="AV78" s="150"/>
      <c r="AW78" s="150"/>
      <c r="AX78" s="150"/>
      <c r="AY78" s="150"/>
      <c r="AZ78" s="150"/>
      <c r="BA78" s="150"/>
      <c r="BB78" s="150"/>
      <c r="BC78" s="150"/>
      <c r="BD78" s="150"/>
      <c r="BE78" s="150"/>
      <c r="BF78" s="150"/>
      <c r="BG78" s="150"/>
      <c r="BH78" s="150"/>
      <c r="BI78" s="150"/>
      <c r="BJ78" s="150"/>
      <c r="BK78" s="150"/>
      <c r="BL78" s="150"/>
      <c r="BM78" s="150"/>
      <c r="BN78" s="150"/>
      <c r="BO78" s="150"/>
      <c r="BP78" s="150"/>
      <c r="BQ78" s="150"/>
      <c r="BR78" s="150"/>
      <c r="BS78" s="150"/>
      <c r="BT78" s="150"/>
      <c r="BU78" s="150"/>
      <c r="BV78" s="150"/>
      <c r="BW78" s="150"/>
      <c r="BX78" s="150"/>
      <c r="BY78" s="150"/>
      <c r="BZ78" s="150"/>
      <c r="CA78" s="150"/>
      <c r="CB78" s="150"/>
      <c r="CC78" s="150"/>
      <c r="CD78" s="150"/>
      <c r="CE78" s="150"/>
      <c r="CF78" s="150"/>
      <c r="CG78" s="150"/>
      <c r="CH78" s="150"/>
      <c r="CI78" s="150"/>
      <c r="CJ78" s="150"/>
      <c r="CK78" s="150"/>
      <c r="CL78" s="150"/>
      <c r="CM78" s="150"/>
      <c r="CN78" s="150"/>
      <c r="CO78" s="150"/>
      <c r="CP78" s="150"/>
      <c r="CQ78" s="150"/>
      <c r="CR78" s="150"/>
      <c r="CS78" s="150"/>
      <c r="CT78" s="150"/>
      <c r="CU78" s="150"/>
      <c r="CV78" s="150"/>
      <c r="CW78" s="150"/>
      <c r="CX78" s="150"/>
      <c r="CY78" s="150"/>
      <c r="CZ78" s="150"/>
      <c r="DA78" s="150"/>
      <c r="DB78" s="150"/>
      <c r="DC78" s="150"/>
      <c r="DD78" s="150"/>
      <c r="DE78" s="150"/>
      <c r="DF78" s="150"/>
    </row>
    <row r="79" spans="1:110" ht="12.75">
      <c r="A79" s="150"/>
      <c r="B79" s="150"/>
      <c r="C79" s="150"/>
      <c r="D79" s="150"/>
      <c r="E79" s="150"/>
      <c r="F79" s="150"/>
      <c r="G79" s="150"/>
      <c r="H79" s="150"/>
      <c r="I79" s="150"/>
      <c r="J79" s="150"/>
      <c r="K79" s="150"/>
      <c r="L79" s="150"/>
      <c r="M79" s="150"/>
      <c r="N79" s="150"/>
      <c r="O79" s="150"/>
      <c r="P79" s="150"/>
      <c r="Q79" s="150"/>
      <c r="R79" s="150"/>
      <c r="S79" s="150"/>
      <c r="T79" s="150"/>
      <c r="U79" s="150"/>
      <c r="V79" s="150"/>
      <c r="W79" s="150"/>
      <c r="X79" s="150"/>
      <c r="Y79" s="150"/>
      <c r="Z79" s="150"/>
      <c r="AA79" s="150"/>
      <c r="AB79" s="150"/>
      <c r="AC79" s="150"/>
      <c r="AD79" s="150"/>
      <c r="AE79" s="150"/>
      <c r="AF79" s="150"/>
      <c r="AG79" s="150"/>
      <c r="AH79" s="150"/>
      <c r="AI79" s="150"/>
      <c r="AJ79" s="150"/>
      <c r="AK79" s="150"/>
      <c r="AL79" s="150"/>
      <c r="AM79" s="150"/>
      <c r="AN79" s="150"/>
      <c r="AO79" s="150"/>
      <c r="AP79" s="150"/>
      <c r="AQ79" s="150"/>
      <c r="AR79" s="150"/>
      <c r="AS79" s="150"/>
      <c r="AT79" s="150"/>
      <c r="AU79" s="150"/>
      <c r="AV79" s="150"/>
      <c r="AW79" s="150"/>
      <c r="AX79" s="150"/>
      <c r="AY79" s="150"/>
      <c r="AZ79" s="150"/>
      <c r="BA79" s="150"/>
      <c r="BB79" s="150"/>
      <c r="BC79" s="150"/>
      <c r="BD79" s="150"/>
      <c r="BE79" s="150"/>
      <c r="BF79" s="150"/>
      <c r="BG79" s="150"/>
      <c r="BH79" s="150"/>
      <c r="BI79" s="150"/>
      <c r="BJ79" s="150"/>
      <c r="BK79" s="150"/>
      <c r="BL79" s="150"/>
      <c r="BM79" s="150"/>
      <c r="BN79" s="150"/>
      <c r="BO79" s="150"/>
      <c r="BP79" s="150"/>
      <c r="BQ79" s="150"/>
      <c r="BR79" s="150"/>
      <c r="BS79" s="150"/>
      <c r="BT79" s="150"/>
      <c r="BU79" s="150"/>
      <c r="BV79" s="150"/>
      <c r="BW79" s="150"/>
      <c r="BX79" s="150"/>
      <c r="BY79" s="150"/>
      <c r="BZ79" s="150"/>
      <c r="CA79" s="150"/>
      <c r="CB79" s="150"/>
      <c r="CC79" s="150"/>
      <c r="CD79" s="150"/>
      <c r="CE79" s="150"/>
      <c r="CF79" s="150"/>
      <c r="CG79" s="150"/>
      <c r="CH79" s="150"/>
      <c r="CI79" s="150"/>
      <c r="CJ79" s="150"/>
      <c r="CK79" s="150"/>
      <c r="CL79" s="150"/>
      <c r="CM79" s="150"/>
      <c r="CN79" s="150"/>
      <c r="CO79" s="150"/>
      <c r="CP79" s="150"/>
      <c r="CQ79" s="150"/>
      <c r="CR79" s="150"/>
      <c r="CS79" s="150"/>
      <c r="CT79" s="150"/>
      <c r="CU79" s="150"/>
      <c r="CV79" s="150"/>
      <c r="CW79" s="150"/>
      <c r="CX79" s="150"/>
      <c r="CY79" s="150"/>
      <c r="CZ79" s="150"/>
      <c r="DA79" s="150"/>
      <c r="DB79" s="150"/>
      <c r="DC79" s="150"/>
      <c r="DD79" s="150"/>
      <c r="DE79" s="150"/>
      <c r="DF79" s="150"/>
    </row>
    <row r="80" spans="1:110" ht="12.75">
      <c r="A80" s="150"/>
      <c r="B80" s="150"/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150"/>
      <c r="AG80" s="150"/>
      <c r="AH80" s="150"/>
      <c r="AI80" s="150"/>
      <c r="AJ80" s="150"/>
      <c r="AK80" s="150"/>
      <c r="AL80" s="150"/>
      <c r="AM80" s="150"/>
      <c r="AN80" s="150"/>
      <c r="AO80" s="150"/>
      <c r="AP80" s="150"/>
      <c r="AQ80" s="150"/>
      <c r="AR80" s="150"/>
      <c r="AS80" s="150"/>
      <c r="AT80" s="150"/>
      <c r="AU80" s="150"/>
      <c r="AV80" s="150"/>
      <c r="AW80" s="150"/>
      <c r="AX80" s="150"/>
      <c r="AY80" s="150"/>
      <c r="AZ80" s="150"/>
      <c r="BA80" s="150"/>
      <c r="BB80" s="150"/>
      <c r="BC80" s="150"/>
      <c r="BD80" s="150"/>
      <c r="BE80" s="150"/>
      <c r="BF80" s="150"/>
      <c r="BG80" s="150"/>
      <c r="BH80" s="150"/>
      <c r="BI80" s="150"/>
      <c r="BJ80" s="150"/>
      <c r="BK80" s="150"/>
      <c r="BL80" s="150"/>
      <c r="BM80" s="150"/>
      <c r="BN80" s="150"/>
      <c r="BO80" s="150"/>
      <c r="BP80" s="150"/>
      <c r="BQ80" s="150"/>
      <c r="BR80" s="150"/>
      <c r="BS80" s="150"/>
      <c r="BT80" s="150"/>
      <c r="BU80" s="150"/>
      <c r="BV80" s="150"/>
      <c r="BW80" s="150"/>
      <c r="BX80" s="150"/>
      <c r="BY80" s="150"/>
      <c r="BZ80" s="150"/>
      <c r="CA80" s="150"/>
      <c r="CB80" s="150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0"/>
      <c r="CQ80" s="150"/>
      <c r="CR80" s="150"/>
      <c r="CS80" s="150"/>
      <c r="CT80" s="150"/>
      <c r="CU80" s="150"/>
      <c r="CV80" s="150"/>
      <c r="CW80" s="150"/>
      <c r="CX80" s="150"/>
      <c r="CY80" s="150"/>
      <c r="CZ80" s="150"/>
      <c r="DA80" s="150"/>
      <c r="DB80" s="150"/>
      <c r="DC80" s="150"/>
      <c r="DD80" s="150"/>
      <c r="DE80" s="150"/>
      <c r="DF80" s="150"/>
    </row>
    <row r="81" spans="1:110" ht="12.75">
      <c r="A81" s="150"/>
      <c r="B81" s="150"/>
      <c r="C81" s="150"/>
      <c r="D81" s="150"/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S81" s="150"/>
      <c r="T81" s="150"/>
      <c r="U81" s="150"/>
      <c r="V81" s="150"/>
      <c r="W81" s="150"/>
      <c r="X81" s="150"/>
      <c r="Y81" s="150"/>
      <c r="Z81" s="150"/>
      <c r="AA81" s="150"/>
      <c r="AB81" s="150"/>
      <c r="AC81" s="150"/>
      <c r="AD81" s="150"/>
      <c r="AE81" s="150"/>
      <c r="AF81" s="150"/>
      <c r="AG81" s="150"/>
      <c r="AH81" s="150"/>
      <c r="AI81" s="150"/>
      <c r="AJ81" s="150"/>
      <c r="AK81" s="150"/>
      <c r="AL81" s="150"/>
      <c r="AM81" s="150"/>
      <c r="AN81" s="150"/>
      <c r="AO81" s="150"/>
      <c r="AP81" s="150"/>
      <c r="AQ81" s="150"/>
      <c r="AR81" s="150"/>
      <c r="AS81" s="150"/>
      <c r="AT81" s="150"/>
      <c r="AU81" s="150"/>
      <c r="AV81" s="150"/>
      <c r="AW81" s="150"/>
      <c r="AX81" s="150"/>
      <c r="AY81" s="150"/>
      <c r="AZ81" s="150"/>
      <c r="BA81" s="150"/>
      <c r="BB81" s="150"/>
      <c r="BC81" s="150"/>
      <c r="BD81" s="150"/>
      <c r="BE81" s="150"/>
      <c r="BF81" s="150"/>
      <c r="BG81" s="150"/>
      <c r="BH81" s="150"/>
      <c r="BI81" s="150"/>
      <c r="BJ81" s="150"/>
      <c r="BK81" s="150"/>
      <c r="BL81" s="150"/>
      <c r="BM81" s="150"/>
      <c r="BN81" s="150"/>
      <c r="BO81" s="150"/>
      <c r="BP81" s="150"/>
      <c r="BQ81" s="150"/>
      <c r="BR81" s="150"/>
      <c r="BS81" s="150"/>
      <c r="BT81" s="150"/>
      <c r="BU81" s="150"/>
      <c r="BV81" s="150"/>
      <c r="BW81" s="150"/>
      <c r="BX81" s="150"/>
      <c r="BY81" s="150"/>
      <c r="BZ81" s="150"/>
      <c r="CA81" s="150"/>
      <c r="CB81" s="150"/>
      <c r="CC81" s="150"/>
      <c r="CD81" s="150"/>
      <c r="CE81" s="150"/>
      <c r="CF81" s="150"/>
      <c r="CG81" s="150"/>
      <c r="CH81" s="150"/>
      <c r="CI81" s="150"/>
      <c r="CJ81" s="150"/>
      <c r="CK81" s="150"/>
      <c r="CL81" s="150"/>
      <c r="CM81" s="150"/>
      <c r="CN81" s="150"/>
      <c r="CO81" s="150"/>
      <c r="CP81" s="150"/>
      <c r="CQ81" s="150"/>
      <c r="CR81" s="150"/>
      <c r="CS81" s="150"/>
      <c r="CT81" s="150"/>
      <c r="CU81" s="150"/>
      <c r="CV81" s="150"/>
      <c r="CW81" s="150"/>
      <c r="CX81" s="150"/>
      <c r="CY81" s="150"/>
      <c r="CZ81" s="150"/>
      <c r="DA81" s="150"/>
      <c r="DB81" s="150"/>
      <c r="DC81" s="150"/>
      <c r="DD81" s="150"/>
      <c r="DE81" s="150"/>
      <c r="DF81" s="150"/>
    </row>
    <row r="82" spans="1:110" ht="12.75">
      <c r="A82" s="150"/>
      <c r="B82" s="150"/>
      <c r="C82" s="150"/>
      <c r="D82" s="150"/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0"/>
      <c r="T82" s="150"/>
      <c r="U82" s="150"/>
      <c r="V82" s="150"/>
      <c r="W82" s="150"/>
      <c r="X82" s="150"/>
      <c r="Y82" s="150"/>
      <c r="Z82" s="150"/>
      <c r="AA82" s="150"/>
      <c r="AB82" s="150"/>
      <c r="AC82" s="150"/>
      <c r="AD82" s="150"/>
      <c r="AE82" s="150"/>
      <c r="AF82" s="150"/>
      <c r="AG82" s="150"/>
      <c r="AH82" s="150"/>
      <c r="AI82" s="150"/>
      <c r="AJ82" s="150"/>
      <c r="AK82" s="150"/>
      <c r="AL82" s="150"/>
      <c r="AM82" s="150"/>
      <c r="AN82" s="150"/>
      <c r="AO82" s="150"/>
      <c r="AP82" s="150"/>
      <c r="AQ82" s="150"/>
      <c r="AR82" s="150"/>
      <c r="AS82" s="150"/>
      <c r="AT82" s="150"/>
      <c r="AU82" s="150"/>
      <c r="AV82" s="150"/>
      <c r="AW82" s="150"/>
      <c r="AX82" s="150"/>
      <c r="AY82" s="150"/>
      <c r="AZ82" s="150"/>
      <c r="BA82" s="150"/>
      <c r="BB82" s="150"/>
      <c r="BC82" s="150"/>
      <c r="BD82" s="150"/>
      <c r="BE82" s="150"/>
      <c r="BF82" s="150"/>
      <c r="BG82" s="150"/>
      <c r="BH82" s="150"/>
      <c r="BI82" s="150"/>
      <c r="BJ82" s="150"/>
      <c r="BK82" s="150"/>
      <c r="BL82" s="150"/>
      <c r="BM82" s="150"/>
      <c r="BN82" s="150"/>
      <c r="BO82" s="150"/>
      <c r="BP82" s="150"/>
      <c r="BQ82" s="150"/>
      <c r="BR82" s="150"/>
      <c r="BS82" s="150"/>
      <c r="BT82" s="150"/>
      <c r="BU82" s="150"/>
      <c r="BV82" s="150"/>
      <c r="BW82" s="150"/>
      <c r="BX82" s="150"/>
      <c r="BY82" s="150"/>
      <c r="BZ82" s="150"/>
      <c r="CA82" s="150"/>
      <c r="CB82" s="150"/>
      <c r="CC82" s="150"/>
      <c r="CD82" s="150"/>
      <c r="CE82" s="150"/>
      <c r="CF82" s="150"/>
      <c r="CG82" s="150"/>
      <c r="CH82" s="150"/>
      <c r="CI82" s="150"/>
      <c r="CJ82" s="150"/>
      <c r="CK82" s="150"/>
      <c r="CL82" s="150"/>
      <c r="CM82" s="150"/>
      <c r="CN82" s="150"/>
      <c r="CO82" s="150"/>
      <c r="CP82" s="150"/>
      <c r="CQ82" s="150"/>
      <c r="CR82" s="150"/>
      <c r="CS82" s="150"/>
      <c r="CT82" s="150"/>
      <c r="CU82" s="150"/>
      <c r="CV82" s="150"/>
      <c r="CW82" s="150"/>
      <c r="CX82" s="150"/>
      <c r="CY82" s="150"/>
      <c r="CZ82" s="150"/>
      <c r="DA82" s="150"/>
      <c r="DB82" s="150"/>
      <c r="DC82" s="150"/>
      <c r="DD82" s="150"/>
      <c r="DE82" s="150"/>
      <c r="DF82" s="150"/>
    </row>
    <row r="83" spans="1:110" ht="12.75">
      <c r="A83" s="150"/>
      <c r="B83" s="150"/>
      <c r="C83" s="150"/>
      <c r="D83" s="150"/>
      <c r="E83" s="150"/>
      <c r="F83" s="150"/>
      <c r="G83" s="150"/>
      <c r="H83" s="150"/>
      <c r="I83" s="150"/>
      <c r="J83" s="150"/>
      <c r="K83" s="150"/>
      <c r="L83" s="150"/>
      <c r="M83" s="150"/>
      <c r="N83" s="150"/>
      <c r="O83" s="150"/>
      <c r="P83" s="150"/>
      <c r="Q83" s="150"/>
      <c r="R83" s="150"/>
      <c r="S83" s="150"/>
      <c r="T83" s="150"/>
      <c r="U83" s="150"/>
      <c r="V83" s="150"/>
      <c r="W83" s="150"/>
      <c r="X83" s="150"/>
      <c r="Y83" s="150"/>
      <c r="Z83" s="150"/>
      <c r="AA83" s="150"/>
      <c r="AB83" s="150"/>
      <c r="AC83" s="150"/>
      <c r="AD83" s="150"/>
      <c r="AE83" s="150"/>
      <c r="AF83" s="150"/>
      <c r="AG83" s="150"/>
      <c r="AH83" s="150"/>
      <c r="AI83" s="150"/>
      <c r="AJ83" s="150"/>
      <c r="AK83" s="150"/>
      <c r="AL83" s="150"/>
      <c r="AM83" s="150"/>
      <c r="AN83" s="150"/>
      <c r="AO83" s="150"/>
      <c r="AP83" s="150"/>
      <c r="AQ83" s="150"/>
      <c r="AR83" s="150"/>
      <c r="AS83" s="150"/>
      <c r="AT83" s="150"/>
      <c r="AU83" s="150"/>
      <c r="AV83" s="150"/>
      <c r="AW83" s="150"/>
      <c r="AX83" s="150"/>
      <c r="AY83" s="150"/>
      <c r="AZ83" s="150"/>
      <c r="BA83" s="150"/>
      <c r="BB83" s="150"/>
      <c r="BC83" s="150"/>
      <c r="BD83" s="150"/>
      <c r="BE83" s="150"/>
      <c r="BF83" s="150"/>
      <c r="BG83" s="150"/>
      <c r="BH83" s="150"/>
      <c r="BI83" s="150"/>
      <c r="BJ83" s="150"/>
      <c r="BK83" s="150"/>
      <c r="BL83" s="150"/>
      <c r="BM83" s="150"/>
      <c r="BN83" s="150"/>
      <c r="BO83" s="150"/>
      <c r="BP83" s="150"/>
      <c r="BQ83" s="150"/>
      <c r="BR83" s="150"/>
      <c r="BS83" s="150"/>
      <c r="BT83" s="150"/>
      <c r="BU83" s="150"/>
      <c r="BV83" s="150"/>
      <c r="BW83" s="150"/>
      <c r="BX83" s="150"/>
      <c r="BY83" s="150"/>
      <c r="BZ83" s="150"/>
      <c r="CA83" s="150"/>
      <c r="CB83" s="150"/>
      <c r="CC83" s="150"/>
      <c r="CD83" s="150"/>
      <c r="CE83" s="150"/>
      <c r="CF83" s="150"/>
      <c r="CG83" s="150"/>
      <c r="CH83" s="150"/>
      <c r="CI83" s="150"/>
      <c r="CJ83" s="150"/>
      <c r="CK83" s="150"/>
      <c r="CL83" s="150"/>
      <c r="CM83" s="150"/>
      <c r="CN83" s="150"/>
      <c r="CO83" s="150"/>
      <c r="CP83" s="150"/>
      <c r="CQ83" s="150"/>
      <c r="CR83" s="150"/>
      <c r="CS83" s="150"/>
      <c r="CT83" s="150"/>
      <c r="CU83" s="150"/>
      <c r="CV83" s="150"/>
      <c r="CW83" s="150"/>
      <c r="CX83" s="150"/>
      <c r="CY83" s="150"/>
      <c r="CZ83" s="150"/>
      <c r="DA83" s="150"/>
      <c r="DB83" s="150"/>
      <c r="DC83" s="150"/>
      <c r="DD83" s="150"/>
      <c r="DE83" s="150"/>
      <c r="DF83" s="150"/>
    </row>
    <row r="84" spans="1:110" ht="12.75">
      <c r="A84" s="150"/>
      <c r="B84" s="150"/>
      <c r="C84" s="150"/>
      <c r="D84" s="150"/>
      <c r="E84" s="150"/>
      <c r="F84" s="150"/>
      <c r="G84" s="150"/>
      <c r="H84" s="150"/>
      <c r="I84" s="150"/>
      <c r="J84" s="150"/>
      <c r="K84" s="150"/>
      <c r="L84" s="150"/>
      <c r="M84" s="150"/>
      <c r="N84" s="150"/>
      <c r="O84" s="150"/>
      <c r="P84" s="150"/>
      <c r="Q84" s="150"/>
      <c r="R84" s="150"/>
      <c r="S84" s="150"/>
      <c r="T84" s="150"/>
      <c r="U84" s="150"/>
      <c r="V84" s="150"/>
      <c r="W84" s="150"/>
      <c r="X84" s="150"/>
      <c r="Y84" s="150"/>
      <c r="Z84" s="150"/>
      <c r="AA84" s="150"/>
      <c r="AB84" s="150"/>
      <c r="AC84" s="150"/>
      <c r="AD84" s="150"/>
      <c r="AE84" s="150"/>
      <c r="AF84" s="150"/>
      <c r="AG84" s="150"/>
      <c r="AH84" s="150"/>
      <c r="AI84" s="150"/>
      <c r="AJ84" s="150"/>
      <c r="AK84" s="150"/>
      <c r="AL84" s="150"/>
      <c r="AM84" s="150"/>
      <c r="AN84" s="150"/>
      <c r="AO84" s="150"/>
      <c r="AP84" s="150"/>
      <c r="AQ84" s="150"/>
      <c r="AR84" s="150"/>
      <c r="AS84" s="150"/>
      <c r="AT84" s="150"/>
      <c r="AU84" s="150"/>
      <c r="AV84" s="150"/>
      <c r="AW84" s="150"/>
      <c r="AX84" s="150"/>
      <c r="AY84" s="150"/>
      <c r="AZ84" s="150"/>
      <c r="BA84" s="150"/>
      <c r="BB84" s="150"/>
      <c r="BC84" s="150"/>
      <c r="BD84" s="150"/>
      <c r="BE84" s="150"/>
      <c r="BF84" s="150"/>
      <c r="BG84" s="150"/>
      <c r="BH84" s="150"/>
      <c r="BI84" s="150"/>
      <c r="BJ84" s="150"/>
      <c r="BK84" s="150"/>
      <c r="BL84" s="150"/>
      <c r="BM84" s="150"/>
      <c r="BN84" s="150"/>
      <c r="BO84" s="150"/>
      <c r="BP84" s="150"/>
      <c r="BQ84" s="150"/>
      <c r="BR84" s="150"/>
      <c r="BS84" s="150"/>
      <c r="BT84" s="150"/>
      <c r="BU84" s="150"/>
      <c r="BV84" s="150"/>
      <c r="BW84" s="150"/>
      <c r="BX84" s="150"/>
      <c r="BY84" s="150"/>
      <c r="BZ84" s="150"/>
      <c r="CA84" s="150"/>
      <c r="CB84" s="150"/>
      <c r="CC84" s="150"/>
      <c r="CD84" s="150"/>
      <c r="CE84" s="150"/>
      <c r="CF84" s="150"/>
      <c r="CG84" s="150"/>
      <c r="CH84" s="150"/>
      <c r="CI84" s="150"/>
      <c r="CJ84" s="150"/>
      <c r="CK84" s="150"/>
      <c r="CL84" s="150"/>
      <c r="CM84" s="150"/>
      <c r="CN84" s="150"/>
      <c r="CO84" s="150"/>
      <c r="CP84" s="150"/>
      <c r="CQ84" s="150"/>
      <c r="CR84" s="150"/>
      <c r="CS84" s="150"/>
      <c r="CT84" s="150"/>
      <c r="CU84" s="150"/>
      <c r="CV84" s="150"/>
      <c r="CW84" s="150"/>
      <c r="CX84" s="150"/>
      <c r="CY84" s="150"/>
      <c r="CZ84" s="150"/>
      <c r="DA84" s="150"/>
      <c r="DB84" s="150"/>
      <c r="DC84" s="150"/>
      <c r="DD84" s="150"/>
      <c r="DE84" s="150"/>
      <c r="DF84" s="150"/>
    </row>
    <row r="85" spans="1:110" ht="12.75">
      <c r="A85" s="150"/>
      <c r="B85" s="150"/>
      <c r="C85" s="150"/>
      <c r="D85" s="150"/>
      <c r="E85" s="150"/>
      <c r="F85" s="150"/>
      <c r="G85" s="150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150"/>
      <c r="T85" s="150"/>
      <c r="U85" s="150"/>
      <c r="V85" s="150"/>
      <c r="W85" s="150"/>
      <c r="X85" s="150"/>
      <c r="Y85" s="150"/>
      <c r="Z85" s="150"/>
      <c r="AA85" s="150"/>
      <c r="AB85" s="150"/>
      <c r="AC85" s="150"/>
      <c r="AD85" s="150"/>
      <c r="AE85" s="150"/>
      <c r="AF85" s="150"/>
      <c r="AG85" s="150"/>
      <c r="AH85" s="150"/>
      <c r="AI85" s="150"/>
      <c r="AJ85" s="150"/>
      <c r="AK85" s="150"/>
      <c r="AL85" s="150"/>
      <c r="AM85" s="150"/>
      <c r="AN85" s="150"/>
      <c r="AO85" s="150"/>
      <c r="AP85" s="150"/>
      <c r="AQ85" s="150"/>
      <c r="AR85" s="150"/>
      <c r="AS85" s="150"/>
      <c r="AT85" s="150"/>
      <c r="AU85" s="150"/>
      <c r="AV85" s="150"/>
      <c r="AW85" s="150"/>
      <c r="AX85" s="150"/>
      <c r="AY85" s="150"/>
      <c r="AZ85" s="150"/>
      <c r="BA85" s="150"/>
      <c r="BB85" s="150"/>
      <c r="BC85" s="150"/>
      <c r="BD85" s="150"/>
      <c r="BE85" s="150"/>
      <c r="BF85" s="150"/>
      <c r="BG85" s="150"/>
      <c r="BH85" s="150"/>
      <c r="BI85" s="150"/>
      <c r="BJ85" s="150"/>
      <c r="BK85" s="150"/>
      <c r="BL85" s="150"/>
      <c r="BM85" s="150"/>
      <c r="BN85" s="150"/>
      <c r="BO85" s="150"/>
      <c r="BP85" s="150"/>
      <c r="BQ85" s="150"/>
      <c r="BR85" s="150"/>
      <c r="BS85" s="150"/>
      <c r="BT85" s="150"/>
      <c r="BU85" s="150"/>
      <c r="BV85" s="150"/>
      <c r="BW85" s="150"/>
      <c r="BX85" s="150"/>
      <c r="BY85" s="150"/>
      <c r="BZ85" s="150"/>
      <c r="CA85" s="150"/>
      <c r="CB85" s="150"/>
      <c r="CC85" s="150"/>
      <c r="CD85" s="150"/>
      <c r="CE85" s="150"/>
      <c r="CF85" s="150"/>
      <c r="CG85" s="150"/>
      <c r="CH85" s="150"/>
      <c r="CI85" s="150"/>
      <c r="CJ85" s="150"/>
      <c r="CK85" s="150"/>
      <c r="CL85" s="150"/>
      <c r="CM85" s="150"/>
      <c r="CN85" s="150"/>
      <c r="CO85" s="150"/>
      <c r="CP85" s="150"/>
      <c r="CQ85" s="150"/>
      <c r="CR85" s="150"/>
      <c r="CS85" s="150"/>
      <c r="CT85" s="150"/>
      <c r="CU85" s="150"/>
      <c r="CV85" s="150"/>
      <c r="CW85" s="150"/>
      <c r="CX85" s="150"/>
      <c r="CY85" s="150"/>
      <c r="CZ85" s="150"/>
      <c r="DA85" s="150"/>
      <c r="DB85" s="150"/>
      <c r="DC85" s="150"/>
      <c r="DD85" s="150"/>
      <c r="DE85" s="150"/>
      <c r="DF85" s="150"/>
    </row>
    <row r="86" spans="1:110" ht="12.75">
      <c r="A86" s="150"/>
      <c r="B86" s="150"/>
      <c r="C86" s="150"/>
      <c r="D86" s="150"/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/>
      <c r="S86" s="150"/>
      <c r="T86" s="150"/>
      <c r="U86" s="150"/>
      <c r="V86" s="150"/>
      <c r="W86" s="150"/>
      <c r="X86" s="150"/>
      <c r="Y86" s="150"/>
      <c r="Z86" s="150"/>
      <c r="AA86" s="150"/>
      <c r="AB86" s="150"/>
      <c r="AC86" s="150"/>
      <c r="AD86" s="150"/>
      <c r="AE86" s="150"/>
      <c r="AF86" s="150"/>
      <c r="AG86" s="150"/>
      <c r="AH86" s="150"/>
      <c r="AI86" s="150"/>
      <c r="AJ86" s="150"/>
      <c r="AK86" s="150"/>
      <c r="AL86" s="150"/>
      <c r="AM86" s="150"/>
      <c r="AN86" s="150"/>
      <c r="AO86" s="150"/>
      <c r="AP86" s="150"/>
      <c r="AQ86" s="150"/>
      <c r="AR86" s="150"/>
      <c r="AS86" s="150"/>
      <c r="AT86" s="150"/>
      <c r="AU86" s="150"/>
      <c r="AV86" s="150"/>
      <c r="AW86" s="150"/>
      <c r="AX86" s="150"/>
      <c r="AY86" s="150"/>
      <c r="AZ86" s="150"/>
      <c r="BA86" s="150"/>
      <c r="BB86" s="150"/>
      <c r="BC86" s="150"/>
      <c r="BD86" s="150"/>
      <c r="BE86" s="150"/>
      <c r="BF86" s="150"/>
      <c r="BG86" s="150"/>
      <c r="BH86" s="150"/>
      <c r="BI86" s="150"/>
      <c r="BJ86" s="150"/>
      <c r="BK86" s="150"/>
      <c r="BL86" s="150"/>
      <c r="BM86" s="150"/>
      <c r="BN86" s="150"/>
      <c r="BO86" s="150"/>
      <c r="BP86" s="150"/>
      <c r="BQ86" s="150"/>
      <c r="BR86" s="150"/>
      <c r="BS86" s="150"/>
      <c r="BT86" s="150"/>
      <c r="BU86" s="150"/>
      <c r="BV86" s="150"/>
      <c r="BW86" s="150"/>
      <c r="BX86" s="150"/>
      <c r="BY86" s="150"/>
      <c r="BZ86" s="150"/>
      <c r="CA86" s="150"/>
      <c r="CB86" s="150"/>
      <c r="CC86" s="150"/>
      <c r="CD86" s="150"/>
      <c r="CE86" s="150"/>
      <c r="CF86" s="150"/>
      <c r="CG86" s="150"/>
      <c r="CH86" s="150"/>
      <c r="CI86" s="150"/>
      <c r="CJ86" s="150"/>
      <c r="CK86" s="150"/>
      <c r="CL86" s="150"/>
      <c r="CM86" s="150"/>
      <c r="CN86" s="150"/>
      <c r="CO86" s="150"/>
      <c r="CP86" s="150"/>
      <c r="CQ86" s="150"/>
      <c r="CR86" s="150"/>
      <c r="CS86" s="150"/>
      <c r="CT86" s="150"/>
      <c r="CU86" s="150"/>
      <c r="CV86" s="150"/>
      <c r="CW86" s="150"/>
      <c r="CX86" s="150"/>
      <c r="CY86" s="150"/>
      <c r="CZ86" s="150"/>
      <c r="DA86" s="150"/>
      <c r="DB86" s="150"/>
      <c r="DC86" s="150"/>
      <c r="DD86" s="150"/>
      <c r="DE86" s="150"/>
      <c r="DF86" s="150"/>
    </row>
    <row r="87" spans="1:110" ht="12.75">
      <c r="A87" s="150"/>
      <c r="B87" s="150"/>
      <c r="C87" s="150"/>
      <c r="D87" s="150"/>
      <c r="E87" s="150"/>
      <c r="F87" s="150"/>
      <c r="G87" s="150"/>
      <c r="H87" s="150"/>
      <c r="I87" s="150"/>
      <c r="J87" s="150"/>
      <c r="K87" s="150"/>
      <c r="L87" s="150"/>
      <c r="M87" s="150"/>
      <c r="N87" s="150"/>
      <c r="O87" s="150"/>
      <c r="P87" s="150"/>
      <c r="Q87" s="150"/>
      <c r="R87" s="150"/>
      <c r="S87" s="150"/>
      <c r="T87" s="150"/>
      <c r="U87" s="150"/>
      <c r="V87" s="150"/>
      <c r="W87" s="150"/>
      <c r="X87" s="150"/>
      <c r="Y87" s="150"/>
      <c r="Z87" s="150"/>
      <c r="AA87" s="150"/>
      <c r="AB87" s="150"/>
      <c r="AC87" s="150"/>
      <c r="AD87" s="150"/>
      <c r="AE87" s="150"/>
      <c r="AF87" s="150"/>
      <c r="AG87" s="150"/>
      <c r="AH87" s="150"/>
      <c r="AI87" s="150"/>
      <c r="AJ87" s="150"/>
      <c r="AK87" s="150"/>
      <c r="AL87" s="150"/>
      <c r="AM87" s="150"/>
      <c r="AN87" s="150"/>
      <c r="AO87" s="150"/>
      <c r="AP87" s="150"/>
      <c r="AQ87" s="150"/>
      <c r="AR87" s="150"/>
      <c r="AS87" s="150"/>
      <c r="AT87" s="150"/>
      <c r="AU87" s="150"/>
      <c r="AV87" s="150"/>
      <c r="AW87" s="150"/>
      <c r="AX87" s="150"/>
      <c r="AY87" s="150"/>
      <c r="AZ87" s="150"/>
      <c r="BA87" s="150"/>
      <c r="BB87" s="150"/>
      <c r="BC87" s="150"/>
      <c r="BD87" s="150"/>
      <c r="BE87" s="150"/>
      <c r="BF87" s="150"/>
      <c r="BG87" s="150"/>
      <c r="BH87" s="150"/>
      <c r="BI87" s="150"/>
      <c r="BJ87" s="150"/>
      <c r="BK87" s="150"/>
      <c r="BL87" s="150"/>
      <c r="BM87" s="150"/>
      <c r="BN87" s="150"/>
      <c r="BO87" s="150"/>
      <c r="BP87" s="150"/>
      <c r="BQ87" s="150"/>
      <c r="BR87" s="150"/>
      <c r="BS87" s="150"/>
      <c r="BT87" s="150"/>
      <c r="BU87" s="150"/>
      <c r="BV87" s="150"/>
      <c r="BW87" s="150"/>
      <c r="BX87" s="150"/>
      <c r="BY87" s="150"/>
      <c r="BZ87" s="150"/>
      <c r="CA87" s="150"/>
      <c r="CB87" s="150"/>
      <c r="CC87" s="150"/>
      <c r="CD87" s="150"/>
      <c r="CE87" s="150"/>
      <c r="CF87" s="150"/>
      <c r="CG87" s="150"/>
      <c r="CH87" s="150"/>
      <c r="CI87" s="150"/>
      <c r="CJ87" s="150"/>
      <c r="CK87" s="150"/>
      <c r="CL87" s="150"/>
      <c r="CM87" s="150"/>
      <c r="CN87" s="150"/>
      <c r="CO87" s="150"/>
      <c r="CP87" s="150"/>
      <c r="CQ87" s="150"/>
      <c r="CR87" s="150"/>
      <c r="CS87" s="150"/>
      <c r="CT87" s="150"/>
      <c r="CU87" s="150"/>
      <c r="CV87" s="150"/>
      <c r="CW87" s="150"/>
      <c r="CX87" s="150"/>
      <c r="CY87" s="150"/>
      <c r="CZ87" s="150"/>
      <c r="DA87" s="150"/>
      <c r="DB87" s="150"/>
      <c r="DC87" s="150"/>
      <c r="DD87" s="150"/>
      <c r="DE87" s="150"/>
      <c r="DF87" s="150"/>
    </row>
    <row r="88" spans="1:110" ht="12.75">
      <c r="A88" s="150"/>
      <c r="B88" s="150"/>
      <c r="C88" s="150"/>
      <c r="D88" s="150"/>
      <c r="E88" s="150"/>
      <c r="F88" s="150"/>
      <c r="G88" s="150"/>
      <c r="H88" s="150"/>
      <c r="I88" s="150"/>
      <c r="J88" s="150"/>
      <c r="K88" s="150"/>
      <c r="L88" s="150"/>
      <c r="M88" s="150"/>
      <c r="N88" s="150"/>
      <c r="O88" s="150"/>
      <c r="P88" s="150"/>
      <c r="Q88" s="150"/>
      <c r="R88" s="150"/>
      <c r="S88" s="150"/>
      <c r="T88" s="150"/>
      <c r="U88" s="150"/>
      <c r="V88" s="150"/>
      <c r="W88" s="150"/>
      <c r="X88" s="150"/>
      <c r="Y88" s="150"/>
      <c r="Z88" s="150"/>
      <c r="AA88" s="150"/>
      <c r="AB88" s="150"/>
      <c r="AC88" s="150"/>
      <c r="AD88" s="150"/>
      <c r="AE88" s="150"/>
      <c r="AF88" s="150"/>
      <c r="AG88" s="150"/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0"/>
      <c r="BD88" s="150"/>
      <c r="BE88" s="150"/>
      <c r="BF88" s="150"/>
      <c r="BG88" s="150"/>
      <c r="BH88" s="150"/>
      <c r="BI88" s="150"/>
      <c r="BJ88" s="150"/>
      <c r="BK88" s="150"/>
      <c r="BL88" s="150"/>
      <c r="BM88" s="150"/>
      <c r="BN88" s="150"/>
      <c r="BO88" s="150"/>
      <c r="BP88" s="150"/>
      <c r="BQ88" s="150"/>
      <c r="BR88" s="150"/>
      <c r="BS88" s="150"/>
      <c r="BT88" s="150"/>
      <c r="BU88" s="150"/>
      <c r="BV88" s="150"/>
      <c r="BW88" s="150"/>
      <c r="BX88" s="150"/>
      <c r="BY88" s="150"/>
      <c r="BZ88" s="150"/>
      <c r="CA88" s="150"/>
      <c r="CB88" s="150"/>
      <c r="CC88" s="150"/>
      <c r="CD88" s="150"/>
      <c r="CE88" s="150"/>
      <c r="CF88" s="150"/>
      <c r="CG88" s="150"/>
      <c r="CH88" s="150"/>
      <c r="CI88" s="150"/>
      <c r="CJ88" s="150"/>
      <c r="CK88" s="150"/>
      <c r="CL88" s="150"/>
      <c r="CM88" s="150"/>
      <c r="CN88" s="150"/>
      <c r="CO88" s="150"/>
      <c r="CP88" s="150"/>
      <c r="CQ88" s="150"/>
      <c r="CR88" s="150"/>
      <c r="CS88" s="150"/>
      <c r="CT88" s="150"/>
      <c r="CU88" s="150"/>
      <c r="CV88" s="150"/>
      <c r="CW88" s="150"/>
      <c r="CX88" s="150"/>
      <c r="CY88" s="150"/>
      <c r="CZ88" s="150"/>
      <c r="DA88" s="150"/>
      <c r="DB88" s="150"/>
      <c r="DC88" s="150"/>
      <c r="DD88" s="150"/>
      <c r="DE88" s="150"/>
      <c r="DF88" s="150"/>
    </row>
    <row r="89" spans="1:110" ht="12.75">
      <c r="A89" s="150"/>
      <c r="B89" s="150"/>
      <c r="C89" s="150"/>
      <c r="D89" s="150"/>
      <c r="E89" s="150"/>
      <c r="F89" s="150"/>
      <c r="G89" s="150"/>
      <c r="H89" s="150"/>
      <c r="I89" s="150"/>
      <c r="J89" s="150"/>
      <c r="K89" s="150"/>
      <c r="L89" s="150"/>
      <c r="M89" s="150"/>
      <c r="N89" s="150"/>
      <c r="O89" s="150"/>
      <c r="P89" s="150"/>
      <c r="Q89" s="150"/>
      <c r="R89" s="150"/>
      <c r="S89" s="150"/>
      <c r="T89" s="150"/>
      <c r="U89" s="150"/>
      <c r="V89" s="150"/>
      <c r="W89" s="150"/>
      <c r="X89" s="150"/>
      <c r="Y89" s="150"/>
      <c r="Z89" s="150"/>
      <c r="AA89" s="150"/>
      <c r="AB89" s="150"/>
      <c r="AC89" s="150"/>
      <c r="AD89" s="150"/>
      <c r="AE89" s="150"/>
      <c r="AF89" s="150"/>
      <c r="AG89" s="150"/>
      <c r="AH89" s="150"/>
      <c r="AI89" s="150"/>
      <c r="AJ89" s="150"/>
      <c r="AK89" s="150"/>
      <c r="AL89" s="150"/>
      <c r="AM89" s="150"/>
      <c r="AN89" s="150"/>
      <c r="AO89" s="150"/>
      <c r="AP89" s="150"/>
      <c r="AQ89" s="150"/>
      <c r="AR89" s="150"/>
      <c r="AS89" s="150"/>
      <c r="AT89" s="150"/>
      <c r="AU89" s="150"/>
      <c r="AV89" s="150"/>
      <c r="AW89" s="150"/>
      <c r="AX89" s="150"/>
      <c r="AY89" s="150"/>
      <c r="AZ89" s="150"/>
      <c r="BA89" s="150"/>
      <c r="BB89" s="150"/>
      <c r="BC89" s="150"/>
      <c r="BD89" s="150"/>
      <c r="BE89" s="150"/>
      <c r="BF89" s="150"/>
      <c r="BG89" s="150"/>
      <c r="BH89" s="150"/>
      <c r="BI89" s="150"/>
      <c r="BJ89" s="150"/>
      <c r="BK89" s="150"/>
      <c r="BL89" s="150"/>
      <c r="BM89" s="150"/>
      <c r="BN89" s="150"/>
      <c r="BO89" s="150"/>
      <c r="BP89" s="150"/>
      <c r="BQ89" s="150"/>
      <c r="BR89" s="150"/>
      <c r="BS89" s="150"/>
      <c r="BT89" s="150"/>
      <c r="BU89" s="150"/>
      <c r="BV89" s="150"/>
      <c r="BW89" s="150"/>
      <c r="BX89" s="150"/>
      <c r="BY89" s="150"/>
      <c r="BZ89" s="150"/>
      <c r="CA89" s="150"/>
      <c r="CB89" s="150"/>
      <c r="CC89" s="150"/>
      <c r="CD89" s="150"/>
      <c r="CE89" s="150"/>
      <c r="CF89" s="150"/>
      <c r="CG89" s="150"/>
      <c r="CH89" s="150"/>
      <c r="CI89" s="150"/>
      <c r="CJ89" s="150"/>
      <c r="CK89" s="150"/>
      <c r="CL89" s="150"/>
      <c r="CM89" s="150"/>
      <c r="CN89" s="150"/>
      <c r="CO89" s="150"/>
      <c r="CP89" s="150"/>
      <c r="CQ89" s="150"/>
      <c r="CR89" s="150"/>
      <c r="CS89" s="150"/>
      <c r="CT89" s="150"/>
      <c r="CU89" s="150"/>
      <c r="CV89" s="150"/>
      <c r="CW89" s="150"/>
      <c r="CX89" s="150"/>
      <c r="CY89" s="150"/>
      <c r="CZ89" s="150"/>
      <c r="DA89" s="150"/>
      <c r="DB89" s="150"/>
      <c r="DC89" s="150"/>
      <c r="DD89" s="150"/>
      <c r="DE89" s="150"/>
      <c r="DF89" s="150"/>
    </row>
    <row r="90" spans="1:110" ht="12.75">
      <c r="A90" s="150"/>
      <c r="B90" s="150"/>
      <c r="C90" s="150"/>
      <c r="D90" s="150"/>
      <c r="E90" s="150"/>
      <c r="F90" s="150"/>
      <c r="G90" s="150"/>
      <c r="H90" s="150"/>
      <c r="I90" s="150"/>
      <c r="J90" s="150"/>
      <c r="K90" s="150"/>
      <c r="L90" s="150"/>
      <c r="M90" s="150"/>
      <c r="N90" s="150"/>
      <c r="O90" s="150"/>
      <c r="P90" s="150"/>
      <c r="Q90" s="150"/>
      <c r="R90" s="150"/>
      <c r="S90" s="150"/>
      <c r="T90" s="150"/>
      <c r="U90" s="150"/>
      <c r="V90" s="150"/>
      <c r="W90" s="150"/>
      <c r="X90" s="150"/>
      <c r="Y90" s="150"/>
      <c r="Z90" s="150"/>
      <c r="AA90" s="150"/>
      <c r="AB90" s="150"/>
      <c r="AC90" s="150"/>
      <c r="AD90" s="150"/>
      <c r="AE90" s="150"/>
      <c r="AF90" s="150"/>
      <c r="AG90" s="150"/>
      <c r="AH90" s="150"/>
      <c r="AI90" s="150"/>
      <c r="AJ90" s="150"/>
      <c r="AK90" s="150"/>
      <c r="AL90" s="150"/>
      <c r="AM90" s="150"/>
      <c r="AN90" s="150"/>
      <c r="AO90" s="150"/>
      <c r="AP90" s="150"/>
      <c r="AQ90" s="150"/>
      <c r="AR90" s="150"/>
      <c r="AS90" s="150"/>
      <c r="AT90" s="150"/>
      <c r="AU90" s="150"/>
      <c r="AV90" s="150"/>
      <c r="AW90" s="150"/>
      <c r="AX90" s="150"/>
      <c r="AY90" s="150"/>
      <c r="AZ90" s="150"/>
      <c r="BA90" s="150"/>
      <c r="BB90" s="150"/>
      <c r="BC90" s="150"/>
      <c r="BD90" s="150"/>
      <c r="BE90" s="150"/>
      <c r="BF90" s="150"/>
      <c r="BG90" s="150"/>
      <c r="BH90" s="150"/>
      <c r="BI90" s="150"/>
      <c r="BJ90" s="150"/>
      <c r="BK90" s="150"/>
      <c r="BL90" s="150"/>
      <c r="BM90" s="150"/>
      <c r="BN90" s="150"/>
      <c r="BO90" s="150"/>
      <c r="BP90" s="150"/>
      <c r="BQ90" s="150"/>
      <c r="BR90" s="150"/>
      <c r="BS90" s="150"/>
      <c r="BT90" s="150"/>
      <c r="BU90" s="150"/>
      <c r="BV90" s="150"/>
      <c r="BW90" s="150"/>
      <c r="BX90" s="150"/>
      <c r="BY90" s="150"/>
      <c r="BZ90" s="150"/>
      <c r="CA90" s="150"/>
      <c r="CB90" s="150"/>
      <c r="CC90" s="150"/>
      <c r="CD90" s="150"/>
      <c r="CE90" s="150"/>
      <c r="CF90" s="150"/>
      <c r="CG90" s="150"/>
      <c r="CH90" s="150"/>
      <c r="CI90" s="150"/>
      <c r="CJ90" s="150"/>
      <c r="CK90" s="150"/>
      <c r="CL90" s="150"/>
      <c r="CM90" s="150"/>
      <c r="CN90" s="150"/>
      <c r="CO90" s="150"/>
      <c r="CP90" s="150"/>
      <c r="CQ90" s="150"/>
      <c r="CR90" s="150"/>
      <c r="CS90" s="150"/>
      <c r="CT90" s="150"/>
      <c r="CU90" s="150"/>
      <c r="CV90" s="150"/>
      <c r="CW90" s="150"/>
      <c r="CX90" s="150"/>
      <c r="CY90" s="150"/>
      <c r="CZ90" s="150"/>
      <c r="DA90" s="150"/>
      <c r="DB90" s="150"/>
      <c r="DC90" s="150"/>
      <c r="DD90" s="150"/>
      <c r="DE90" s="150"/>
      <c r="DF90" s="150"/>
    </row>
    <row r="91" spans="1:110" ht="12.75">
      <c r="A91" s="150"/>
      <c r="B91" s="150"/>
      <c r="C91" s="150"/>
      <c r="D91" s="150"/>
      <c r="E91" s="150"/>
      <c r="F91" s="150"/>
      <c r="G91" s="150"/>
      <c r="H91" s="150"/>
      <c r="I91" s="150"/>
      <c r="J91" s="150"/>
      <c r="K91" s="150"/>
      <c r="L91" s="150"/>
      <c r="M91" s="150"/>
      <c r="N91" s="150"/>
      <c r="O91" s="150"/>
      <c r="P91" s="150"/>
      <c r="Q91" s="150"/>
      <c r="R91" s="150"/>
      <c r="S91" s="150"/>
      <c r="T91" s="150"/>
      <c r="U91" s="150"/>
      <c r="V91" s="150"/>
      <c r="W91" s="150"/>
      <c r="X91" s="150"/>
      <c r="Y91" s="150"/>
      <c r="Z91" s="150"/>
      <c r="AA91" s="150"/>
      <c r="AB91" s="150"/>
      <c r="AC91" s="150"/>
      <c r="AD91" s="150"/>
      <c r="AE91" s="150"/>
      <c r="AF91" s="150"/>
      <c r="AG91" s="150"/>
      <c r="AH91" s="150"/>
      <c r="AI91" s="150"/>
      <c r="AJ91" s="150"/>
      <c r="AK91" s="150"/>
      <c r="AL91" s="150"/>
      <c r="AM91" s="150"/>
      <c r="AN91" s="150"/>
      <c r="AO91" s="150"/>
      <c r="AP91" s="150"/>
      <c r="AQ91" s="150"/>
      <c r="AR91" s="150"/>
      <c r="AS91" s="150"/>
      <c r="AT91" s="150"/>
      <c r="AU91" s="150"/>
      <c r="AV91" s="150"/>
      <c r="AW91" s="150"/>
      <c r="AX91" s="150"/>
      <c r="AY91" s="150"/>
      <c r="AZ91" s="150"/>
      <c r="BA91" s="150"/>
      <c r="BB91" s="150"/>
      <c r="BC91" s="150"/>
      <c r="BD91" s="150"/>
      <c r="BE91" s="150"/>
      <c r="BF91" s="150"/>
      <c r="BG91" s="150"/>
      <c r="BH91" s="150"/>
      <c r="BI91" s="150"/>
      <c r="BJ91" s="150"/>
      <c r="BK91" s="150"/>
      <c r="BL91" s="150"/>
      <c r="BM91" s="150"/>
      <c r="BN91" s="150"/>
      <c r="BO91" s="150"/>
      <c r="BP91" s="150"/>
      <c r="BQ91" s="150"/>
      <c r="BR91" s="150"/>
      <c r="BS91" s="150"/>
      <c r="BT91" s="150"/>
      <c r="BU91" s="150"/>
      <c r="BV91" s="150"/>
      <c r="BW91" s="150"/>
      <c r="BX91" s="150"/>
      <c r="BY91" s="150"/>
      <c r="BZ91" s="150"/>
      <c r="CA91" s="150"/>
      <c r="CB91" s="150"/>
      <c r="CC91" s="150"/>
      <c r="CD91" s="150"/>
      <c r="CE91" s="150"/>
      <c r="CF91" s="150"/>
      <c r="CG91" s="150"/>
      <c r="CH91" s="150"/>
      <c r="CI91" s="150"/>
      <c r="CJ91" s="150"/>
      <c r="CK91" s="150"/>
      <c r="CL91" s="150"/>
      <c r="CM91" s="150"/>
      <c r="CN91" s="150"/>
      <c r="CO91" s="150"/>
      <c r="CP91" s="150"/>
      <c r="CQ91" s="150"/>
      <c r="CR91" s="150"/>
      <c r="CS91" s="150"/>
      <c r="CT91" s="150"/>
      <c r="CU91" s="150"/>
      <c r="CV91" s="150"/>
      <c r="CW91" s="150"/>
      <c r="CX91" s="150"/>
      <c r="CY91" s="150"/>
      <c r="CZ91" s="150"/>
      <c r="DA91" s="150"/>
      <c r="DB91" s="150"/>
      <c r="DC91" s="150"/>
      <c r="DD91" s="150"/>
      <c r="DE91" s="150"/>
      <c r="DF91" s="150"/>
    </row>
    <row r="92" spans="1:110" ht="12.75">
      <c r="A92" s="150"/>
      <c r="B92" s="150"/>
      <c r="C92" s="150"/>
      <c r="D92" s="150"/>
      <c r="E92" s="150"/>
      <c r="F92" s="150"/>
      <c r="G92" s="150"/>
      <c r="H92" s="150"/>
      <c r="I92" s="150"/>
      <c r="J92" s="150"/>
      <c r="K92" s="150"/>
      <c r="L92" s="150"/>
      <c r="M92" s="150"/>
      <c r="N92" s="150"/>
      <c r="O92" s="150"/>
      <c r="P92" s="150"/>
      <c r="Q92" s="150"/>
      <c r="R92" s="150"/>
      <c r="S92" s="150"/>
      <c r="T92" s="150"/>
      <c r="U92" s="150"/>
      <c r="V92" s="150"/>
      <c r="W92" s="150"/>
      <c r="X92" s="150"/>
      <c r="Y92" s="150"/>
      <c r="Z92" s="150"/>
      <c r="AA92" s="150"/>
      <c r="AB92" s="150"/>
      <c r="AC92" s="150"/>
      <c r="AD92" s="150"/>
      <c r="AE92" s="150"/>
      <c r="AF92" s="150"/>
      <c r="AG92" s="150"/>
      <c r="AH92" s="150"/>
      <c r="AI92" s="150"/>
      <c r="AJ92" s="150"/>
      <c r="AK92" s="150"/>
      <c r="AL92" s="150"/>
      <c r="AM92" s="150"/>
      <c r="AN92" s="150"/>
      <c r="AO92" s="150"/>
      <c r="AP92" s="150"/>
      <c r="AQ92" s="150"/>
      <c r="AR92" s="150"/>
      <c r="AS92" s="150"/>
      <c r="AT92" s="150"/>
      <c r="AU92" s="150"/>
      <c r="AV92" s="150"/>
      <c r="AW92" s="150"/>
      <c r="AX92" s="150"/>
      <c r="AY92" s="150"/>
      <c r="AZ92" s="150"/>
      <c r="BA92" s="150"/>
      <c r="BB92" s="150"/>
      <c r="BC92" s="150"/>
      <c r="BD92" s="150"/>
      <c r="BE92" s="150"/>
      <c r="BF92" s="150"/>
      <c r="BG92" s="150"/>
      <c r="BH92" s="150"/>
      <c r="BI92" s="150"/>
      <c r="BJ92" s="150"/>
      <c r="BK92" s="150"/>
      <c r="BL92" s="150"/>
      <c r="BM92" s="150"/>
      <c r="BN92" s="150"/>
      <c r="BO92" s="150"/>
      <c r="BP92" s="150"/>
      <c r="BQ92" s="150"/>
      <c r="BR92" s="150"/>
      <c r="BS92" s="150"/>
      <c r="BT92" s="150"/>
      <c r="BU92" s="150"/>
      <c r="BV92" s="150"/>
      <c r="BW92" s="150"/>
      <c r="BX92" s="150"/>
      <c r="BY92" s="150"/>
      <c r="BZ92" s="150"/>
      <c r="CA92" s="150"/>
      <c r="CB92" s="150"/>
      <c r="CC92" s="150"/>
      <c r="CD92" s="150"/>
      <c r="CE92" s="150"/>
      <c r="CF92" s="150"/>
      <c r="CG92" s="150"/>
      <c r="CH92" s="150"/>
      <c r="CI92" s="150"/>
      <c r="CJ92" s="150"/>
      <c r="CK92" s="150"/>
      <c r="CL92" s="150"/>
      <c r="CM92" s="150"/>
      <c r="CN92" s="150"/>
      <c r="CO92" s="150"/>
      <c r="CP92" s="150"/>
      <c r="CQ92" s="150"/>
      <c r="CR92" s="150"/>
      <c r="CS92" s="150"/>
      <c r="CT92" s="150"/>
      <c r="CU92" s="150"/>
      <c r="CV92" s="150"/>
      <c r="CW92" s="150"/>
      <c r="CX92" s="150"/>
      <c r="CY92" s="150"/>
      <c r="CZ92" s="150"/>
      <c r="DA92" s="150"/>
      <c r="DB92" s="150"/>
      <c r="DC92" s="150"/>
      <c r="DD92" s="150"/>
      <c r="DE92" s="150"/>
      <c r="DF92" s="150"/>
    </row>
    <row r="93" spans="1:110" ht="12.75">
      <c r="A93" s="150"/>
      <c r="B93" s="150"/>
      <c r="C93" s="150"/>
      <c r="D93" s="150"/>
      <c r="E93" s="150"/>
      <c r="F93" s="150"/>
      <c r="G93" s="150"/>
      <c r="H93" s="150"/>
      <c r="I93" s="150"/>
      <c r="J93" s="150"/>
      <c r="K93" s="150"/>
      <c r="L93" s="150"/>
      <c r="M93" s="150"/>
      <c r="N93" s="150"/>
      <c r="O93" s="150"/>
      <c r="P93" s="150"/>
      <c r="Q93" s="150"/>
      <c r="R93" s="150"/>
      <c r="S93" s="150"/>
      <c r="T93" s="150"/>
      <c r="U93" s="150"/>
      <c r="V93" s="150"/>
      <c r="W93" s="150"/>
      <c r="X93" s="150"/>
      <c r="Y93" s="150"/>
      <c r="Z93" s="150"/>
      <c r="AA93" s="150"/>
      <c r="AB93" s="150"/>
      <c r="AC93" s="150"/>
      <c r="AD93" s="150"/>
      <c r="AE93" s="150"/>
      <c r="AF93" s="150"/>
      <c r="AG93" s="150"/>
      <c r="AH93" s="150"/>
      <c r="AI93" s="150"/>
      <c r="AJ93" s="150"/>
      <c r="AK93" s="150"/>
      <c r="AL93" s="150"/>
      <c r="AM93" s="150"/>
      <c r="AN93" s="150"/>
      <c r="AO93" s="150"/>
      <c r="AP93" s="150"/>
      <c r="AQ93" s="150"/>
      <c r="AR93" s="150"/>
      <c r="AS93" s="150"/>
      <c r="AT93" s="150"/>
      <c r="AU93" s="150"/>
      <c r="AV93" s="150"/>
      <c r="AW93" s="150"/>
      <c r="AX93" s="150"/>
      <c r="AY93" s="150"/>
      <c r="AZ93" s="150"/>
      <c r="BA93" s="150"/>
      <c r="BB93" s="150"/>
      <c r="BC93" s="150"/>
      <c r="BD93" s="150"/>
      <c r="BE93" s="150"/>
      <c r="BF93" s="150"/>
      <c r="BG93" s="150"/>
      <c r="BH93" s="150"/>
      <c r="BI93" s="150"/>
      <c r="BJ93" s="150"/>
      <c r="BK93" s="150"/>
      <c r="BL93" s="150"/>
      <c r="BM93" s="150"/>
      <c r="BN93" s="150"/>
      <c r="BO93" s="150"/>
      <c r="BP93" s="150"/>
      <c r="BQ93" s="150"/>
      <c r="BR93" s="150"/>
      <c r="BS93" s="150"/>
      <c r="BT93" s="150"/>
      <c r="BU93" s="150"/>
      <c r="BV93" s="150"/>
      <c r="BW93" s="150"/>
      <c r="BX93" s="150"/>
      <c r="BY93" s="150"/>
      <c r="BZ93" s="150"/>
      <c r="CA93" s="150"/>
      <c r="CB93" s="150"/>
      <c r="CC93" s="150"/>
      <c r="CD93" s="150"/>
      <c r="CE93" s="150"/>
      <c r="CF93" s="150"/>
      <c r="CG93" s="150"/>
      <c r="CH93" s="150"/>
      <c r="CI93" s="150"/>
      <c r="CJ93" s="150"/>
      <c r="CK93" s="150"/>
      <c r="CL93" s="150"/>
      <c r="CM93" s="150"/>
      <c r="CN93" s="150"/>
      <c r="CO93" s="150"/>
      <c r="CP93" s="150"/>
      <c r="CQ93" s="150"/>
      <c r="CR93" s="150"/>
      <c r="CS93" s="150"/>
      <c r="CT93" s="150"/>
      <c r="CU93" s="150"/>
      <c r="CV93" s="150"/>
      <c r="CW93" s="150"/>
      <c r="CX93" s="150"/>
      <c r="CY93" s="150"/>
      <c r="CZ93" s="150"/>
      <c r="DA93" s="150"/>
      <c r="DB93" s="150"/>
      <c r="DC93" s="150"/>
      <c r="DD93" s="150"/>
      <c r="DE93" s="150"/>
      <c r="DF93" s="150"/>
    </row>
    <row r="94" spans="1:110" ht="12.75">
      <c r="A94" s="150"/>
      <c r="B94" s="150"/>
      <c r="C94" s="150"/>
      <c r="D94" s="150"/>
      <c r="E94" s="150"/>
      <c r="F94" s="150"/>
      <c r="G94" s="150"/>
      <c r="H94" s="150"/>
      <c r="I94" s="150"/>
      <c r="J94" s="150"/>
      <c r="K94" s="150"/>
      <c r="L94" s="150"/>
      <c r="M94" s="150"/>
      <c r="N94" s="150"/>
      <c r="O94" s="150"/>
      <c r="P94" s="150"/>
      <c r="Q94" s="150"/>
      <c r="R94" s="150"/>
      <c r="S94" s="150"/>
      <c r="T94" s="150"/>
      <c r="U94" s="150"/>
      <c r="V94" s="150"/>
      <c r="W94" s="150"/>
      <c r="X94" s="150"/>
      <c r="Y94" s="150"/>
      <c r="Z94" s="150"/>
      <c r="AA94" s="150"/>
      <c r="AB94" s="150"/>
      <c r="AC94" s="150"/>
      <c r="AD94" s="150"/>
      <c r="AE94" s="150"/>
      <c r="AF94" s="150"/>
      <c r="AG94" s="150"/>
      <c r="AH94" s="150"/>
      <c r="AI94" s="150"/>
      <c r="AJ94" s="150"/>
      <c r="AK94" s="150"/>
      <c r="AL94" s="150"/>
      <c r="AM94" s="150"/>
      <c r="AN94" s="150"/>
      <c r="AO94" s="150"/>
      <c r="AP94" s="150"/>
      <c r="AQ94" s="150"/>
      <c r="AR94" s="150"/>
      <c r="AS94" s="150"/>
      <c r="AT94" s="150"/>
      <c r="AU94" s="150"/>
      <c r="AV94" s="150"/>
      <c r="AW94" s="150"/>
      <c r="AX94" s="150"/>
      <c r="AY94" s="150"/>
      <c r="AZ94" s="150"/>
      <c r="BA94" s="150"/>
      <c r="BB94" s="150"/>
      <c r="BC94" s="150"/>
      <c r="BD94" s="150"/>
      <c r="BE94" s="150"/>
      <c r="BF94" s="150"/>
      <c r="BG94" s="150"/>
      <c r="BH94" s="150"/>
      <c r="BI94" s="150"/>
      <c r="BJ94" s="150"/>
      <c r="BK94" s="150"/>
      <c r="BL94" s="150"/>
      <c r="BM94" s="150"/>
      <c r="BN94" s="150"/>
      <c r="BO94" s="150"/>
      <c r="BP94" s="150"/>
      <c r="BQ94" s="150"/>
      <c r="BR94" s="150"/>
      <c r="BS94" s="150"/>
      <c r="BT94" s="150"/>
      <c r="BU94" s="150"/>
      <c r="BV94" s="150"/>
      <c r="BW94" s="150"/>
      <c r="BX94" s="150"/>
      <c r="BY94" s="150"/>
      <c r="BZ94" s="150"/>
      <c r="CA94" s="150"/>
      <c r="CB94" s="150"/>
      <c r="CC94" s="150"/>
      <c r="CD94" s="150"/>
      <c r="CE94" s="150"/>
      <c r="CF94" s="150"/>
      <c r="CG94" s="150"/>
      <c r="CH94" s="150"/>
      <c r="CI94" s="150"/>
      <c r="CJ94" s="150"/>
      <c r="CK94" s="150"/>
      <c r="CL94" s="150"/>
      <c r="CM94" s="150"/>
      <c r="CN94" s="150"/>
      <c r="CO94" s="150"/>
      <c r="CP94" s="150"/>
      <c r="CQ94" s="150"/>
      <c r="CR94" s="150"/>
      <c r="CS94" s="150"/>
      <c r="CT94" s="150"/>
      <c r="CU94" s="150"/>
      <c r="CV94" s="150"/>
      <c r="CW94" s="150"/>
      <c r="CX94" s="150"/>
      <c r="CY94" s="150"/>
      <c r="CZ94" s="150"/>
      <c r="DA94" s="150"/>
      <c r="DB94" s="150"/>
      <c r="DC94" s="150"/>
      <c r="DD94" s="150"/>
      <c r="DE94" s="150"/>
      <c r="DF94" s="150"/>
    </row>
    <row r="95" spans="1:110" ht="12.75">
      <c r="A95" s="150"/>
      <c r="B95" s="150"/>
      <c r="C95" s="150"/>
      <c r="D95" s="150"/>
      <c r="E95" s="150"/>
      <c r="F95" s="150"/>
      <c r="G95" s="150"/>
      <c r="H95" s="150"/>
      <c r="I95" s="150"/>
      <c r="J95" s="150"/>
      <c r="K95" s="150"/>
      <c r="L95" s="150"/>
      <c r="M95" s="150"/>
      <c r="N95" s="150"/>
      <c r="O95" s="150"/>
      <c r="P95" s="150"/>
      <c r="Q95" s="150"/>
      <c r="R95" s="150"/>
      <c r="S95" s="150"/>
      <c r="T95" s="150"/>
      <c r="U95" s="150"/>
      <c r="V95" s="150"/>
      <c r="W95" s="150"/>
      <c r="X95" s="150"/>
      <c r="Y95" s="150"/>
      <c r="Z95" s="150"/>
      <c r="AA95" s="150"/>
      <c r="AB95" s="150"/>
      <c r="AC95" s="150"/>
      <c r="AD95" s="150"/>
      <c r="AE95" s="150"/>
      <c r="AF95" s="150"/>
      <c r="AG95" s="150"/>
      <c r="AH95" s="150"/>
      <c r="AI95" s="150"/>
      <c r="AJ95" s="150"/>
      <c r="AK95" s="150"/>
      <c r="AL95" s="150"/>
      <c r="AM95" s="150"/>
      <c r="AN95" s="150"/>
      <c r="AO95" s="150"/>
      <c r="AP95" s="150"/>
      <c r="AQ95" s="150"/>
      <c r="AR95" s="150"/>
      <c r="AS95" s="150"/>
      <c r="AT95" s="150"/>
      <c r="AU95" s="150"/>
      <c r="AV95" s="150"/>
      <c r="AW95" s="150"/>
      <c r="AX95" s="150"/>
      <c r="AY95" s="150"/>
      <c r="AZ95" s="150"/>
      <c r="BA95" s="150"/>
      <c r="BB95" s="150"/>
      <c r="BC95" s="150"/>
      <c r="BD95" s="150"/>
      <c r="BE95" s="150"/>
      <c r="BF95" s="150"/>
      <c r="BG95" s="150"/>
      <c r="BH95" s="150"/>
      <c r="BI95" s="150"/>
      <c r="BJ95" s="150"/>
      <c r="BK95" s="150"/>
      <c r="BL95" s="150"/>
      <c r="BM95" s="150"/>
      <c r="BN95" s="150"/>
      <c r="BO95" s="150"/>
      <c r="BP95" s="150"/>
      <c r="BQ95" s="150"/>
      <c r="BR95" s="150"/>
      <c r="BS95" s="150"/>
      <c r="BT95" s="150"/>
      <c r="BU95" s="150"/>
      <c r="BV95" s="150"/>
      <c r="BW95" s="150"/>
      <c r="BX95" s="150"/>
      <c r="BY95" s="150"/>
      <c r="BZ95" s="150"/>
      <c r="CA95" s="150"/>
      <c r="CB95" s="150"/>
      <c r="CC95" s="150"/>
      <c r="CD95" s="150"/>
      <c r="CE95" s="150"/>
      <c r="CF95" s="150"/>
      <c r="CG95" s="150"/>
      <c r="CH95" s="150"/>
      <c r="CI95" s="150"/>
      <c r="CJ95" s="150"/>
      <c r="CK95" s="150"/>
      <c r="CL95" s="150"/>
      <c r="CM95" s="150"/>
      <c r="CN95" s="150"/>
      <c r="CO95" s="150"/>
      <c r="CP95" s="150"/>
      <c r="CQ95" s="150"/>
      <c r="CR95" s="150"/>
      <c r="CS95" s="150"/>
      <c r="CT95" s="150"/>
      <c r="CU95" s="150"/>
      <c r="CV95" s="150"/>
      <c r="CW95" s="150"/>
      <c r="CX95" s="150"/>
      <c r="CY95" s="150"/>
      <c r="CZ95" s="150"/>
      <c r="DA95" s="150"/>
      <c r="DB95" s="150"/>
      <c r="DC95" s="150"/>
      <c r="DD95" s="150"/>
      <c r="DE95" s="150"/>
      <c r="DF95" s="150"/>
    </row>
    <row r="96" spans="1:110" ht="12.75">
      <c r="A96" s="150"/>
      <c r="B96" s="150"/>
      <c r="C96" s="150"/>
      <c r="D96" s="150"/>
      <c r="E96" s="150"/>
      <c r="F96" s="150"/>
      <c r="G96" s="150"/>
      <c r="H96" s="150"/>
      <c r="I96" s="150"/>
      <c r="J96" s="150"/>
      <c r="K96" s="150"/>
      <c r="L96" s="150"/>
      <c r="M96" s="150"/>
      <c r="N96" s="150"/>
      <c r="O96" s="150"/>
      <c r="P96" s="150"/>
      <c r="Q96" s="150"/>
      <c r="R96" s="150"/>
      <c r="S96" s="150"/>
      <c r="T96" s="150"/>
      <c r="U96" s="150"/>
      <c r="V96" s="150"/>
      <c r="W96" s="150"/>
      <c r="X96" s="150"/>
      <c r="Y96" s="150"/>
      <c r="Z96" s="150"/>
      <c r="AA96" s="150"/>
      <c r="AB96" s="150"/>
      <c r="AC96" s="150"/>
      <c r="AD96" s="150"/>
      <c r="AE96" s="150"/>
      <c r="AF96" s="150"/>
      <c r="AG96" s="150"/>
      <c r="AH96" s="150"/>
      <c r="AI96" s="150"/>
      <c r="AJ96" s="150"/>
      <c r="AK96" s="150"/>
      <c r="AL96" s="150"/>
      <c r="AM96" s="150"/>
      <c r="AN96" s="150"/>
      <c r="AO96" s="150"/>
      <c r="AP96" s="150"/>
      <c r="AQ96" s="150"/>
      <c r="AR96" s="150"/>
      <c r="AS96" s="150"/>
      <c r="AT96" s="150"/>
      <c r="AU96" s="150"/>
      <c r="AV96" s="150"/>
      <c r="AW96" s="150"/>
      <c r="AX96" s="150"/>
      <c r="AY96" s="150"/>
      <c r="AZ96" s="150"/>
      <c r="BA96" s="150"/>
      <c r="BB96" s="150"/>
      <c r="BC96" s="150"/>
      <c r="BD96" s="150"/>
      <c r="BE96" s="150"/>
      <c r="BF96" s="150"/>
      <c r="BG96" s="150"/>
      <c r="BH96" s="150"/>
      <c r="BI96" s="150"/>
      <c r="BJ96" s="150"/>
      <c r="BK96" s="150"/>
      <c r="BL96" s="150"/>
      <c r="BM96" s="150"/>
      <c r="BN96" s="150"/>
      <c r="BO96" s="150"/>
      <c r="BP96" s="150"/>
      <c r="BQ96" s="150"/>
      <c r="BR96" s="150"/>
      <c r="BS96" s="150"/>
      <c r="BT96" s="150"/>
      <c r="BU96" s="150"/>
      <c r="BV96" s="150"/>
      <c r="BW96" s="150"/>
      <c r="BX96" s="150"/>
      <c r="BY96" s="150"/>
      <c r="BZ96" s="150"/>
      <c r="CA96" s="150"/>
      <c r="CB96" s="150"/>
      <c r="CC96" s="150"/>
      <c r="CD96" s="150"/>
      <c r="CE96" s="150"/>
      <c r="CF96" s="150"/>
      <c r="CG96" s="150"/>
      <c r="CH96" s="150"/>
      <c r="CI96" s="150"/>
      <c r="CJ96" s="150"/>
      <c r="CK96" s="150"/>
      <c r="CL96" s="150"/>
      <c r="CM96" s="150"/>
      <c r="CN96" s="150"/>
      <c r="CO96" s="150"/>
      <c r="CP96" s="150"/>
      <c r="CQ96" s="150"/>
      <c r="CR96" s="150"/>
      <c r="CS96" s="150"/>
      <c r="CT96" s="150"/>
      <c r="CU96" s="150"/>
      <c r="CV96" s="150"/>
      <c r="CW96" s="150"/>
      <c r="CX96" s="150"/>
      <c r="CY96" s="150"/>
      <c r="CZ96" s="150"/>
      <c r="DA96" s="150"/>
      <c r="DB96" s="150"/>
      <c r="DC96" s="150"/>
      <c r="DD96" s="150"/>
      <c r="DE96" s="150"/>
      <c r="DF96" s="150"/>
    </row>
    <row r="97" spans="1:110" ht="12.75">
      <c r="A97" s="150"/>
      <c r="B97" s="150"/>
      <c r="C97" s="150"/>
      <c r="D97" s="150"/>
      <c r="E97" s="150"/>
      <c r="F97" s="150"/>
      <c r="G97" s="150"/>
      <c r="H97" s="150"/>
      <c r="I97" s="150"/>
      <c r="J97" s="150"/>
      <c r="K97" s="150"/>
      <c r="L97" s="150"/>
      <c r="M97" s="150"/>
      <c r="N97" s="150"/>
      <c r="O97" s="150"/>
      <c r="P97" s="150"/>
      <c r="Q97" s="150"/>
      <c r="R97" s="150"/>
      <c r="S97" s="150"/>
      <c r="T97" s="150"/>
      <c r="U97" s="150"/>
      <c r="V97" s="150"/>
      <c r="W97" s="150"/>
      <c r="X97" s="150"/>
      <c r="Y97" s="150"/>
      <c r="Z97" s="150"/>
      <c r="AA97" s="150"/>
      <c r="AB97" s="150"/>
      <c r="AC97" s="150"/>
      <c r="AD97" s="150"/>
      <c r="AE97" s="150"/>
      <c r="AF97" s="150"/>
      <c r="AG97" s="150"/>
      <c r="AH97" s="150"/>
      <c r="AI97" s="150"/>
      <c r="AJ97" s="150"/>
      <c r="AK97" s="150"/>
      <c r="AL97" s="150"/>
      <c r="AM97" s="150"/>
      <c r="AN97" s="150"/>
      <c r="AO97" s="150"/>
      <c r="AP97" s="150"/>
      <c r="AQ97" s="150"/>
      <c r="AR97" s="150"/>
      <c r="AS97" s="150"/>
      <c r="AT97" s="150"/>
      <c r="AU97" s="150"/>
      <c r="AV97" s="150"/>
      <c r="AW97" s="150"/>
      <c r="AX97" s="150"/>
      <c r="AY97" s="150"/>
      <c r="AZ97" s="150"/>
      <c r="BA97" s="150"/>
      <c r="BB97" s="150"/>
      <c r="BC97" s="150"/>
      <c r="BD97" s="150"/>
      <c r="BE97" s="150"/>
      <c r="BF97" s="150"/>
      <c r="BG97" s="150"/>
      <c r="BH97" s="150"/>
      <c r="BI97" s="150"/>
      <c r="BJ97" s="150"/>
      <c r="BK97" s="150"/>
      <c r="BL97" s="150"/>
      <c r="BM97" s="150"/>
      <c r="BN97" s="150"/>
      <c r="BO97" s="150"/>
      <c r="BP97" s="150"/>
      <c r="BQ97" s="150"/>
      <c r="BR97" s="150"/>
      <c r="BS97" s="150"/>
      <c r="BT97" s="150"/>
      <c r="BU97" s="150"/>
      <c r="BV97" s="150"/>
      <c r="BW97" s="150"/>
      <c r="BX97" s="150"/>
      <c r="BY97" s="150"/>
      <c r="BZ97" s="150"/>
      <c r="CA97" s="150"/>
      <c r="CB97" s="150"/>
      <c r="CC97" s="150"/>
      <c r="CD97" s="150"/>
      <c r="CE97" s="150"/>
      <c r="CF97" s="150"/>
      <c r="CG97" s="150"/>
      <c r="CH97" s="150"/>
      <c r="CI97" s="150"/>
      <c r="CJ97" s="150"/>
      <c r="CK97" s="150"/>
      <c r="CL97" s="150"/>
      <c r="CM97" s="150"/>
      <c r="CN97" s="150"/>
      <c r="CO97" s="150"/>
      <c r="CP97" s="150"/>
      <c r="CQ97" s="150"/>
      <c r="CR97" s="150"/>
      <c r="CS97" s="150"/>
      <c r="CT97" s="150"/>
      <c r="CU97" s="150"/>
      <c r="CV97" s="150"/>
      <c r="CW97" s="150"/>
      <c r="CX97" s="150"/>
      <c r="CY97" s="150"/>
      <c r="CZ97" s="150"/>
      <c r="DA97" s="150"/>
      <c r="DB97" s="150"/>
      <c r="DC97" s="150"/>
      <c r="DD97" s="150"/>
      <c r="DE97" s="150"/>
      <c r="DF97" s="150"/>
    </row>
    <row r="98" spans="1:110" ht="12.75">
      <c r="A98" s="150"/>
      <c r="B98" s="150"/>
      <c r="C98" s="150"/>
      <c r="D98" s="150"/>
      <c r="E98" s="150"/>
      <c r="F98" s="150"/>
      <c r="G98" s="150"/>
      <c r="H98" s="150"/>
      <c r="I98" s="150"/>
      <c r="J98" s="150"/>
      <c r="K98" s="150"/>
      <c r="L98" s="150"/>
      <c r="M98" s="150"/>
      <c r="N98" s="150"/>
      <c r="O98" s="150"/>
      <c r="P98" s="150"/>
      <c r="Q98" s="150"/>
      <c r="R98" s="150"/>
      <c r="S98" s="150"/>
      <c r="T98" s="150"/>
      <c r="U98" s="150"/>
      <c r="V98" s="150"/>
      <c r="W98" s="150"/>
      <c r="X98" s="150"/>
      <c r="Y98" s="150"/>
      <c r="Z98" s="150"/>
      <c r="AA98" s="150"/>
      <c r="AB98" s="150"/>
      <c r="AC98" s="150"/>
      <c r="AD98" s="150"/>
      <c r="AE98" s="150"/>
      <c r="AF98" s="150"/>
      <c r="AG98" s="150"/>
      <c r="AH98" s="150"/>
      <c r="AI98" s="150"/>
      <c r="AJ98" s="150"/>
      <c r="AK98" s="150"/>
      <c r="AL98" s="150"/>
      <c r="AM98" s="150"/>
      <c r="AN98" s="150"/>
      <c r="AO98" s="150"/>
      <c r="AP98" s="150"/>
      <c r="AQ98" s="150"/>
      <c r="AR98" s="150"/>
      <c r="AS98" s="150"/>
      <c r="AT98" s="150"/>
      <c r="AU98" s="150"/>
      <c r="AV98" s="150"/>
      <c r="AW98" s="150"/>
      <c r="AX98" s="150"/>
      <c r="AY98" s="150"/>
      <c r="AZ98" s="150"/>
      <c r="BA98" s="150"/>
      <c r="BB98" s="150"/>
      <c r="BC98" s="150"/>
      <c r="BD98" s="150"/>
      <c r="BE98" s="150"/>
      <c r="BF98" s="150"/>
      <c r="BG98" s="150"/>
      <c r="BH98" s="150"/>
      <c r="BI98" s="150"/>
      <c r="BJ98" s="150"/>
      <c r="BK98" s="150"/>
      <c r="BL98" s="150"/>
      <c r="BM98" s="150"/>
      <c r="BN98" s="150"/>
      <c r="BO98" s="150"/>
      <c r="BP98" s="150"/>
      <c r="BQ98" s="150"/>
      <c r="BR98" s="150"/>
      <c r="BS98" s="150"/>
      <c r="BT98" s="150"/>
      <c r="BU98" s="150"/>
      <c r="BV98" s="150"/>
      <c r="BW98" s="150"/>
      <c r="BX98" s="150"/>
      <c r="BY98" s="150"/>
      <c r="BZ98" s="150"/>
      <c r="CA98" s="150"/>
      <c r="CB98" s="150"/>
      <c r="CC98" s="150"/>
      <c r="CD98" s="150"/>
      <c r="CE98" s="150"/>
      <c r="CF98" s="150"/>
      <c r="CG98" s="150"/>
      <c r="CH98" s="150"/>
      <c r="CI98" s="150"/>
      <c r="CJ98" s="150"/>
      <c r="CK98" s="150"/>
      <c r="CL98" s="150"/>
      <c r="CM98" s="150"/>
      <c r="CN98" s="150"/>
      <c r="CO98" s="150"/>
      <c r="CP98" s="150"/>
      <c r="CQ98" s="150"/>
      <c r="CR98" s="150"/>
      <c r="CS98" s="150"/>
      <c r="CT98" s="150"/>
      <c r="CU98" s="150"/>
      <c r="CV98" s="150"/>
      <c r="CW98" s="150"/>
      <c r="CX98" s="150"/>
      <c r="CY98" s="150"/>
      <c r="CZ98" s="150"/>
      <c r="DA98" s="150"/>
      <c r="DB98" s="150"/>
      <c r="DC98" s="150"/>
      <c r="DD98" s="150"/>
      <c r="DE98" s="150"/>
      <c r="DF98" s="150"/>
    </row>
    <row r="99" spans="1:110" ht="12.75">
      <c r="A99" s="150"/>
      <c r="B99" s="150"/>
      <c r="C99" s="150"/>
      <c r="D99" s="150"/>
      <c r="E99" s="150"/>
      <c r="F99" s="150"/>
      <c r="G99" s="150"/>
      <c r="H99" s="150"/>
      <c r="I99" s="150"/>
      <c r="J99" s="150"/>
      <c r="K99" s="150"/>
      <c r="L99" s="150"/>
      <c r="M99" s="150"/>
      <c r="N99" s="150"/>
      <c r="O99" s="150"/>
      <c r="P99" s="150"/>
      <c r="Q99" s="150"/>
      <c r="R99" s="150"/>
      <c r="S99" s="150"/>
      <c r="T99" s="150"/>
      <c r="U99" s="150"/>
      <c r="V99" s="150"/>
      <c r="W99" s="150"/>
      <c r="X99" s="150"/>
      <c r="Y99" s="150"/>
      <c r="Z99" s="150"/>
      <c r="AA99" s="150"/>
      <c r="AB99" s="150"/>
      <c r="AC99" s="150"/>
      <c r="AD99" s="150"/>
      <c r="AE99" s="150"/>
      <c r="AF99" s="150"/>
      <c r="AG99" s="150"/>
      <c r="AH99" s="150"/>
      <c r="AI99" s="150"/>
      <c r="AJ99" s="150"/>
      <c r="AK99" s="150"/>
      <c r="AL99" s="150"/>
      <c r="AM99" s="150"/>
      <c r="AN99" s="150"/>
      <c r="AO99" s="150"/>
      <c r="AP99" s="150"/>
      <c r="AQ99" s="150"/>
      <c r="AR99" s="150"/>
      <c r="AS99" s="150"/>
      <c r="AT99" s="150"/>
      <c r="AU99" s="150"/>
      <c r="AV99" s="150"/>
      <c r="AW99" s="150"/>
      <c r="AX99" s="150"/>
      <c r="AY99" s="150"/>
      <c r="AZ99" s="150"/>
      <c r="BA99" s="150"/>
      <c r="BB99" s="150"/>
      <c r="BC99" s="150"/>
      <c r="BD99" s="150"/>
      <c r="BE99" s="150"/>
      <c r="BF99" s="150"/>
      <c r="BG99" s="150"/>
      <c r="BH99" s="150"/>
      <c r="BI99" s="150"/>
      <c r="BJ99" s="150"/>
      <c r="BK99" s="150"/>
      <c r="BL99" s="150"/>
      <c r="BM99" s="150"/>
      <c r="BN99" s="150"/>
      <c r="BO99" s="150"/>
      <c r="BP99" s="150"/>
      <c r="BQ99" s="150"/>
      <c r="BR99" s="150"/>
      <c r="BS99" s="150"/>
      <c r="BT99" s="150"/>
      <c r="BU99" s="150"/>
      <c r="BV99" s="150"/>
      <c r="BW99" s="150"/>
      <c r="BX99" s="150"/>
      <c r="BY99" s="150"/>
      <c r="BZ99" s="150"/>
      <c r="CA99" s="150"/>
      <c r="CB99" s="150"/>
      <c r="CC99" s="150"/>
      <c r="CD99" s="150"/>
      <c r="CE99" s="150"/>
      <c r="CF99" s="150"/>
      <c r="CG99" s="150"/>
      <c r="CH99" s="150"/>
      <c r="CI99" s="150"/>
      <c r="CJ99" s="150"/>
      <c r="CK99" s="150"/>
      <c r="CL99" s="150"/>
      <c r="CM99" s="150"/>
      <c r="CN99" s="150"/>
      <c r="CO99" s="150"/>
      <c r="CP99" s="150"/>
      <c r="CQ99" s="150"/>
      <c r="CR99" s="150"/>
      <c r="CS99" s="150"/>
      <c r="CT99" s="150"/>
      <c r="CU99" s="150"/>
      <c r="CV99" s="150"/>
      <c r="CW99" s="150"/>
      <c r="CX99" s="150"/>
      <c r="CY99" s="150"/>
      <c r="CZ99" s="150"/>
      <c r="DA99" s="150"/>
      <c r="DB99" s="150"/>
      <c r="DC99" s="150"/>
      <c r="DD99" s="150"/>
      <c r="DE99" s="150"/>
      <c r="DF99" s="150"/>
    </row>
    <row r="100" spans="1:110" ht="12.75">
      <c r="A100" s="150"/>
      <c r="B100" s="150"/>
      <c r="C100" s="150"/>
      <c r="D100" s="150"/>
      <c r="E100" s="150"/>
      <c r="F100" s="150"/>
      <c r="G100" s="150"/>
      <c r="H100" s="150"/>
      <c r="I100" s="150"/>
      <c r="J100" s="150"/>
      <c r="K100" s="150"/>
      <c r="L100" s="150"/>
      <c r="M100" s="150"/>
      <c r="N100" s="150"/>
      <c r="O100" s="150"/>
      <c r="P100" s="150"/>
      <c r="Q100" s="150"/>
      <c r="R100" s="150"/>
      <c r="S100" s="150"/>
      <c r="T100" s="150"/>
      <c r="U100" s="150"/>
      <c r="V100" s="150"/>
      <c r="W100" s="150"/>
      <c r="X100" s="150"/>
      <c r="Y100" s="150"/>
      <c r="Z100" s="150"/>
      <c r="AA100" s="150"/>
      <c r="AB100" s="150"/>
      <c r="AC100" s="150"/>
      <c r="AD100" s="150"/>
      <c r="AE100" s="150"/>
      <c r="AF100" s="150"/>
      <c r="AG100" s="150"/>
      <c r="AH100" s="150"/>
      <c r="AI100" s="150"/>
      <c r="AJ100" s="150"/>
      <c r="AK100" s="150"/>
      <c r="AL100" s="150"/>
      <c r="AM100" s="150"/>
      <c r="AN100" s="150"/>
      <c r="AO100" s="150"/>
      <c r="AP100" s="150"/>
      <c r="AQ100" s="150"/>
      <c r="AR100" s="150"/>
      <c r="AS100" s="150"/>
      <c r="AT100" s="150"/>
      <c r="AU100" s="150"/>
      <c r="AV100" s="150"/>
      <c r="AW100" s="150"/>
      <c r="AX100" s="150"/>
      <c r="AY100" s="150"/>
      <c r="AZ100" s="150"/>
      <c r="BA100" s="150"/>
      <c r="BB100" s="150"/>
      <c r="BC100" s="150"/>
      <c r="BD100" s="150"/>
      <c r="BE100" s="150"/>
      <c r="BF100" s="150"/>
      <c r="BG100" s="150"/>
      <c r="BH100" s="150"/>
      <c r="BI100" s="150"/>
      <c r="BJ100" s="150"/>
      <c r="BK100" s="150"/>
      <c r="BL100" s="150"/>
      <c r="BM100" s="150"/>
      <c r="BN100" s="150"/>
      <c r="BO100" s="150"/>
      <c r="BP100" s="150"/>
      <c r="BQ100" s="150"/>
      <c r="BR100" s="150"/>
      <c r="BS100" s="150"/>
      <c r="BT100" s="150"/>
      <c r="BU100" s="150"/>
      <c r="BV100" s="150"/>
      <c r="BW100" s="150"/>
      <c r="BX100" s="150"/>
      <c r="BY100" s="150"/>
      <c r="BZ100" s="150"/>
      <c r="CA100" s="150"/>
      <c r="CB100" s="150"/>
      <c r="CC100" s="150"/>
      <c r="CD100" s="150"/>
      <c r="CE100" s="150"/>
      <c r="CF100" s="150"/>
      <c r="CG100" s="150"/>
      <c r="CH100" s="150"/>
      <c r="CI100" s="150"/>
      <c r="CJ100" s="150"/>
      <c r="CK100" s="150"/>
      <c r="CL100" s="150"/>
      <c r="CM100" s="150"/>
      <c r="CN100" s="150"/>
      <c r="CO100" s="150"/>
      <c r="CP100" s="150"/>
      <c r="CQ100" s="150"/>
      <c r="CR100" s="150"/>
      <c r="CS100" s="150"/>
      <c r="CT100" s="150"/>
      <c r="CU100" s="150"/>
      <c r="CV100" s="150"/>
      <c r="CW100" s="150"/>
      <c r="CX100" s="150"/>
      <c r="CY100" s="150"/>
      <c r="CZ100" s="150"/>
      <c r="DA100" s="150"/>
      <c r="DB100" s="150"/>
      <c r="DC100" s="150"/>
      <c r="DD100" s="150"/>
      <c r="DE100" s="150"/>
      <c r="DF100" s="150"/>
    </row>
    <row r="101" spans="1:110" ht="12.75">
      <c r="A101" s="150"/>
      <c r="B101" s="150"/>
      <c r="C101" s="150"/>
      <c r="D101" s="150"/>
      <c r="E101" s="150"/>
      <c r="F101" s="150"/>
      <c r="G101" s="150"/>
      <c r="H101" s="150"/>
      <c r="I101" s="150"/>
      <c r="J101" s="150"/>
      <c r="K101" s="150"/>
      <c r="L101" s="150"/>
      <c r="M101" s="150"/>
      <c r="N101" s="150"/>
      <c r="O101" s="150"/>
      <c r="P101" s="150"/>
      <c r="Q101" s="150"/>
      <c r="R101" s="150"/>
      <c r="S101" s="150"/>
      <c r="T101" s="150"/>
      <c r="U101" s="150"/>
      <c r="V101" s="150"/>
      <c r="W101" s="150"/>
      <c r="X101" s="150"/>
      <c r="Y101" s="150"/>
      <c r="Z101" s="150"/>
      <c r="AA101" s="150"/>
      <c r="AB101" s="150"/>
      <c r="AC101" s="150"/>
      <c r="AD101" s="150"/>
      <c r="AE101" s="150"/>
      <c r="AF101" s="150"/>
      <c r="AG101" s="150"/>
      <c r="AH101" s="150"/>
      <c r="AI101" s="150"/>
      <c r="AJ101" s="150"/>
      <c r="AK101" s="150"/>
      <c r="AL101" s="150"/>
      <c r="AM101" s="150"/>
      <c r="AN101" s="150"/>
      <c r="AO101" s="150"/>
      <c r="AP101" s="150"/>
      <c r="AQ101" s="150"/>
      <c r="AR101" s="150"/>
      <c r="AS101" s="150"/>
      <c r="AT101" s="150"/>
      <c r="AU101" s="150"/>
      <c r="AV101" s="150"/>
      <c r="AW101" s="150"/>
      <c r="AX101" s="150"/>
      <c r="AY101" s="150"/>
      <c r="AZ101" s="150"/>
      <c r="BA101" s="150"/>
      <c r="BB101" s="150"/>
      <c r="BC101" s="150"/>
      <c r="BD101" s="150"/>
      <c r="BE101" s="150"/>
      <c r="BF101" s="150"/>
      <c r="BG101" s="150"/>
      <c r="BH101" s="150"/>
      <c r="BI101" s="150"/>
      <c r="BJ101" s="150"/>
      <c r="BK101" s="150"/>
      <c r="BL101" s="150"/>
      <c r="BM101" s="150"/>
      <c r="BN101" s="150"/>
      <c r="BO101" s="150"/>
      <c r="BP101" s="150"/>
      <c r="BQ101" s="150"/>
      <c r="BR101" s="150"/>
      <c r="BS101" s="150"/>
      <c r="BT101" s="150"/>
      <c r="BU101" s="150"/>
      <c r="BV101" s="150"/>
      <c r="BW101" s="150"/>
      <c r="BX101" s="150"/>
      <c r="BY101" s="150"/>
      <c r="BZ101" s="150"/>
      <c r="CA101" s="150"/>
      <c r="CB101" s="150"/>
      <c r="CC101" s="150"/>
      <c r="CD101" s="150"/>
      <c r="CE101" s="150"/>
      <c r="CF101" s="150"/>
      <c r="CG101" s="150"/>
      <c r="CH101" s="150"/>
      <c r="CI101" s="150"/>
      <c r="CJ101" s="150"/>
      <c r="CK101" s="150"/>
      <c r="CL101" s="150"/>
      <c r="CM101" s="150"/>
      <c r="CN101" s="150"/>
      <c r="CO101" s="150"/>
      <c r="CP101" s="150"/>
      <c r="CQ101" s="150"/>
      <c r="CR101" s="150"/>
      <c r="CS101" s="150"/>
      <c r="CT101" s="150"/>
      <c r="CU101" s="150"/>
      <c r="CV101" s="150"/>
      <c r="CW101" s="150"/>
      <c r="CX101" s="150"/>
      <c r="CY101" s="150"/>
      <c r="CZ101" s="150"/>
      <c r="DA101" s="150"/>
      <c r="DB101" s="150"/>
      <c r="DC101" s="150"/>
      <c r="DD101" s="150"/>
      <c r="DE101" s="150"/>
      <c r="DF101" s="150"/>
    </row>
    <row r="102" spans="1:110" ht="12.75">
      <c r="A102" s="150"/>
      <c r="B102" s="150"/>
      <c r="C102" s="150"/>
      <c r="D102" s="150"/>
      <c r="E102" s="150"/>
      <c r="F102" s="150"/>
      <c r="G102" s="150"/>
      <c r="H102" s="150"/>
      <c r="I102" s="150"/>
      <c r="J102" s="150"/>
      <c r="K102" s="150"/>
      <c r="L102" s="150"/>
      <c r="M102" s="150"/>
      <c r="N102" s="150"/>
      <c r="O102" s="150"/>
      <c r="P102" s="150"/>
      <c r="Q102" s="150"/>
      <c r="R102" s="150"/>
      <c r="S102" s="150"/>
      <c r="T102" s="150"/>
      <c r="U102" s="150"/>
      <c r="V102" s="150"/>
      <c r="W102" s="150"/>
      <c r="X102" s="150"/>
      <c r="Y102" s="150"/>
      <c r="Z102" s="150"/>
      <c r="AA102" s="150"/>
      <c r="AB102" s="150"/>
      <c r="AC102" s="150"/>
      <c r="AD102" s="150"/>
      <c r="AE102" s="150"/>
      <c r="AF102" s="150"/>
      <c r="AG102" s="150"/>
      <c r="AH102" s="150"/>
      <c r="AI102" s="150"/>
      <c r="AJ102" s="150"/>
      <c r="AK102" s="150"/>
      <c r="AL102" s="150"/>
      <c r="AM102" s="150"/>
      <c r="AN102" s="150"/>
      <c r="AO102" s="150"/>
      <c r="AP102" s="150"/>
      <c r="AQ102" s="150"/>
      <c r="AR102" s="150"/>
      <c r="AS102" s="150"/>
      <c r="AT102" s="150"/>
      <c r="AU102" s="150"/>
      <c r="AV102" s="150"/>
      <c r="AW102" s="150"/>
      <c r="AX102" s="150"/>
      <c r="AY102" s="150"/>
      <c r="AZ102" s="150"/>
      <c r="BA102" s="150"/>
      <c r="BB102" s="150"/>
      <c r="BC102" s="150"/>
      <c r="BD102" s="150"/>
      <c r="BE102" s="150"/>
      <c r="BF102" s="150"/>
      <c r="BG102" s="150"/>
      <c r="BH102" s="150"/>
      <c r="BI102" s="150"/>
      <c r="BJ102" s="150"/>
      <c r="BK102" s="150"/>
      <c r="BL102" s="150"/>
      <c r="BM102" s="150"/>
      <c r="BN102" s="150"/>
      <c r="BO102" s="150"/>
      <c r="BP102" s="150"/>
      <c r="BQ102" s="150"/>
      <c r="BR102" s="150"/>
      <c r="BS102" s="150"/>
      <c r="BT102" s="150"/>
      <c r="BU102" s="150"/>
      <c r="BV102" s="150"/>
      <c r="BW102" s="150"/>
      <c r="BX102" s="150"/>
      <c r="BY102" s="150"/>
      <c r="BZ102" s="150"/>
      <c r="CA102" s="150"/>
      <c r="CB102" s="150"/>
      <c r="CC102" s="150"/>
      <c r="CD102" s="150"/>
      <c r="CE102" s="150"/>
      <c r="CF102" s="150"/>
      <c r="CG102" s="150"/>
      <c r="CH102" s="150"/>
      <c r="CI102" s="150"/>
      <c r="CJ102" s="150"/>
      <c r="CK102" s="150"/>
      <c r="CL102" s="150"/>
      <c r="CM102" s="150"/>
      <c r="CN102" s="150"/>
      <c r="CO102" s="150"/>
      <c r="CP102" s="150"/>
      <c r="CQ102" s="150"/>
      <c r="CR102" s="150"/>
      <c r="CS102" s="150"/>
      <c r="CT102" s="150"/>
      <c r="CU102" s="150"/>
      <c r="CV102" s="150"/>
      <c r="CW102" s="150"/>
      <c r="CX102" s="150"/>
      <c r="CY102" s="150"/>
      <c r="CZ102" s="150"/>
      <c r="DA102" s="150"/>
      <c r="DB102" s="150"/>
      <c r="DC102" s="150"/>
      <c r="DD102" s="150"/>
      <c r="DE102" s="150"/>
      <c r="DF102" s="150"/>
    </row>
    <row r="103" spans="1:110" ht="12.75">
      <c r="A103" s="150"/>
      <c r="B103" s="150"/>
      <c r="C103" s="150"/>
      <c r="D103" s="150"/>
      <c r="E103" s="150"/>
      <c r="F103" s="150"/>
      <c r="G103" s="150"/>
      <c r="H103" s="150"/>
      <c r="I103" s="150"/>
      <c r="J103" s="150"/>
      <c r="K103" s="150"/>
      <c r="L103" s="150"/>
      <c r="M103" s="150"/>
      <c r="N103" s="150"/>
      <c r="O103" s="150"/>
      <c r="P103" s="150"/>
      <c r="Q103" s="150"/>
      <c r="R103" s="150"/>
      <c r="S103" s="150"/>
      <c r="T103" s="150"/>
      <c r="U103" s="150"/>
      <c r="V103" s="150"/>
      <c r="W103" s="150"/>
      <c r="X103" s="150"/>
      <c r="Y103" s="150"/>
      <c r="Z103" s="150"/>
      <c r="AA103" s="150"/>
      <c r="AB103" s="150"/>
      <c r="AC103" s="150"/>
      <c r="AD103" s="150"/>
      <c r="AE103" s="150"/>
      <c r="AF103" s="150"/>
      <c r="AG103" s="150"/>
      <c r="AH103" s="150"/>
      <c r="AI103" s="150"/>
      <c r="AJ103" s="150"/>
      <c r="AK103" s="150"/>
      <c r="AL103" s="150"/>
      <c r="AM103" s="150"/>
      <c r="AN103" s="150"/>
      <c r="AO103" s="150"/>
      <c r="AP103" s="150"/>
      <c r="AQ103" s="150"/>
      <c r="AR103" s="150"/>
      <c r="AS103" s="150"/>
      <c r="AT103" s="150"/>
      <c r="AU103" s="150"/>
      <c r="AV103" s="150"/>
      <c r="AW103" s="150"/>
      <c r="AX103" s="150"/>
      <c r="AY103" s="150"/>
      <c r="AZ103" s="150"/>
      <c r="BA103" s="150"/>
      <c r="BB103" s="150"/>
      <c r="BC103" s="150"/>
      <c r="BD103" s="150"/>
      <c r="BE103" s="150"/>
      <c r="BF103" s="150"/>
      <c r="BG103" s="150"/>
      <c r="BH103" s="150"/>
      <c r="BI103" s="150"/>
      <c r="BJ103" s="150"/>
      <c r="BK103" s="150"/>
      <c r="BL103" s="150"/>
      <c r="BM103" s="150"/>
      <c r="BN103" s="150"/>
      <c r="BO103" s="150"/>
      <c r="BP103" s="150"/>
      <c r="BQ103" s="150"/>
      <c r="BR103" s="150"/>
      <c r="BS103" s="150"/>
      <c r="BT103" s="150"/>
      <c r="BU103" s="150"/>
      <c r="BV103" s="150"/>
      <c r="BW103" s="150"/>
      <c r="BX103" s="150"/>
      <c r="BY103" s="150"/>
      <c r="BZ103" s="150"/>
      <c r="CA103" s="150"/>
      <c r="CB103" s="150"/>
      <c r="CC103" s="150"/>
      <c r="CD103" s="150"/>
      <c r="CE103" s="150"/>
      <c r="CF103" s="150"/>
      <c r="CG103" s="150"/>
      <c r="CH103" s="150"/>
      <c r="CI103" s="150"/>
      <c r="CJ103" s="150"/>
      <c r="CK103" s="150"/>
      <c r="CL103" s="150"/>
      <c r="CM103" s="150"/>
      <c r="CN103" s="150"/>
      <c r="CO103" s="150"/>
      <c r="CP103" s="150"/>
      <c r="CQ103" s="150"/>
      <c r="CR103" s="150"/>
      <c r="CS103" s="150"/>
      <c r="CT103" s="150"/>
      <c r="CU103" s="150"/>
      <c r="CV103" s="150"/>
      <c r="CW103" s="150"/>
      <c r="CX103" s="150"/>
      <c r="CY103" s="150"/>
      <c r="CZ103" s="150"/>
      <c r="DA103" s="150"/>
      <c r="DB103" s="150"/>
      <c r="DC103" s="150"/>
      <c r="DD103" s="150"/>
      <c r="DE103" s="150"/>
      <c r="DF103" s="150"/>
    </row>
    <row r="104" spans="1:110" ht="12.75">
      <c r="A104" s="150"/>
      <c r="B104" s="150"/>
      <c r="C104" s="150"/>
      <c r="D104" s="150"/>
      <c r="E104" s="150"/>
      <c r="F104" s="150"/>
      <c r="G104" s="150"/>
      <c r="H104" s="150"/>
      <c r="I104" s="150"/>
      <c r="J104" s="150"/>
      <c r="K104" s="150"/>
      <c r="L104" s="150"/>
      <c r="M104" s="150"/>
      <c r="N104" s="150"/>
      <c r="O104" s="150"/>
      <c r="P104" s="150"/>
      <c r="Q104" s="150"/>
      <c r="R104" s="150"/>
      <c r="S104" s="150"/>
      <c r="T104" s="150"/>
      <c r="U104" s="150"/>
      <c r="V104" s="150"/>
      <c r="W104" s="150"/>
      <c r="X104" s="150"/>
      <c r="Y104" s="150"/>
      <c r="Z104" s="150"/>
      <c r="AA104" s="150"/>
      <c r="AB104" s="150"/>
      <c r="AC104" s="150"/>
      <c r="AD104" s="150"/>
      <c r="AE104" s="150"/>
      <c r="AF104" s="150"/>
      <c r="AG104" s="150"/>
      <c r="AH104" s="150"/>
      <c r="AI104" s="150"/>
      <c r="AJ104" s="150"/>
      <c r="AK104" s="150"/>
      <c r="AL104" s="150"/>
      <c r="AM104" s="150"/>
      <c r="AN104" s="150"/>
      <c r="AO104" s="150"/>
      <c r="AP104" s="150"/>
      <c r="AQ104" s="150"/>
      <c r="AR104" s="150"/>
      <c r="AS104" s="150"/>
      <c r="AT104" s="150"/>
      <c r="AU104" s="150"/>
      <c r="AV104" s="150"/>
      <c r="AW104" s="150"/>
      <c r="AX104" s="150"/>
      <c r="AY104" s="150"/>
      <c r="AZ104" s="150"/>
      <c r="BA104" s="150"/>
      <c r="BB104" s="150"/>
      <c r="BC104" s="150"/>
      <c r="BD104" s="150"/>
      <c r="BE104" s="150"/>
      <c r="BF104" s="150"/>
      <c r="BG104" s="150"/>
      <c r="BH104" s="150"/>
      <c r="BI104" s="150"/>
      <c r="BJ104" s="150"/>
      <c r="BK104" s="150"/>
      <c r="BL104" s="150"/>
      <c r="BM104" s="150"/>
      <c r="BN104" s="150"/>
      <c r="BO104" s="150"/>
      <c r="BP104" s="150"/>
      <c r="BQ104" s="150"/>
      <c r="BR104" s="150"/>
      <c r="BS104" s="150"/>
      <c r="BT104" s="150"/>
      <c r="BU104" s="150"/>
      <c r="BV104" s="150"/>
      <c r="BW104" s="150"/>
      <c r="BX104" s="150"/>
      <c r="BY104" s="150"/>
      <c r="BZ104" s="150"/>
      <c r="CA104" s="150"/>
      <c r="CB104" s="150"/>
      <c r="CC104" s="150"/>
      <c r="CD104" s="150"/>
      <c r="CE104" s="150"/>
      <c r="CF104" s="150"/>
      <c r="CG104" s="150"/>
      <c r="CH104" s="150"/>
      <c r="CI104" s="150"/>
      <c r="CJ104" s="150"/>
      <c r="CK104" s="150"/>
      <c r="CL104" s="150"/>
      <c r="CM104" s="150"/>
      <c r="CN104" s="150"/>
      <c r="CO104" s="150"/>
      <c r="CP104" s="150"/>
      <c r="CQ104" s="150"/>
      <c r="CR104" s="150"/>
      <c r="CS104" s="150"/>
      <c r="CT104" s="150"/>
      <c r="CU104" s="150"/>
      <c r="CV104" s="150"/>
      <c r="CW104" s="150"/>
      <c r="CX104" s="150"/>
      <c r="CY104" s="150"/>
      <c r="CZ104" s="150"/>
      <c r="DA104" s="150"/>
      <c r="DB104" s="150"/>
      <c r="DC104" s="150"/>
      <c r="DD104" s="150"/>
      <c r="DE104" s="150"/>
      <c r="DF104" s="150"/>
    </row>
    <row r="105" spans="1:110" ht="12.75">
      <c r="A105" s="150"/>
      <c r="B105" s="150"/>
      <c r="C105" s="150"/>
      <c r="D105" s="150"/>
      <c r="E105" s="150"/>
      <c r="F105" s="150"/>
      <c r="G105" s="150"/>
      <c r="H105" s="150"/>
      <c r="I105" s="150"/>
      <c r="J105" s="150"/>
      <c r="K105" s="150"/>
      <c r="L105" s="150"/>
      <c r="M105" s="150"/>
      <c r="N105" s="150"/>
      <c r="O105" s="150"/>
      <c r="P105" s="150"/>
      <c r="Q105" s="150"/>
      <c r="R105" s="150"/>
      <c r="S105" s="150"/>
      <c r="T105" s="150"/>
      <c r="U105" s="150"/>
      <c r="V105" s="150"/>
      <c r="W105" s="150"/>
      <c r="X105" s="150"/>
      <c r="Y105" s="150"/>
      <c r="Z105" s="150"/>
      <c r="AA105" s="150"/>
      <c r="AB105" s="150"/>
      <c r="AC105" s="150"/>
      <c r="AD105" s="150"/>
      <c r="AE105" s="150"/>
      <c r="AF105" s="150"/>
      <c r="AG105" s="150"/>
      <c r="AH105" s="150"/>
      <c r="AI105" s="150"/>
      <c r="AJ105" s="150"/>
      <c r="AK105" s="150"/>
      <c r="AL105" s="150"/>
      <c r="AM105" s="150"/>
      <c r="AN105" s="150"/>
      <c r="AO105" s="150"/>
      <c r="AP105" s="150"/>
      <c r="AQ105" s="150"/>
      <c r="AR105" s="150"/>
      <c r="AS105" s="150"/>
      <c r="AT105" s="150"/>
      <c r="AU105" s="150"/>
      <c r="AV105" s="150"/>
      <c r="AW105" s="150"/>
      <c r="AX105" s="150"/>
      <c r="AY105" s="150"/>
      <c r="AZ105" s="150"/>
      <c r="BA105" s="150"/>
      <c r="BB105" s="150"/>
      <c r="BC105" s="150"/>
      <c r="BD105" s="150"/>
      <c r="BE105" s="150"/>
      <c r="BF105" s="150"/>
      <c r="BG105" s="150"/>
      <c r="BH105" s="150"/>
      <c r="BI105" s="150"/>
      <c r="BJ105" s="150"/>
      <c r="BK105" s="150"/>
      <c r="BL105" s="150"/>
      <c r="BM105" s="150"/>
      <c r="BN105" s="150"/>
      <c r="BO105" s="150"/>
      <c r="BP105" s="150"/>
      <c r="BQ105" s="150"/>
      <c r="BR105" s="150"/>
      <c r="BS105" s="150"/>
      <c r="BT105" s="150"/>
      <c r="BU105" s="150"/>
      <c r="BV105" s="150"/>
      <c r="BW105" s="150"/>
      <c r="BX105" s="150"/>
      <c r="BY105" s="150"/>
      <c r="BZ105" s="150"/>
      <c r="CA105" s="150"/>
      <c r="CB105" s="150"/>
      <c r="CC105" s="150"/>
      <c r="CD105" s="150"/>
      <c r="CE105" s="150"/>
      <c r="CF105" s="150"/>
      <c r="CG105" s="150"/>
      <c r="CH105" s="150"/>
      <c r="CI105" s="150"/>
      <c r="CJ105" s="150"/>
      <c r="CK105" s="150"/>
      <c r="CL105" s="150"/>
      <c r="CM105" s="150"/>
      <c r="CN105" s="150"/>
      <c r="CO105" s="150"/>
      <c r="CP105" s="150"/>
      <c r="CQ105" s="150"/>
      <c r="CR105" s="150"/>
      <c r="CS105" s="150"/>
      <c r="CT105" s="150"/>
      <c r="CU105" s="150"/>
      <c r="CV105" s="150"/>
      <c r="CW105" s="150"/>
      <c r="CX105" s="150"/>
      <c r="CY105" s="150"/>
      <c r="CZ105" s="150"/>
      <c r="DA105" s="150"/>
      <c r="DB105" s="150"/>
      <c r="DC105" s="150"/>
      <c r="DD105" s="150"/>
      <c r="DE105" s="150"/>
      <c r="DF105" s="150"/>
    </row>
    <row r="106" spans="1:110" ht="12.75">
      <c r="A106" s="150"/>
      <c r="B106" s="150"/>
      <c r="C106" s="150"/>
      <c r="D106" s="150"/>
      <c r="E106" s="150"/>
      <c r="F106" s="150"/>
      <c r="G106" s="150"/>
      <c r="H106" s="150"/>
      <c r="I106" s="150"/>
      <c r="J106" s="150"/>
      <c r="K106" s="150"/>
      <c r="L106" s="150"/>
      <c r="M106" s="150"/>
      <c r="N106" s="150"/>
      <c r="O106" s="150"/>
      <c r="P106" s="150"/>
      <c r="Q106" s="150"/>
      <c r="R106" s="150"/>
      <c r="S106" s="150"/>
      <c r="T106" s="150"/>
      <c r="U106" s="150"/>
      <c r="V106" s="150"/>
      <c r="W106" s="150"/>
      <c r="X106" s="150"/>
      <c r="Y106" s="150"/>
      <c r="Z106" s="150"/>
      <c r="AA106" s="150"/>
      <c r="AB106" s="150"/>
      <c r="AC106" s="150"/>
      <c r="AD106" s="150"/>
      <c r="AE106" s="150"/>
      <c r="AF106" s="150"/>
      <c r="AG106" s="150"/>
      <c r="AH106" s="150"/>
      <c r="AI106" s="150"/>
      <c r="AJ106" s="150"/>
      <c r="AK106" s="150"/>
      <c r="AL106" s="150"/>
      <c r="AM106" s="150"/>
      <c r="AN106" s="150"/>
      <c r="AO106" s="150"/>
      <c r="AP106" s="150"/>
      <c r="AQ106" s="150"/>
      <c r="AR106" s="150"/>
      <c r="AS106" s="150"/>
      <c r="AT106" s="150"/>
      <c r="AU106" s="150"/>
      <c r="AV106" s="150"/>
      <c r="AW106" s="150"/>
      <c r="AX106" s="150"/>
      <c r="AY106" s="150"/>
      <c r="AZ106" s="150"/>
      <c r="BA106" s="150"/>
      <c r="BB106" s="150"/>
      <c r="BC106" s="150"/>
      <c r="BD106" s="150"/>
      <c r="BE106" s="150"/>
      <c r="BF106" s="150"/>
      <c r="BG106" s="150"/>
      <c r="BH106" s="150"/>
      <c r="BI106" s="150"/>
      <c r="BJ106" s="150"/>
      <c r="BK106" s="150"/>
      <c r="BL106" s="150"/>
      <c r="BM106" s="150"/>
      <c r="BN106" s="150"/>
      <c r="BO106" s="150"/>
      <c r="BP106" s="150"/>
      <c r="BQ106" s="150"/>
      <c r="BR106" s="150"/>
      <c r="BS106" s="150"/>
      <c r="BT106" s="150"/>
      <c r="BU106" s="150"/>
      <c r="BV106" s="150"/>
      <c r="BW106" s="150"/>
      <c r="BX106" s="150"/>
      <c r="BY106" s="150"/>
      <c r="BZ106" s="150"/>
      <c r="CA106" s="150"/>
      <c r="CB106" s="150"/>
      <c r="CC106" s="150"/>
      <c r="CD106" s="150"/>
      <c r="CE106" s="150"/>
      <c r="CF106" s="150"/>
      <c r="CG106" s="150"/>
      <c r="CH106" s="150"/>
      <c r="CI106" s="150"/>
      <c r="CJ106" s="150"/>
      <c r="CK106" s="150"/>
      <c r="CL106" s="150"/>
      <c r="CM106" s="150"/>
      <c r="CN106" s="150"/>
      <c r="CO106" s="150"/>
      <c r="CP106" s="150"/>
      <c r="CQ106" s="150"/>
      <c r="CR106" s="150"/>
      <c r="CS106" s="150"/>
      <c r="CT106" s="150"/>
      <c r="CU106" s="150"/>
      <c r="CV106" s="150"/>
      <c r="CW106" s="150"/>
      <c r="CX106" s="150"/>
      <c r="CY106" s="150"/>
      <c r="CZ106" s="150"/>
      <c r="DA106" s="150"/>
      <c r="DB106" s="150"/>
      <c r="DC106" s="150"/>
      <c r="DD106" s="150"/>
      <c r="DE106" s="150"/>
      <c r="DF106" s="150"/>
    </row>
    <row r="107" spans="1:110" ht="12.75">
      <c r="A107" s="150"/>
      <c r="B107" s="150"/>
      <c r="C107" s="150"/>
      <c r="D107" s="150"/>
      <c r="E107" s="150"/>
      <c r="F107" s="150"/>
      <c r="G107" s="150"/>
      <c r="H107" s="150"/>
      <c r="I107" s="150"/>
      <c r="J107" s="150"/>
      <c r="K107" s="150"/>
      <c r="L107" s="150"/>
      <c r="M107" s="150"/>
      <c r="N107" s="150"/>
      <c r="O107" s="150"/>
      <c r="P107" s="150"/>
      <c r="Q107" s="150"/>
      <c r="R107" s="150"/>
      <c r="S107" s="150"/>
      <c r="T107" s="150"/>
      <c r="U107" s="150"/>
      <c r="V107" s="150"/>
      <c r="W107" s="150"/>
      <c r="X107" s="150"/>
      <c r="Y107" s="150"/>
      <c r="Z107" s="150"/>
      <c r="AA107" s="150"/>
      <c r="AB107" s="150"/>
      <c r="AC107" s="150"/>
      <c r="AD107" s="150"/>
      <c r="AE107" s="150"/>
      <c r="AF107" s="150"/>
      <c r="AG107" s="150"/>
      <c r="AH107" s="150"/>
      <c r="AI107" s="150"/>
      <c r="AJ107" s="150"/>
      <c r="AK107" s="150"/>
      <c r="AL107" s="150"/>
      <c r="AM107" s="150"/>
      <c r="AN107" s="150"/>
      <c r="AO107" s="150"/>
      <c r="AP107" s="150"/>
      <c r="AQ107" s="150"/>
      <c r="AR107" s="150"/>
      <c r="AS107" s="150"/>
      <c r="AT107" s="150"/>
      <c r="AU107" s="150"/>
      <c r="AV107" s="150"/>
      <c r="AW107" s="150"/>
      <c r="AX107" s="150"/>
      <c r="AY107" s="150"/>
      <c r="AZ107" s="150"/>
      <c r="BA107" s="150"/>
      <c r="BB107" s="150"/>
      <c r="BC107" s="150"/>
      <c r="BD107" s="150"/>
      <c r="BE107" s="150"/>
      <c r="BF107" s="150"/>
      <c r="BG107" s="150"/>
      <c r="BH107" s="150"/>
      <c r="BI107" s="150"/>
      <c r="BJ107" s="150"/>
      <c r="BK107" s="150"/>
      <c r="BL107" s="150"/>
      <c r="BM107" s="150"/>
      <c r="BN107" s="150"/>
      <c r="BO107" s="150"/>
      <c r="BP107" s="150"/>
      <c r="BQ107" s="150"/>
      <c r="BR107" s="150"/>
      <c r="BS107" s="150"/>
      <c r="BT107" s="150"/>
      <c r="BU107" s="150"/>
      <c r="BV107" s="150"/>
      <c r="BW107" s="150"/>
      <c r="BX107" s="150"/>
      <c r="BY107" s="150"/>
      <c r="BZ107" s="150"/>
      <c r="CA107" s="150"/>
      <c r="CB107" s="150"/>
      <c r="CC107" s="150"/>
      <c r="CD107" s="150"/>
      <c r="CE107" s="150"/>
      <c r="CF107" s="150"/>
      <c r="CG107" s="150"/>
      <c r="CH107" s="150"/>
      <c r="CI107" s="150"/>
      <c r="CJ107" s="150"/>
      <c r="CK107" s="150"/>
      <c r="CL107" s="150"/>
      <c r="CM107" s="150"/>
      <c r="CN107" s="150"/>
      <c r="CO107" s="150"/>
      <c r="CP107" s="150"/>
      <c r="CQ107" s="150"/>
      <c r="CR107" s="150"/>
      <c r="CS107" s="150"/>
      <c r="CT107" s="150"/>
      <c r="CU107" s="150"/>
      <c r="CV107" s="150"/>
      <c r="CW107" s="150"/>
      <c r="CX107" s="150"/>
      <c r="CY107" s="150"/>
      <c r="CZ107" s="150"/>
      <c r="DA107" s="150"/>
      <c r="DB107" s="150"/>
      <c r="DC107" s="150"/>
      <c r="DD107" s="150"/>
      <c r="DE107" s="150"/>
      <c r="DF107" s="150"/>
    </row>
    <row r="108" spans="1:110" ht="12.75">
      <c r="A108" s="150"/>
      <c r="B108" s="150"/>
      <c r="C108" s="150"/>
      <c r="D108" s="150"/>
      <c r="E108" s="150"/>
      <c r="F108" s="150"/>
      <c r="G108" s="150"/>
      <c r="H108" s="150"/>
      <c r="I108" s="150"/>
      <c r="J108" s="150"/>
      <c r="K108" s="150"/>
      <c r="L108" s="150"/>
      <c r="M108" s="150"/>
      <c r="N108" s="150"/>
      <c r="O108" s="150"/>
      <c r="P108" s="150"/>
      <c r="Q108" s="150"/>
      <c r="R108" s="150"/>
      <c r="S108" s="150"/>
      <c r="T108" s="150"/>
      <c r="U108" s="150"/>
      <c r="V108" s="150"/>
      <c r="W108" s="150"/>
      <c r="X108" s="150"/>
      <c r="Y108" s="150"/>
      <c r="Z108" s="150"/>
      <c r="AA108" s="150"/>
      <c r="AB108" s="150"/>
      <c r="AC108" s="150"/>
      <c r="AD108" s="150"/>
      <c r="AE108" s="150"/>
      <c r="AF108" s="150"/>
      <c r="AG108" s="150"/>
      <c r="AH108" s="150"/>
      <c r="AI108" s="150"/>
      <c r="AJ108" s="150"/>
      <c r="AK108" s="150"/>
      <c r="AL108" s="150"/>
      <c r="AM108" s="150"/>
      <c r="AN108" s="150"/>
      <c r="AO108" s="150"/>
      <c r="AP108" s="150"/>
      <c r="AQ108" s="150"/>
      <c r="AR108" s="150"/>
      <c r="AS108" s="150"/>
      <c r="AT108" s="150"/>
      <c r="AU108" s="150"/>
      <c r="AV108" s="150"/>
      <c r="AW108" s="150"/>
      <c r="AX108" s="150"/>
      <c r="AY108" s="150"/>
      <c r="AZ108" s="150"/>
      <c r="BA108" s="150"/>
      <c r="BB108" s="150"/>
      <c r="BC108" s="150"/>
      <c r="BD108" s="150"/>
      <c r="BE108" s="150"/>
      <c r="BF108" s="150"/>
      <c r="BG108" s="150"/>
      <c r="BH108" s="150"/>
      <c r="BI108" s="150"/>
      <c r="BJ108" s="150"/>
      <c r="BK108" s="150"/>
      <c r="BL108" s="150"/>
      <c r="BM108" s="150"/>
      <c r="BN108" s="150"/>
      <c r="BO108" s="150"/>
      <c r="BP108" s="150"/>
      <c r="BQ108" s="150"/>
      <c r="BR108" s="150"/>
      <c r="BS108" s="150"/>
      <c r="BT108" s="150"/>
      <c r="BU108" s="150"/>
      <c r="BV108" s="150"/>
      <c r="BW108" s="150"/>
      <c r="BX108" s="150"/>
      <c r="BY108" s="150"/>
      <c r="BZ108" s="150"/>
      <c r="CA108" s="150"/>
      <c r="CB108" s="150"/>
      <c r="CC108" s="150"/>
      <c r="CD108" s="150"/>
      <c r="CE108" s="150"/>
      <c r="CF108" s="150"/>
      <c r="CG108" s="150"/>
      <c r="CH108" s="150"/>
      <c r="CI108" s="150"/>
      <c r="CJ108" s="150"/>
      <c r="CK108" s="150"/>
      <c r="CL108" s="150"/>
      <c r="CM108" s="150"/>
      <c r="CN108" s="150"/>
      <c r="CO108" s="150"/>
      <c r="CP108" s="150"/>
      <c r="CQ108" s="150"/>
      <c r="CR108" s="150"/>
      <c r="CS108" s="150"/>
      <c r="CT108" s="150"/>
      <c r="CU108" s="150"/>
      <c r="CV108" s="150"/>
      <c r="CW108" s="150"/>
      <c r="CX108" s="150"/>
      <c r="CY108" s="150"/>
      <c r="CZ108" s="150"/>
      <c r="DA108" s="150"/>
      <c r="DB108" s="150"/>
      <c r="DC108" s="150"/>
      <c r="DD108" s="150"/>
      <c r="DE108" s="150"/>
      <c r="DF108" s="150"/>
    </row>
    <row r="109" spans="1:110" ht="12.75">
      <c r="A109" s="150"/>
      <c r="B109" s="150"/>
      <c r="C109" s="150"/>
      <c r="D109" s="150"/>
      <c r="E109" s="150"/>
      <c r="F109" s="150"/>
      <c r="G109" s="150"/>
      <c r="H109" s="150"/>
      <c r="I109" s="150"/>
      <c r="J109" s="150"/>
      <c r="K109" s="150"/>
      <c r="L109" s="150"/>
      <c r="M109" s="150"/>
      <c r="N109" s="150"/>
      <c r="O109" s="150"/>
      <c r="P109" s="150"/>
      <c r="Q109" s="150"/>
      <c r="R109" s="150"/>
      <c r="S109" s="150"/>
      <c r="T109" s="150"/>
      <c r="U109" s="150"/>
      <c r="V109" s="150"/>
      <c r="W109" s="150"/>
      <c r="X109" s="150"/>
      <c r="Y109" s="150"/>
      <c r="Z109" s="150"/>
      <c r="AA109" s="150"/>
      <c r="AB109" s="150"/>
      <c r="AC109" s="150"/>
      <c r="AD109" s="150"/>
      <c r="AE109" s="150"/>
      <c r="AF109" s="150"/>
      <c r="AG109" s="150"/>
      <c r="AH109" s="150"/>
      <c r="AI109" s="150"/>
      <c r="AJ109" s="150"/>
      <c r="AK109" s="150"/>
      <c r="AL109" s="150"/>
      <c r="AM109" s="150"/>
      <c r="AN109" s="150"/>
      <c r="AO109" s="150"/>
      <c r="AP109" s="150"/>
      <c r="AQ109" s="150"/>
      <c r="AR109" s="150"/>
      <c r="AS109" s="150"/>
      <c r="AT109" s="150"/>
      <c r="AU109" s="150"/>
      <c r="AV109" s="150"/>
      <c r="AW109" s="150"/>
      <c r="AX109" s="150"/>
      <c r="AY109" s="150"/>
      <c r="AZ109" s="150"/>
      <c r="BA109" s="150"/>
      <c r="BB109" s="150"/>
      <c r="BC109" s="150"/>
      <c r="BD109" s="150"/>
      <c r="BE109" s="150"/>
      <c r="BF109" s="150"/>
      <c r="BG109" s="150"/>
      <c r="BH109" s="150"/>
      <c r="BI109" s="150"/>
      <c r="BJ109" s="150"/>
      <c r="BK109" s="150"/>
      <c r="BL109" s="150"/>
      <c r="BM109" s="150"/>
      <c r="BN109" s="150"/>
      <c r="BO109" s="150"/>
      <c r="BP109" s="150"/>
      <c r="BQ109" s="150"/>
      <c r="BR109" s="150"/>
      <c r="BS109" s="150"/>
      <c r="BT109" s="150"/>
      <c r="BU109" s="150"/>
      <c r="BV109" s="150"/>
      <c r="BW109" s="150"/>
      <c r="BX109" s="150"/>
      <c r="BY109" s="150"/>
      <c r="BZ109" s="150"/>
      <c r="CA109" s="150"/>
      <c r="CB109" s="150"/>
      <c r="CC109" s="150"/>
      <c r="CD109" s="150"/>
      <c r="CE109" s="150"/>
      <c r="CF109" s="150"/>
      <c r="CG109" s="150"/>
      <c r="CH109" s="150"/>
      <c r="CI109" s="150"/>
      <c r="CJ109" s="150"/>
      <c r="CK109" s="150"/>
      <c r="CL109" s="150"/>
      <c r="CM109" s="150"/>
      <c r="CN109" s="150"/>
      <c r="CO109" s="150"/>
      <c r="CP109" s="150"/>
      <c r="CQ109" s="150"/>
      <c r="CR109" s="150"/>
      <c r="CS109" s="150"/>
      <c r="CT109" s="150"/>
      <c r="CU109" s="150"/>
      <c r="CV109" s="150"/>
      <c r="CW109" s="150"/>
      <c r="CX109" s="150"/>
      <c r="CY109" s="150"/>
      <c r="CZ109" s="150"/>
      <c r="DA109" s="150"/>
      <c r="DB109" s="150"/>
      <c r="DC109" s="150"/>
      <c r="DD109" s="150"/>
      <c r="DE109" s="150"/>
      <c r="DF109" s="150"/>
    </row>
    <row r="110" spans="1:110" ht="12.75">
      <c r="A110" s="150"/>
      <c r="B110" s="150"/>
      <c r="C110" s="150"/>
      <c r="D110" s="150"/>
      <c r="E110" s="150"/>
      <c r="F110" s="150"/>
      <c r="G110" s="150"/>
      <c r="H110" s="150"/>
      <c r="I110" s="150"/>
      <c r="J110" s="150"/>
      <c r="K110" s="150"/>
      <c r="L110" s="150"/>
      <c r="M110" s="150"/>
      <c r="N110" s="150"/>
      <c r="O110" s="150"/>
      <c r="P110" s="150"/>
      <c r="Q110" s="150"/>
      <c r="R110" s="150"/>
      <c r="S110" s="150"/>
      <c r="T110" s="150"/>
      <c r="U110" s="150"/>
      <c r="V110" s="150"/>
      <c r="W110" s="150"/>
      <c r="X110" s="150"/>
      <c r="Y110" s="150"/>
      <c r="Z110" s="150"/>
      <c r="AA110" s="150"/>
      <c r="AB110" s="150"/>
      <c r="AC110" s="150"/>
      <c r="AD110" s="150"/>
      <c r="AE110" s="150"/>
      <c r="AF110" s="150"/>
      <c r="AG110" s="150"/>
      <c r="AH110" s="150"/>
      <c r="AI110" s="150"/>
      <c r="AJ110" s="150"/>
      <c r="AK110" s="150"/>
      <c r="AL110" s="150"/>
      <c r="AM110" s="150"/>
      <c r="AN110" s="150"/>
      <c r="AO110" s="150"/>
      <c r="AP110" s="150"/>
      <c r="AQ110" s="150"/>
      <c r="AR110" s="150"/>
      <c r="AS110" s="150"/>
      <c r="AT110" s="150"/>
      <c r="AU110" s="150"/>
      <c r="AV110" s="150"/>
      <c r="AW110" s="150"/>
      <c r="AX110" s="150"/>
      <c r="AY110" s="150"/>
      <c r="AZ110" s="150"/>
      <c r="BA110" s="150"/>
      <c r="BB110" s="150"/>
      <c r="BC110" s="150"/>
      <c r="BD110" s="150"/>
      <c r="BE110" s="150"/>
      <c r="BF110" s="150"/>
      <c r="BG110" s="150"/>
      <c r="BH110" s="150"/>
      <c r="BI110" s="150"/>
      <c r="BJ110" s="150"/>
      <c r="BK110" s="150"/>
      <c r="BL110" s="150"/>
      <c r="BM110" s="150"/>
      <c r="BN110" s="150"/>
      <c r="BO110" s="150"/>
      <c r="BP110" s="150"/>
      <c r="BQ110" s="150"/>
      <c r="BR110" s="150"/>
      <c r="BS110" s="150"/>
      <c r="BT110" s="150"/>
      <c r="BU110" s="150"/>
      <c r="BV110" s="150"/>
      <c r="BW110" s="150"/>
      <c r="BX110" s="150"/>
      <c r="BY110" s="150"/>
      <c r="BZ110" s="150"/>
      <c r="CA110" s="150"/>
      <c r="CB110" s="150"/>
      <c r="CC110" s="150"/>
      <c r="CD110" s="150"/>
      <c r="CE110" s="150"/>
      <c r="CF110" s="150"/>
      <c r="CG110" s="150"/>
      <c r="CH110" s="150"/>
      <c r="CI110" s="150"/>
      <c r="CJ110" s="150"/>
      <c r="CK110" s="150"/>
      <c r="CL110" s="150"/>
      <c r="CM110" s="150"/>
      <c r="CN110" s="150"/>
      <c r="CO110" s="150"/>
      <c r="CP110" s="150"/>
      <c r="CQ110" s="150"/>
      <c r="CR110" s="150"/>
      <c r="CS110" s="150"/>
      <c r="CT110" s="150"/>
      <c r="CU110" s="150"/>
      <c r="CV110" s="150"/>
      <c r="CW110" s="150"/>
      <c r="CX110" s="150"/>
      <c r="CY110" s="150"/>
      <c r="CZ110" s="150"/>
      <c r="DA110" s="150"/>
      <c r="DB110" s="150"/>
      <c r="DC110" s="150"/>
      <c r="DD110" s="150"/>
      <c r="DE110" s="150"/>
      <c r="DF110" s="150"/>
    </row>
    <row r="111" spans="1:110" ht="12.75">
      <c r="A111" s="150"/>
      <c r="B111" s="150"/>
      <c r="C111" s="150"/>
      <c r="D111" s="150"/>
      <c r="E111" s="150"/>
      <c r="F111" s="150"/>
      <c r="G111" s="150"/>
      <c r="H111" s="150"/>
      <c r="I111" s="150"/>
      <c r="J111" s="150"/>
      <c r="K111" s="150"/>
      <c r="L111" s="150"/>
      <c r="M111" s="150"/>
      <c r="N111" s="150"/>
      <c r="O111" s="150"/>
      <c r="P111" s="150"/>
      <c r="Q111" s="150"/>
      <c r="R111" s="150"/>
      <c r="S111" s="150"/>
      <c r="T111" s="150"/>
      <c r="U111" s="150"/>
      <c r="V111" s="150"/>
      <c r="W111" s="150"/>
      <c r="X111" s="150"/>
      <c r="Y111" s="150"/>
      <c r="Z111" s="150"/>
      <c r="AA111" s="150"/>
      <c r="AB111" s="150"/>
      <c r="AC111" s="150"/>
      <c r="AD111" s="150"/>
      <c r="AE111" s="150"/>
      <c r="AF111" s="150"/>
      <c r="AG111" s="150"/>
      <c r="AH111" s="150"/>
      <c r="AI111" s="150"/>
      <c r="AJ111" s="150"/>
      <c r="AK111" s="150"/>
      <c r="AL111" s="150"/>
      <c r="AM111" s="150"/>
      <c r="AN111" s="150"/>
      <c r="AO111" s="150"/>
      <c r="AP111" s="150"/>
      <c r="AQ111" s="150"/>
      <c r="AR111" s="150"/>
      <c r="AS111" s="150"/>
      <c r="AT111" s="150"/>
      <c r="AU111" s="150"/>
      <c r="AV111" s="150"/>
      <c r="AW111" s="150"/>
      <c r="AX111" s="150"/>
      <c r="AY111" s="150"/>
      <c r="AZ111" s="150"/>
      <c r="BA111" s="150"/>
      <c r="BB111" s="150"/>
      <c r="BC111" s="150"/>
      <c r="BD111" s="150"/>
      <c r="BE111" s="150"/>
      <c r="BF111" s="150"/>
      <c r="BG111" s="150"/>
      <c r="BH111" s="150"/>
      <c r="BI111" s="150"/>
      <c r="BJ111" s="150"/>
      <c r="BK111" s="150"/>
      <c r="BL111" s="150"/>
      <c r="BM111" s="150"/>
      <c r="BN111" s="150"/>
      <c r="BO111" s="150"/>
      <c r="BP111" s="150"/>
      <c r="BQ111" s="150"/>
      <c r="BR111" s="150"/>
      <c r="BS111" s="150"/>
      <c r="BT111" s="150"/>
      <c r="BU111" s="150"/>
      <c r="BV111" s="150"/>
      <c r="BW111" s="150"/>
      <c r="BX111" s="150"/>
      <c r="BY111" s="150"/>
      <c r="BZ111" s="150"/>
      <c r="CA111" s="150"/>
      <c r="CB111" s="150"/>
      <c r="CC111" s="150"/>
      <c r="CD111" s="150"/>
      <c r="CE111" s="150"/>
      <c r="CF111" s="150"/>
      <c r="CG111" s="150"/>
      <c r="CH111" s="150"/>
      <c r="CI111" s="150"/>
      <c r="CJ111" s="150"/>
      <c r="CK111" s="150"/>
      <c r="CL111" s="150"/>
      <c r="CM111" s="150"/>
      <c r="CN111" s="150"/>
      <c r="CO111" s="150"/>
      <c r="CP111" s="150"/>
      <c r="CQ111" s="150"/>
      <c r="CR111" s="150"/>
      <c r="CS111" s="150"/>
      <c r="CT111" s="150"/>
      <c r="CU111" s="150"/>
      <c r="CV111" s="150"/>
      <c r="CW111" s="150"/>
      <c r="CX111" s="150"/>
      <c r="CY111" s="150"/>
      <c r="CZ111" s="150"/>
      <c r="DA111" s="150"/>
      <c r="DB111" s="150"/>
      <c r="DC111" s="150"/>
      <c r="DD111" s="150"/>
      <c r="DE111" s="150"/>
      <c r="DF111" s="150"/>
    </row>
    <row r="112" spans="1:110" ht="12.75">
      <c r="A112" s="150"/>
      <c r="B112" s="150"/>
      <c r="C112" s="150"/>
      <c r="D112" s="150"/>
      <c r="E112" s="150"/>
      <c r="F112" s="150"/>
      <c r="G112" s="150"/>
      <c r="H112" s="150"/>
      <c r="I112" s="150"/>
      <c r="J112" s="150"/>
      <c r="K112" s="150"/>
      <c r="L112" s="150"/>
      <c r="M112" s="150"/>
      <c r="N112" s="150"/>
      <c r="O112" s="150"/>
      <c r="P112" s="150"/>
      <c r="Q112" s="150"/>
      <c r="R112" s="150"/>
      <c r="S112" s="150"/>
      <c r="T112" s="150"/>
      <c r="U112" s="150"/>
      <c r="V112" s="150"/>
      <c r="W112" s="150"/>
      <c r="X112" s="150"/>
      <c r="Y112" s="150"/>
      <c r="Z112" s="150"/>
      <c r="AA112" s="150"/>
      <c r="AB112" s="150"/>
      <c r="AC112" s="150"/>
      <c r="AD112" s="150"/>
      <c r="AE112" s="150"/>
      <c r="AF112" s="150"/>
      <c r="AG112" s="150"/>
      <c r="AH112" s="150"/>
      <c r="AI112" s="150"/>
      <c r="AJ112" s="150"/>
      <c r="AK112" s="150"/>
      <c r="AL112" s="150"/>
      <c r="AM112" s="150"/>
      <c r="AN112" s="150"/>
      <c r="AO112" s="150"/>
      <c r="AP112" s="150"/>
      <c r="AQ112" s="150"/>
      <c r="AR112" s="150"/>
      <c r="AS112" s="150"/>
      <c r="AT112" s="150"/>
      <c r="AU112" s="150"/>
      <c r="AV112" s="150"/>
      <c r="AW112" s="150"/>
      <c r="AX112" s="150"/>
      <c r="AY112" s="150"/>
      <c r="AZ112" s="150"/>
      <c r="BA112" s="150"/>
      <c r="BB112" s="150"/>
      <c r="BC112" s="150"/>
      <c r="BD112" s="150"/>
      <c r="BE112" s="150"/>
      <c r="BF112" s="150"/>
      <c r="BG112" s="150"/>
      <c r="BH112" s="150"/>
      <c r="BI112" s="150"/>
      <c r="BJ112" s="150"/>
      <c r="BK112" s="150"/>
      <c r="BL112" s="150"/>
      <c r="BM112" s="150"/>
      <c r="BN112" s="150"/>
      <c r="BO112" s="150"/>
      <c r="BP112" s="150"/>
      <c r="BQ112" s="150"/>
      <c r="BR112" s="150"/>
      <c r="BS112" s="150"/>
      <c r="BT112" s="150"/>
      <c r="BU112" s="150"/>
      <c r="BV112" s="150"/>
      <c r="BW112" s="150"/>
      <c r="BX112" s="150"/>
      <c r="BY112" s="150"/>
      <c r="BZ112" s="150"/>
      <c r="CA112" s="150"/>
      <c r="CB112" s="150"/>
      <c r="CC112" s="150"/>
      <c r="CD112" s="150"/>
      <c r="CE112" s="150"/>
      <c r="CF112" s="150"/>
      <c r="CG112" s="150"/>
      <c r="CH112" s="150"/>
      <c r="CI112" s="150"/>
      <c r="CJ112" s="150"/>
      <c r="CK112" s="150"/>
      <c r="CL112" s="150"/>
      <c r="CM112" s="150"/>
      <c r="CN112" s="150"/>
      <c r="CO112" s="150"/>
      <c r="CP112" s="150"/>
      <c r="CQ112" s="150"/>
      <c r="CR112" s="150"/>
      <c r="CS112" s="150"/>
      <c r="CT112" s="150"/>
      <c r="CU112" s="150"/>
      <c r="CV112" s="150"/>
      <c r="CW112" s="150"/>
      <c r="CX112" s="150"/>
      <c r="CY112" s="150"/>
      <c r="CZ112" s="150"/>
      <c r="DA112" s="150"/>
      <c r="DB112" s="150"/>
      <c r="DC112" s="150"/>
      <c r="DD112" s="150"/>
      <c r="DE112" s="150"/>
      <c r="DF112" s="150"/>
    </row>
    <row r="113" spans="1:110" ht="12.75">
      <c r="A113" s="150"/>
      <c r="B113" s="150"/>
      <c r="C113" s="150"/>
      <c r="D113" s="150"/>
      <c r="E113" s="150"/>
      <c r="F113" s="150"/>
      <c r="G113" s="150"/>
      <c r="H113" s="150"/>
      <c r="I113" s="150"/>
      <c r="J113" s="150"/>
      <c r="K113" s="150"/>
      <c r="L113" s="150"/>
      <c r="M113" s="150"/>
      <c r="N113" s="150"/>
      <c r="O113" s="150"/>
      <c r="P113" s="150"/>
      <c r="Q113" s="150"/>
      <c r="R113" s="150"/>
      <c r="S113" s="150"/>
      <c r="T113" s="150"/>
      <c r="U113" s="150"/>
      <c r="V113" s="150"/>
      <c r="W113" s="150"/>
      <c r="X113" s="150"/>
      <c r="Y113" s="150"/>
      <c r="Z113" s="150"/>
      <c r="AA113" s="150"/>
      <c r="AB113" s="150"/>
      <c r="AC113" s="150"/>
      <c r="AD113" s="150"/>
      <c r="AE113" s="150"/>
      <c r="AF113" s="150"/>
      <c r="AG113" s="150"/>
      <c r="AH113" s="150"/>
      <c r="AI113" s="150"/>
      <c r="AJ113" s="150"/>
      <c r="AK113" s="150"/>
      <c r="AL113" s="150"/>
      <c r="AM113" s="150"/>
      <c r="AN113" s="150"/>
      <c r="AO113" s="150"/>
      <c r="AP113" s="150"/>
      <c r="AQ113" s="150"/>
      <c r="AR113" s="150"/>
      <c r="AS113" s="150"/>
      <c r="AT113" s="150"/>
      <c r="AU113" s="150"/>
      <c r="AV113" s="150"/>
      <c r="AW113" s="150"/>
      <c r="AX113" s="150"/>
      <c r="AY113" s="150"/>
      <c r="AZ113" s="150"/>
      <c r="BA113" s="150"/>
      <c r="BB113" s="150"/>
      <c r="BC113" s="150"/>
      <c r="BD113" s="150"/>
      <c r="BE113" s="150"/>
      <c r="BF113" s="150"/>
      <c r="BG113" s="150"/>
      <c r="BH113" s="150"/>
      <c r="BI113" s="150"/>
      <c r="BJ113" s="150"/>
      <c r="BK113" s="150"/>
      <c r="BL113" s="150"/>
      <c r="BM113" s="150"/>
      <c r="BN113" s="150"/>
      <c r="BO113" s="150"/>
      <c r="BP113" s="150"/>
      <c r="BQ113" s="150"/>
      <c r="BR113" s="150"/>
      <c r="BS113" s="150"/>
      <c r="BT113" s="150"/>
      <c r="BU113" s="150"/>
      <c r="BV113" s="150"/>
      <c r="BW113" s="150"/>
      <c r="BX113" s="150"/>
      <c r="BY113" s="150"/>
      <c r="BZ113" s="150"/>
      <c r="CA113" s="150"/>
      <c r="CB113" s="150"/>
      <c r="CC113" s="150"/>
      <c r="CD113" s="150"/>
      <c r="CE113" s="150"/>
      <c r="CF113" s="150"/>
      <c r="CG113" s="150"/>
      <c r="CH113" s="150"/>
      <c r="CI113" s="150"/>
      <c r="CJ113" s="150"/>
      <c r="CK113" s="150"/>
      <c r="CL113" s="150"/>
      <c r="CM113" s="150"/>
      <c r="CN113" s="150"/>
      <c r="CO113" s="150"/>
      <c r="CP113" s="150"/>
      <c r="CQ113" s="150"/>
      <c r="CR113" s="150"/>
      <c r="CS113" s="150"/>
      <c r="CT113" s="150"/>
      <c r="CU113" s="150"/>
      <c r="CV113" s="150"/>
      <c r="CW113" s="150"/>
      <c r="CX113" s="150"/>
      <c r="CY113" s="150"/>
      <c r="CZ113" s="150"/>
      <c r="DA113" s="150"/>
      <c r="DB113" s="150"/>
      <c r="DC113" s="150"/>
      <c r="DD113" s="150"/>
      <c r="DE113" s="150"/>
      <c r="DF113" s="150"/>
    </row>
    <row r="114" spans="1:110" ht="12.75">
      <c r="A114" s="150"/>
      <c r="B114" s="150"/>
      <c r="C114" s="150"/>
      <c r="D114" s="150"/>
      <c r="E114" s="150"/>
      <c r="F114" s="150"/>
      <c r="G114" s="150"/>
      <c r="H114" s="150"/>
      <c r="I114" s="150"/>
      <c r="J114" s="150"/>
      <c r="K114" s="150"/>
      <c r="L114" s="150"/>
      <c r="M114" s="150"/>
      <c r="N114" s="150"/>
      <c r="O114" s="150"/>
      <c r="P114" s="150"/>
      <c r="Q114" s="150"/>
      <c r="R114" s="150"/>
      <c r="S114" s="150"/>
      <c r="T114" s="150"/>
      <c r="U114" s="150"/>
      <c r="V114" s="150"/>
      <c r="W114" s="150"/>
      <c r="X114" s="150"/>
      <c r="Y114" s="150"/>
      <c r="Z114" s="150"/>
      <c r="AA114" s="150"/>
      <c r="AB114" s="150"/>
      <c r="AC114" s="150"/>
      <c r="AD114" s="150"/>
      <c r="AE114" s="150"/>
      <c r="AF114" s="150"/>
      <c r="AG114" s="150"/>
      <c r="AH114" s="150"/>
      <c r="AI114" s="150"/>
      <c r="AJ114" s="150"/>
      <c r="AK114" s="150"/>
      <c r="AL114" s="150"/>
      <c r="AM114" s="150"/>
      <c r="AN114" s="150"/>
      <c r="AO114" s="150"/>
      <c r="AP114" s="150"/>
      <c r="AQ114" s="150"/>
      <c r="AR114" s="150"/>
      <c r="AS114" s="150"/>
      <c r="AT114" s="150"/>
      <c r="AU114" s="150"/>
      <c r="AV114" s="150"/>
      <c r="AW114" s="150"/>
      <c r="AX114" s="150"/>
      <c r="AY114" s="150"/>
      <c r="AZ114" s="150"/>
      <c r="BA114" s="150"/>
      <c r="BB114" s="150"/>
      <c r="BC114" s="150"/>
      <c r="BD114" s="150"/>
      <c r="BE114" s="150"/>
      <c r="BF114" s="150"/>
      <c r="BG114" s="150"/>
      <c r="BH114" s="150"/>
      <c r="BI114" s="150"/>
      <c r="BJ114" s="150"/>
      <c r="BK114" s="150"/>
      <c r="BL114" s="150"/>
      <c r="BM114" s="150"/>
      <c r="BN114" s="150"/>
      <c r="BO114" s="150"/>
      <c r="BP114" s="150"/>
      <c r="BQ114" s="150"/>
      <c r="BR114" s="150"/>
      <c r="BS114" s="150"/>
      <c r="BT114" s="150"/>
      <c r="BU114" s="150"/>
      <c r="BV114" s="150"/>
      <c r="BW114" s="150"/>
      <c r="BX114" s="150"/>
      <c r="BY114" s="150"/>
      <c r="BZ114" s="150"/>
      <c r="CA114" s="150"/>
      <c r="CB114" s="150"/>
      <c r="CC114" s="150"/>
      <c r="CD114" s="150"/>
      <c r="CE114" s="150"/>
      <c r="CF114" s="150"/>
      <c r="CG114" s="150"/>
      <c r="CH114" s="150"/>
      <c r="CI114" s="150"/>
      <c r="CJ114" s="150"/>
      <c r="CK114" s="150"/>
      <c r="CL114" s="150"/>
      <c r="CM114" s="150"/>
      <c r="CN114" s="150"/>
      <c r="CO114" s="150"/>
      <c r="CP114" s="150"/>
      <c r="CQ114" s="150"/>
      <c r="CR114" s="150"/>
      <c r="CS114" s="150"/>
      <c r="CT114" s="150"/>
      <c r="CU114" s="150"/>
      <c r="CV114" s="150"/>
      <c r="CW114" s="150"/>
      <c r="CX114" s="150"/>
      <c r="CY114" s="150"/>
      <c r="CZ114" s="150"/>
      <c r="DA114" s="150"/>
      <c r="DB114" s="150"/>
      <c r="DC114" s="150"/>
      <c r="DD114" s="150"/>
      <c r="DE114" s="150"/>
      <c r="DF114" s="150"/>
    </row>
    <row r="115" spans="1:110" ht="12.75">
      <c r="A115" s="150"/>
      <c r="B115" s="150"/>
      <c r="C115" s="150"/>
      <c r="D115" s="150"/>
      <c r="E115" s="150"/>
      <c r="F115" s="150"/>
      <c r="G115" s="150"/>
      <c r="H115" s="150"/>
      <c r="I115" s="150"/>
      <c r="J115" s="150"/>
      <c r="K115" s="150"/>
      <c r="L115" s="150"/>
      <c r="M115" s="150"/>
      <c r="N115" s="150"/>
      <c r="O115" s="150"/>
      <c r="P115" s="150"/>
      <c r="Q115" s="150"/>
      <c r="R115" s="150"/>
      <c r="S115" s="150"/>
      <c r="T115" s="150"/>
      <c r="U115" s="150"/>
      <c r="V115" s="150"/>
      <c r="W115" s="150"/>
      <c r="X115" s="150"/>
      <c r="Y115" s="150"/>
      <c r="Z115" s="150"/>
      <c r="AA115" s="150"/>
      <c r="AB115" s="150"/>
      <c r="AC115" s="150"/>
      <c r="AD115" s="150"/>
      <c r="AE115" s="150"/>
      <c r="AF115" s="150"/>
      <c r="AG115" s="150"/>
      <c r="AH115" s="150"/>
      <c r="AI115" s="150"/>
      <c r="AJ115" s="150"/>
      <c r="AK115" s="150"/>
      <c r="AL115" s="150"/>
      <c r="AM115" s="150"/>
      <c r="AN115" s="150"/>
      <c r="AO115" s="150"/>
      <c r="AP115" s="150"/>
      <c r="AQ115" s="150"/>
      <c r="AR115" s="150"/>
      <c r="AS115" s="150"/>
      <c r="AT115" s="150"/>
      <c r="AU115" s="150"/>
      <c r="AV115" s="150"/>
      <c r="AW115" s="150"/>
      <c r="AX115" s="150"/>
      <c r="AY115" s="150"/>
      <c r="AZ115" s="150"/>
      <c r="BA115" s="150"/>
      <c r="BB115" s="150"/>
      <c r="BC115" s="150"/>
      <c r="BD115" s="150"/>
      <c r="BE115" s="150"/>
      <c r="BF115" s="150"/>
      <c r="BG115" s="150"/>
      <c r="BH115" s="150"/>
      <c r="BI115" s="150"/>
      <c r="BJ115" s="150"/>
      <c r="BK115" s="150"/>
      <c r="BL115" s="150"/>
      <c r="BM115" s="150"/>
      <c r="BN115" s="150"/>
      <c r="BO115" s="150"/>
      <c r="BP115" s="150"/>
      <c r="BQ115" s="150"/>
      <c r="BR115" s="150"/>
      <c r="BS115" s="150"/>
      <c r="BT115" s="150"/>
      <c r="BU115" s="150"/>
      <c r="BV115" s="150"/>
      <c r="BW115" s="150"/>
      <c r="BX115" s="150"/>
      <c r="BY115" s="150"/>
      <c r="BZ115" s="150"/>
      <c r="CA115" s="150"/>
      <c r="CB115" s="150"/>
      <c r="CC115" s="150"/>
      <c r="CD115" s="150"/>
      <c r="CE115" s="150"/>
      <c r="CF115" s="150"/>
      <c r="CG115" s="150"/>
      <c r="CH115" s="150"/>
      <c r="CI115" s="150"/>
      <c r="CJ115" s="150"/>
      <c r="CK115" s="150"/>
      <c r="CL115" s="150"/>
      <c r="CM115" s="150"/>
      <c r="CN115" s="150"/>
      <c r="CO115" s="150"/>
      <c r="CP115" s="150"/>
      <c r="CQ115" s="150"/>
      <c r="CR115" s="150"/>
      <c r="CS115" s="150"/>
      <c r="CT115" s="150"/>
      <c r="CU115" s="150"/>
      <c r="CV115" s="150"/>
      <c r="CW115" s="150"/>
      <c r="CX115" s="150"/>
      <c r="CY115" s="150"/>
      <c r="CZ115" s="150"/>
      <c r="DA115" s="150"/>
      <c r="DB115" s="150"/>
      <c r="DC115" s="150"/>
      <c r="DD115" s="150"/>
      <c r="DE115" s="150"/>
      <c r="DF115" s="150"/>
    </row>
    <row r="116" spans="1:110" ht="12.75">
      <c r="A116" s="150"/>
      <c r="B116" s="150"/>
      <c r="C116" s="150"/>
      <c r="D116" s="150"/>
      <c r="E116" s="150"/>
      <c r="F116" s="150"/>
      <c r="G116" s="150"/>
      <c r="H116" s="150"/>
      <c r="I116" s="150"/>
      <c r="J116" s="150"/>
      <c r="K116" s="150"/>
      <c r="L116" s="150"/>
      <c r="M116" s="150"/>
      <c r="N116" s="150"/>
      <c r="O116" s="150"/>
      <c r="P116" s="150"/>
      <c r="Q116" s="150"/>
      <c r="R116" s="150"/>
      <c r="S116" s="150"/>
      <c r="T116" s="150"/>
      <c r="U116" s="150"/>
      <c r="V116" s="150"/>
      <c r="W116" s="150"/>
      <c r="X116" s="150"/>
      <c r="Y116" s="150"/>
      <c r="Z116" s="150"/>
      <c r="AA116" s="150"/>
      <c r="AB116" s="150"/>
      <c r="AC116" s="150"/>
      <c r="AD116" s="150"/>
      <c r="AE116" s="150"/>
      <c r="AF116" s="150"/>
      <c r="AG116" s="150"/>
      <c r="AH116" s="150"/>
      <c r="AI116" s="150"/>
      <c r="AJ116" s="150"/>
      <c r="AK116" s="150"/>
      <c r="AL116" s="150"/>
      <c r="AM116" s="150"/>
      <c r="AN116" s="150"/>
      <c r="AO116" s="150"/>
      <c r="AP116" s="150"/>
      <c r="AQ116" s="150"/>
      <c r="AR116" s="150"/>
      <c r="AS116" s="150"/>
      <c r="AT116" s="150"/>
      <c r="AU116" s="150"/>
      <c r="AV116" s="150"/>
      <c r="AW116" s="150"/>
      <c r="AX116" s="150"/>
      <c r="AY116" s="150"/>
      <c r="AZ116" s="150"/>
      <c r="BA116" s="150"/>
      <c r="BB116" s="150"/>
      <c r="BC116" s="150"/>
      <c r="BD116" s="150"/>
      <c r="BE116" s="150"/>
      <c r="BF116" s="150"/>
      <c r="BG116" s="150"/>
      <c r="BH116" s="150"/>
      <c r="BI116" s="150"/>
      <c r="BJ116" s="150"/>
      <c r="BK116" s="150"/>
      <c r="BL116" s="150"/>
      <c r="BM116" s="150"/>
      <c r="BN116" s="150"/>
      <c r="BO116" s="150"/>
      <c r="BP116" s="150"/>
      <c r="BQ116" s="150"/>
      <c r="BR116" s="150"/>
      <c r="BS116" s="150"/>
      <c r="BT116" s="150"/>
      <c r="BU116" s="150"/>
      <c r="BV116" s="150"/>
      <c r="BW116" s="150"/>
      <c r="BX116" s="150"/>
      <c r="BY116" s="150"/>
      <c r="BZ116" s="150"/>
      <c r="CA116" s="150"/>
      <c r="CB116" s="150"/>
      <c r="CC116" s="150"/>
      <c r="CD116" s="150"/>
      <c r="CE116" s="150"/>
      <c r="CF116" s="150"/>
      <c r="CG116" s="150"/>
      <c r="CH116" s="150"/>
      <c r="CI116" s="150"/>
      <c r="CJ116" s="150"/>
      <c r="CK116" s="150"/>
      <c r="CL116" s="150"/>
      <c r="CM116" s="150"/>
      <c r="CN116" s="150"/>
      <c r="CO116" s="150"/>
      <c r="CP116" s="150"/>
      <c r="CQ116" s="150"/>
      <c r="CR116" s="150"/>
      <c r="CS116" s="150"/>
      <c r="CT116" s="150"/>
      <c r="CU116" s="150"/>
      <c r="CV116" s="150"/>
      <c r="CW116" s="150"/>
      <c r="CX116" s="150"/>
      <c r="CY116" s="150"/>
      <c r="CZ116" s="150"/>
      <c r="DA116" s="150"/>
      <c r="DB116" s="150"/>
      <c r="DC116" s="150"/>
      <c r="DD116" s="150"/>
      <c r="DE116" s="150"/>
      <c r="DF116" s="150"/>
    </row>
    <row r="117" spans="1:110" ht="12.75">
      <c r="A117" s="150"/>
      <c r="B117" s="150"/>
      <c r="C117" s="150"/>
      <c r="D117" s="150"/>
      <c r="E117" s="150"/>
      <c r="F117" s="150"/>
      <c r="G117" s="150"/>
      <c r="H117" s="150"/>
      <c r="I117" s="150"/>
      <c r="J117" s="150"/>
      <c r="K117" s="150"/>
      <c r="L117" s="150"/>
      <c r="M117" s="150"/>
      <c r="N117" s="150"/>
      <c r="O117" s="150"/>
      <c r="P117" s="150"/>
      <c r="Q117" s="150"/>
      <c r="R117" s="150"/>
      <c r="S117" s="150"/>
      <c r="T117" s="150"/>
      <c r="U117" s="150"/>
      <c r="V117" s="150"/>
      <c r="W117" s="150"/>
      <c r="X117" s="150"/>
      <c r="Y117" s="150"/>
      <c r="Z117" s="150"/>
      <c r="AA117" s="150"/>
      <c r="AB117" s="150"/>
      <c r="AC117" s="150"/>
      <c r="AD117" s="150"/>
      <c r="AE117" s="150"/>
      <c r="AF117" s="150"/>
      <c r="AG117" s="150"/>
      <c r="AH117" s="150"/>
      <c r="AI117" s="150"/>
      <c r="AJ117" s="150"/>
      <c r="AK117" s="150"/>
      <c r="AL117" s="150"/>
      <c r="AM117" s="150"/>
      <c r="AN117" s="150"/>
      <c r="AO117" s="150"/>
      <c r="AP117" s="150"/>
      <c r="AQ117" s="150"/>
      <c r="AR117" s="150"/>
      <c r="AS117" s="150"/>
      <c r="AT117" s="150"/>
      <c r="AU117" s="150"/>
      <c r="AV117" s="150"/>
      <c r="AW117" s="150"/>
      <c r="AX117" s="150"/>
      <c r="AY117" s="150"/>
      <c r="AZ117" s="150"/>
      <c r="BA117" s="150"/>
      <c r="BB117" s="150"/>
      <c r="BC117" s="150"/>
      <c r="BD117" s="150"/>
      <c r="BE117" s="150"/>
      <c r="BF117" s="150"/>
      <c r="BG117" s="150"/>
      <c r="BH117" s="150"/>
      <c r="BI117" s="150"/>
      <c r="BJ117" s="150"/>
      <c r="BK117" s="150"/>
      <c r="BL117" s="150"/>
      <c r="BM117" s="150"/>
      <c r="BN117" s="150"/>
      <c r="BO117" s="150"/>
      <c r="BP117" s="150"/>
      <c r="BQ117" s="150"/>
      <c r="BR117" s="150"/>
      <c r="BS117" s="150"/>
      <c r="BT117" s="150"/>
      <c r="BU117" s="150"/>
      <c r="BV117" s="150"/>
      <c r="BW117" s="150"/>
      <c r="BX117" s="150"/>
      <c r="BY117" s="150"/>
      <c r="BZ117" s="150"/>
      <c r="CA117" s="150"/>
      <c r="CB117" s="150"/>
      <c r="CC117" s="150"/>
      <c r="CD117" s="150"/>
      <c r="CE117" s="150"/>
      <c r="CF117" s="150"/>
      <c r="CG117" s="150"/>
      <c r="CH117" s="150"/>
      <c r="CI117" s="150"/>
      <c r="CJ117" s="150"/>
      <c r="CK117" s="150"/>
      <c r="CL117" s="150"/>
      <c r="CM117" s="150"/>
      <c r="CN117" s="150"/>
      <c r="CO117" s="150"/>
      <c r="CP117" s="150"/>
      <c r="CQ117" s="150"/>
      <c r="CR117" s="150"/>
      <c r="CS117" s="150"/>
      <c r="CT117" s="150"/>
      <c r="CU117" s="150"/>
      <c r="CV117" s="150"/>
      <c r="CW117" s="150"/>
      <c r="CX117" s="150"/>
      <c r="CY117" s="150"/>
      <c r="CZ117" s="150"/>
      <c r="DA117" s="150"/>
      <c r="DB117" s="150"/>
      <c r="DC117" s="150"/>
      <c r="DD117" s="150"/>
      <c r="DE117" s="150"/>
      <c r="DF117" s="150"/>
    </row>
    <row r="118" spans="1:110" ht="12.75">
      <c r="A118" s="150"/>
      <c r="B118" s="150"/>
      <c r="C118" s="150"/>
      <c r="D118" s="150"/>
      <c r="E118" s="150"/>
      <c r="F118" s="150"/>
      <c r="G118" s="150"/>
      <c r="H118" s="150"/>
      <c r="I118" s="150"/>
      <c r="J118" s="150"/>
      <c r="K118" s="150"/>
      <c r="L118" s="150"/>
      <c r="M118" s="150"/>
      <c r="N118" s="150"/>
      <c r="O118" s="150"/>
      <c r="P118" s="150"/>
      <c r="Q118" s="150"/>
      <c r="R118" s="150"/>
      <c r="S118" s="150"/>
      <c r="T118" s="150"/>
      <c r="U118" s="150"/>
      <c r="V118" s="150"/>
      <c r="W118" s="150"/>
      <c r="X118" s="150"/>
      <c r="Y118" s="150"/>
      <c r="Z118" s="150"/>
      <c r="AA118" s="150"/>
      <c r="AB118" s="150"/>
      <c r="AC118" s="150"/>
      <c r="AD118" s="150"/>
      <c r="AE118" s="150"/>
      <c r="AF118" s="150"/>
      <c r="AG118" s="150"/>
      <c r="AH118" s="150"/>
      <c r="AI118" s="150"/>
      <c r="AJ118" s="150"/>
      <c r="AK118" s="150"/>
      <c r="AL118" s="150"/>
      <c r="AM118" s="150"/>
      <c r="AN118" s="150"/>
      <c r="AO118" s="150"/>
      <c r="AP118" s="150"/>
      <c r="AQ118" s="150"/>
      <c r="AR118" s="150"/>
      <c r="AS118" s="150"/>
      <c r="AT118" s="150"/>
      <c r="AU118" s="150"/>
      <c r="AV118" s="150"/>
      <c r="AW118" s="150"/>
      <c r="AX118" s="150"/>
      <c r="AY118" s="150"/>
      <c r="AZ118" s="150"/>
      <c r="BA118" s="150"/>
      <c r="BB118" s="150"/>
      <c r="BC118" s="150"/>
      <c r="BD118" s="150"/>
      <c r="BE118" s="150"/>
      <c r="BF118" s="150"/>
      <c r="BG118" s="150"/>
      <c r="BH118" s="150"/>
      <c r="BI118" s="150"/>
      <c r="BJ118" s="150"/>
      <c r="BK118" s="150"/>
      <c r="BL118" s="150"/>
      <c r="BM118" s="150"/>
      <c r="BN118" s="150"/>
      <c r="BO118" s="150"/>
      <c r="BP118" s="150"/>
      <c r="BQ118" s="150"/>
      <c r="BR118" s="150"/>
      <c r="BS118" s="150"/>
      <c r="BT118" s="150"/>
      <c r="BU118" s="150"/>
      <c r="BV118" s="150"/>
      <c r="BW118" s="150"/>
      <c r="BX118" s="150"/>
      <c r="BY118" s="150"/>
      <c r="BZ118" s="150"/>
      <c r="CA118" s="150"/>
      <c r="CB118" s="150"/>
      <c r="CC118" s="150"/>
      <c r="CD118" s="150"/>
      <c r="CE118" s="150"/>
      <c r="CF118" s="150"/>
      <c r="CG118" s="150"/>
      <c r="CH118" s="150"/>
      <c r="CI118" s="150"/>
      <c r="CJ118" s="150"/>
      <c r="CK118" s="150"/>
      <c r="CL118" s="150"/>
      <c r="CM118" s="150"/>
      <c r="CN118" s="150"/>
      <c r="CO118" s="150"/>
      <c r="CP118" s="150"/>
      <c r="CQ118" s="150"/>
      <c r="CR118" s="150"/>
      <c r="CS118" s="150"/>
      <c r="CT118" s="150"/>
      <c r="CU118" s="150"/>
      <c r="CV118" s="150"/>
      <c r="CW118" s="150"/>
      <c r="CX118" s="150"/>
      <c r="CY118" s="150"/>
      <c r="CZ118" s="150"/>
      <c r="DA118" s="150"/>
      <c r="DB118" s="150"/>
      <c r="DC118" s="150"/>
      <c r="DD118" s="150"/>
      <c r="DE118" s="150"/>
      <c r="DF118" s="150"/>
    </row>
    <row r="119" spans="1:110" ht="12.75">
      <c r="A119" s="150"/>
      <c r="B119" s="150"/>
      <c r="C119" s="150"/>
      <c r="D119" s="150"/>
      <c r="E119" s="150"/>
      <c r="F119" s="150"/>
      <c r="G119" s="150"/>
      <c r="H119" s="150"/>
      <c r="I119" s="150"/>
      <c r="J119" s="150"/>
      <c r="K119" s="150"/>
      <c r="L119" s="150"/>
      <c r="M119" s="150"/>
      <c r="N119" s="150"/>
      <c r="O119" s="150"/>
      <c r="P119" s="150"/>
      <c r="Q119" s="150"/>
      <c r="R119" s="150"/>
      <c r="S119" s="150"/>
      <c r="T119" s="150"/>
      <c r="U119" s="150"/>
      <c r="V119" s="150"/>
      <c r="W119" s="150"/>
      <c r="X119" s="150"/>
      <c r="Y119" s="150"/>
      <c r="Z119" s="150"/>
      <c r="AA119" s="150"/>
      <c r="AB119" s="150"/>
      <c r="AC119" s="150"/>
      <c r="AD119" s="150"/>
      <c r="AE119" s="150"/>
      <c r="AF119" s="150"/>
      <c r="AG119" s="150"/>
      <c r="AH119" s="150"/>
      <c r="AI119" s="150"/>
      <c r="AJ119" s="150"/>
      <c r="AK119" s="150"/>
      <c r="AL119" s="150"/>
      <c r="AM119" s="150"/>
      <c r="AN119" s="150"/>
      <c r="AO119" s="150"/>
      <c r="AP119" s="150"/>
      <c r="AQ119" s="150"/>
      <c r="AR119" s="150"/>
      <c r="AS119" s="150"/>
      <c r="AT119" s="150"/>
      <c r="AU119" s="150"/>
      <c r="AV119" s="150"/>
      <c r="AW119" s="150"/>
      <c r="AX119" s="150"/>
      <c r="AY119" s="150"/>
      <c r="AZ119" s="150"/>
      <c r="BA119" s="150"/>
      <c r="BB119" s="150"/>
      <c r="BC119" s="150"/>
      <c r="BD119" s="150"/>
      <c r="BE119" s="150"/>
      <c r="BF119" s="150"/>
      <c r="BG119" s="150"/>
      <c r="BH119" s="150"/>
      <c r="BI119" s="150"/>
      <c r="BJ119" s="150"/>
      <c r="BK119" s="150"/>
      <c r="BL119" s="150"/>
      <c r="BM119" s="150"/>
      <c r="BN119" s="150"/>
      <c r="BO119" s="150"/>
      <c r="BP119" s="150"/>
      <c r="BQ119" s="150"/>
      <c r="BR119" s="150"/>
      <c r="BS119" s="150"/>
      <c r="BT119" s="150"/>
      <c r="BU119" s="150"/>
      <c r="BV119" s="150"/>
      <c r="BW119" s="150"/>
      <c r="BX119" s="150"/>
      <c r="BY119" s="150"/>
      <c r="BZ119" s="150"/>
      <c r="CA119" s="150"/>
      <c r="CB119" s="150"/>
      <c r="CC119" s="150"/>
      <c r="CD119" s="150"/>
      <c r="CE119" s="150"/>
      <c r="CF119" s="150"/>
      <c r="CG119" s="150"/>
      <c r="CH119" s="150"/>
      <c r="CI119" s="150"/>
      <c r="CJ119" s="150"/>
      <c r="CK119" s="150"/>
      <c r="CL119" s="150"/>
      <c r="CM119" s="150"/>
      <c r="CN119" s="150"/>
      <c r="CO119" s="150"/>
      <c r="CP119" s="150"/>
      <c r="CQ119" s="150"/>
      <c r="CR119" s="150"/>
      <c r="CS119" s="150"/>
      <c r="CT119" s="150"/>
      <c r="CU119" s="150"/>
      <c r="CV119" s="150"/>
      <c r="CW119" s="150"/>
      <c r="CX119" s="150"/>
      <c r="CY119" s="150"/>
      <c r="CZ119" s="150"/>
      <c r="DA119" s="150"/>
      <c r="DB119" s="150"/>
      <c r="DC119" s="150"/>
      <c r="DD119" s="150"/>
      <c r="DE119" s="150"/>
      <c r="DF119" s="150"/>
    </row>
    <row r="120" spans="1:110" ht="12.75">
      <c r="A120" s="150"/>
      <c r="B120" s="150"/>
      <c r="C120" s="150"/>
      <c r="D120" s="150"/>
      <c r="E120" s="150"/>
      <c r="F120" s="150"/>
      <c r="G120" s="150"/>
      <c r="H120" s="150"/>
      <c r="I120" s="150"/>
      <c r="J120" s="150"/>
      <c r="K120" s="150"/>
      <c r="L120" s="150"/>
      <c r="M120" s="150"/>
      <c r="N120" s="150"/>
      <c r="O120" s="150"/>
      <c r="P120" s="150"/>
      <c r="Q120" s="150"/>
      <c r="R120" s="150"/>
      <c r="S120" s="150"/>
      <c r="T120" s="150"/>
      <c r="U120" s="150"/>
      <c r="V120" s="150"/>
      <c r="W120" s="150"/>
      <c r="X120" s="150"/>
      <c r="Y120" s="150"/>
      <c r="Z120" s="150"/>
      <c r="AA120" s="150"/>
      <c r="AB120" s="150"/>
      <c r="AC120" s="150"/>
      <c r="AD120" s="150"/>
      <c r="AE120" s="150"/>
      <c r="AF120" s="150"/>
      <c r="AG120" s="150"/>
      <c r="AH120" s="150"/>
      <c r="AI120" s="150"/>
      <c r="AJ120" s="150"/>
      <c r="AK120" s="150"/>
      <c r="AL120" s="150"/>
      <c r="AM120" s="150"/>
      <c r="AN120" s="150"/>
      <c r="AO120" s="150"/>
      <c r="AP120" s="150"/>
      <c r="AQ120" s="150"/>
      <c r="AR120" s="150"/>
      <c r="AS120" s="150"/>
      <c r="AT120" s="150"/>
      <c r="AU120" s="150"/>
      <c r="AV120" s="150"/>
      <c r="AW120" s="150"/>
      <c r="AX120" s="150"/>
      <c r="AY120" s="150"/>
      <c r="AZ120" s="150"/>
      <c r="BA120" s="150"/>
      <c r="BB120" s="150"/>
      <c r="BC120" s="150"/>
      <c r="BD120" s="150"/>
      <c r="BE120" s="150"/>
      <c r="BF120" s="150"/>
      <c r="BG120" s="150"/>
      <c r="BH120" s="150"/>
      <c r="BI120" s="150"/>
      <c r="BJ120" s="150"/>
      <c r="BK120" s="150"/>
      <c r="BL120" s="150"/>
      <c r="BM120" s="150"/>
      <c r="BN120" s="150"/>
      <c r="BO120" s="150"/>
      <c r="BP120" s="150"/>
      <c r="BQ120" s="150"/>
      <c r="BR120" s="150"/>
      <c r="BS120" s="150"/>
      <c r="BT120" s="150"/>
      <c r="BU120" s="150"/>
      <c r="BV120" s="150"/>
      <c r="BW120" s="150"/>
      <c r="BX120" s="150"/>
      <c r="BY120" s="150"/>
      <c r="BZ120" s="150"/>
      <c r="CA120" s="150"/>
      <c r="CB120" s="150"/>
      <c r="CC120" s="150"/>
      <c r="CD120" s="150"/>
      <c r="CE120" s="150"/>
      <c r="CF120" s="150"/>
      <c r="CG120" s="150"/>
      <c r="CH120" s="150"/>
      <c r="CI120" s="150"/>
      <c r="CJ120" s="150"/>
      <c r="CK120" s="150"/>
      <c r="CL120" s="150"/>
      <c r="CM120" s="150"/>
      <c r="CN120" s="150"/>
      <c r="CO120" s="150"/>
      <c r="CP120" s="150"/>
      <c r="CQ120" s="150"/>
      <c r="CR120" s="150"/>
      <c r="CS120" s="150"/>
      <c r="CT120" s="150"/>
      <c r="CU120" s="150"/>
      <c r="CV120" s="150"/>
      <c r="CW120" s="150"/>
      <c r="CX120" s="150"/>
      <c r="CY120" s="150"/>
      <c r="CZ120" s="150"/>
      <c r="DA120" s="150"/>
      <c r="DB120" s="150"/>
      <c r="DC120" s="150"/>
      <c r="DD120" s="150"/>
      <c r="DE120" s="150"/>
      <c r="DF120" s="150"/>
    </row>
    <row r="121" spans="1:110" ht="12.75">
      <c r="A121" s="150"/>
      <c r="B121" s="150"/>
      <c r="C121" s="150"/>
      <c r="D121" s="150"/>
      <c r="E121" s="150"/>
      <c r="F121" s="150"/>
      <c r="G121" s="150"/>
      <c r="H121" s="150"/>
      <c r="I121" s="150"/>
      <c r="J121" s="150"/>
      <c r="K121" s="150"/>
      <c r="L121" s="150"/>
      <c r="M121" s="150"/>
      <c r="N121" s="150"/>
      <c r="O121" s="150"/>
      <c r="P121" s="150"/>
      <c r="Q121" s="150"/>
      <c r="R121" s="150"/>
      <c r="S121" s="150"/>
      <c r="T121" s="150"/>
      <c r="U121" s="150"/>
      <c r="V121" s="150"/>
      <c r="W121" s="150"/>
      <c r="X121" s="150"/>
      <c r="Y121" s="150"/>
      <c r="Z121" s="150"/>
      <c r="AA121" s="150"/>
      <c r="AB121" s="150"/>
      <c r="AC121" s="150"/>
      <c r="AD121" s="150"/>
      <c r="AE121" s="150"/>
      <c r="AF121" s="150"/>
      <c r="AG121" s="150"/>
      <c r="AH121" s="150"/>
      <c r="AI121" s="150"/>
      <c r="AJ121" s="150"/>
      <c r="AK121" s="150"/>
      <c r="AL121" s="150"/>
      <c r="AM121" s="150"/>
      <c r="AN121" s="150"/>
      <c r="AO121" s="150"/>
      <c r="AP121" s="150"/>
      <c r="AQ121" s="150"/>
      <c r="AR121" s="150"/>
      <c r="AS121" s="150"/>
      <c r="AT121" s="150"/>
      <c r="AU121" s="150"/>
      <c r="AV121" s="150"/>
      <c r="AW121" s="150"/>
      <c r="AX121" s="150"/>
      <c r="AY121" s="150"/>
      <c r="AZ121" s="150"/>
      <c r="BA121" s="150"/>
      <c r="BB121" s="150"/>
      <c r="BC121" s="150"/>
      <c r="BD121" s="150"/>
      <c r="BE121" s="150"/>
      <c r="BF121" s="150"/>
      <c r="BG121" s="150"/>
      <c r="BH121" s="150"/>
      <c r="BI121" s="150"/>
      <c r="BJ121" s="150"/>
      <c r="BK121" s="150"/>
      <c r="BL121" s="150"/>
      <c r="BM121" s="150"/>
      <c r="BN121" s="150"/>
      <c r="BO121" s="150"/>
      <c r="BP121" s="150"/>
      <c r="BQ121" s="150"/>
      <c r="BR121" s="150"/>
      <c r="BS121" s="150"/>
      <c r="BT121" s="150"/>
      <c r="BU121" s="150"/>
      <c r="BV121" s="150"/>
      <c r="BW121" s="150"/>
      <c r="BX121" s="150"/>
      <c r="BY121" s="150"/>
      <c r="BZ121" s="150"/>
      <c r="CA121" s="150"/>
      <c r="CB121" s="150"/>
      <c r="CC121" s="150"/>
      <c r="CD121" s="150"/>
      <c r="CE121" s="150"/>
      <c r="CF121" s="150"/>
      <c r="CG121" s="150"/>
      <c r="CH121" s="150"/>
      <c r="CI121" s="150"/>
      <c r="CJ121" s="150"/>
      <c r="CK121" s="150"/>
      <c r="CL121" s="150"/>
      <c r="CM121" s="150"/>
      <c r="CN121" s="150"/>
      <c r="CO121" s="150"/>
      <c r="CP121" s="150"/>
      <c r="CQ121" s="150"/>
      <c r="CR121" s="150"/>
      <c r="CS121" s="150"/>
      <c r="CT121" s="150"/>
      <c r="CU121" s="150"/>
      <c r="CV121" s="150"/>
      <c r="CW121" s="150"/>
      <c r="CX121" s="150"/>
      <c r="CY121" s="150"/>
      <c r="CZ121" s="150"/>
      <c r="DA121" s="150"/>
      <c r="DB121" s="150"/>
      <c r="DC121" s="150"/>
      <c r="DD121" s="150"/>
      <c r="DE121" s="150"/>
      <c r="DF121" s="150"/>
    </row>
    <row r="122" spans="1:110" ht="12.75">
      <c r="A122" s="150"/>
      <c r="B122" s="150"/>
      <c r="C122" s="150"/>
      <c r="D122" s="150"/>
      <c r="E122" s="150"/>
      <c r="F122" s="150"/>
      <c r="G122" s="150"/>
      <c r="H122" s="150"/>
      <c r="I122" s="150"/>
      <c r="J122" s="150"/>
      <c r="K122" s="150"/>
      <c r="L122" s="150"/>
      <c r="M122" s="150"/>
      <c r="N122" s="150"/>
      <c r="O122" s="150"/>
      <c r="P122" s="150"/>
      <c r="Q122" s="150"/>
      <c r="R122" s="150"/>
      <c r="S122" s="150"/>
      <c r="T122" s="150"/>
      <c r="U122" s="150"/>
      <c r="V122" s="150"/>
      <c r="W122" s="150"/>
      <c r="X122" s="150"/>
      <c r="Y122" s="150"/>
      <c r="Z122" s="150"/>
      <c r="AA122" s="150"/>
      <c r="AB122" s="150"/>
      <c r="AC122" s="150"/>
      <c r="AD122" s="150"/>
      <c r="AE122" s="150"/>
      <c r="AF122" s="150"/>
      <c r="AG122" s="150"/>
      <c r="AH122" s="150"/>
      <c r="AI122" s="150"/>
      <c r="AJ122" s="150"/>
      <c r="AK122" s="150"/>
      <c r="AL122" s="150"/>
      <c r="AM122" s="150"/>
      <c r="AN122" s="150"/>
      <c r="AO122" s="150"/>
      <c r="AP122" s="150"/>
      <c r="AQ122" s="150"/>
      <c r="AR122" s="150"/>
      <c r="AS122" s="150"/>
      <c r="AT122" s="150"/>
      <c r="AU122" s="150"/>
      <c r="AV122" s="150"/>
      <c r="AW122" s="150"/>
      <c r="AX122" s="150"/>
      <c r="AY122" s="150"/>
      <c r="AZ122" s="150"/>
      <c r="BA122" s="150"/>
      <c r="BB122" s="150"/>
      <c r="BC122" s="150"/>
      <c r="BD122" s="150"/>
      <c r="BE122" s="150"/>
      <c r="BF122" s="150"/>
      <c r="BG122" s="150"/>
      <c r="BH122" s="150"/>
      <c r="BI122" s="150"/>
      <c r="BJ122" s="150"/>
      <c r="BK122" s="150"/>
      <c r="BL122" s="150"/>
      <c r="BM122" s="150"/>
      <c r="BN122" s="150"/>
      <c r="BO122" s="150"/>
      <c r="BP122" s="150"/>
      <c r="BQ122" s="150"/>
      <c r="BR122" s="150"/>
      <c r="BS122" s="150"/>
      <c r="BT122" s="150"/>
      <c r="BU122" s="150"/>
      <c r="BV122" s="150"/>
      <c r="BW122" s="150"/>
      <c r="BX122" s="150"/>
      <c r="BY122" s="150"/>
      <c r="BZ122" s="150"/>
      <c r="CA122" s="150"/>
      <c r="CB122" s="150"/>
      <c r="CC122" s="150"/>
      <c r="CD122" s="150"/>
      <c r="CE122" s="150"/>
      <c r="CF122" s="150"/>
      <c r="CG122" s="150"/>
      <c r="CH122" s="150"/>
      <c r="CI122" s="150"/>
      <c r="CJ122" s="150"/>
      <c r="CK122" s="150"/>
      <c r="CL122" s="150"/>
      <c r="CM122" s="150"/>
      <c r="CN122" s="150"/>
      <c r="CO122" s="150"/>
      <c r="CP122" s="150"/>
      <c r="CQ122" s="150"/>
      <c r="CR122" s="150"/>
      <c r="CS122" s="150"/>
      <c r="CT122" s="150"/>
      <c r="CU122" s="150"/>
      <c r="CV122" s="150"/>
      <c r="CW122" s="150"/>
      <c r="CX122" s="150"/>
      <c r="CY122" s="150"/>
      <c r="CZ122" s="150"/>
      <c r="DA122" s="150"/>
      <c r="DB122" s="150"/>
      <c r="DC122" s="150"/>
      <c r="DD122" s="150"/>
      <c r="DE122" s="150"/>
      <c r="DF122" s="150"/>
    </row>
    <row r="123" spans="1:110" ht="12.75">
      <c r="A123" s="150"/>
      <c r="B123" s="150"/>
      <c r="C123" s="150"/>
      <c r="D123" s="150"/>
      <c r="E123" s="150"/>
      <c r="F123" s="150"/>
      <c r="G123" s="150"/>
      <c r="H123" s="150"/>
      <c r="I123" s="150"/>
      <c r="J123" s="150"/>
      <c r="K123" s="150"/>
      <c r="L123" s="150"/>
      <c r="M123" s="150"/>
      <c r="N123" s="150"/>
      <c r="O123" s="150"/>
      <c r="P123" s="150"/>
      <c r="Q123" s="150"/>
      <c r="R123" s="150"/>
      <c r="S123" s="150"/>
      <c r="T123" s="150"/>
      <c r="U123" s="150"/>
      <c r="V123" s="150"/>
      <c r="W123" s="150"/>
      <c r="X123" s="150"/>
      <c r="Y123" s="150"/>
      <c r="Z123" s="150"/>
      <c r="AA123" s="150"/>
      <c r="AB123" s="150"/>
      <c r="AC123" s="150"/>
      <c r="AD123" s="150"/>
      <c r="AE123" s="150"/>
      <c r="AF123" s="150"/>
      <c r="AG123" s="150"/>
      <c r="AH123" s="150"/>
      <c r="AI123" s="150"/>
      <c r="AJ123" s="150"/>
      <c r="AK123" s="150"/>
      <c r="AL123" s="150"/>
      <c r="AM123" s="150"/>
      <c r="AN123" s="150"/>
      <c r="AO123" s="150"/>
      <c r="AP123" s="150"/>
      <c r="AQ123" s="150"/>
      <c r="AR123" s="150"/>
      <c r="AS123" s="150"/>
      <c r="AT123" s="150"/>
      <c r="AU123" s="150"/>
      <c r="AV123" s="150"/>
      <c r="AW123" s="150"/>
      <c r="AX123" s="150"/>
      <c r="AY123" s="150"/>
      <c r="AZ123" s="150"/>
      <c r="BA123" s="150"/>
      <c r="BB123" s="150"/>
      <c r="BC123" s="150"/>
      <c r="BD123" s="150"/>
      <c r="BE123" s="150"/>
      <c r="BF123" s="150"/>
      <c r="BG123" s="150"/>
      <c r="BH123" s="150"/>
      <c r="BI123" s="150"/>
      <c r="BJ123" s="150"/>
      <c r="BK123" s="150"/>
      <c r="BL123" s="150"/>
      <c r="BM123" s="150"/>
      <c r="BN123" s="150"/>
      <c r="BO123" s="150"/>
      <c r="BP123" s="150"/>
      <c r="BQ123" s="150"/>
      <c r="BR123" s="150"/>
      <c r="BS123" s="150"/>
      <c r="BT123" s="150"/>
      <c r="BU123" s="150"/>
      <c r="BV123" s="150"/>
      <c r="BW123" s="150"/>
      <c r="BX123" s="150"/>
      <c r="BY123" s="150"/>
      <c r="BZ123" s="150"/>
      <c r="CA123" s="150"/>
      <c r="CB123" s="150"/>
      <c r="CC123" s="150"/>
      <c r="CD123" s="150"/>
      <c r="CE123" s="150"/>
      <c r="CF123" s="150"/>
      <c r="CG123" s="150"/>
      <c r="CH123" s="150"/>
      <c r="CI123" s="150"/>
      <c r="CJ123" s="150"/>
      <c r="CK123" s="150"/>
      <c r="CL123" s="150"/>
      <c r="CM123" s="150"/>
      <c r="CN123" s="150"/>
      <c r="CO123" s="150"/>
      <c r="CP123" s="150"/>
      <c r="CQ123" s="150"/>
      <c r="CR123" s="150"/>
      <c r="CS123" s="150"/>
      <c r="CT123" s="150"/>
      <c r="CU123" s="150"/>
      <c r="CV123" s="150"/>
      <c r="CW123" s="150"/>
      <c r="CX123" s="150"/>
      <c r="CY123" s="150"/>
      <c r="CZ123" s="150"/>
      <c r="DA123" s="150"/>
      <c r="DB123" s="150"/>
      <c r="DC123" s="150"/>
      <c r="DD123" s="150"/>
      <c r="DE123" s="150"/>
      <c r="DF123" s="150"/>
    </row>
    <row r="124" spans="1:110" ht="12.75">
      <c r="A124" s="150"/>
      <c r="B124" s="150"/>
      <c r="C124" s="150"/>
      <c r="D124" s="150"/>
      <c r="E124" s="150"/>
      <c r="F124" s="150"/>
      <c r="G124" s="150"/>
      <c r="H124" s="150"/>
      <c r="I124" s="150"/>
      <c r="J124" s="150"/>
      <c r="K124" s="150"/>
      <c r="L124" s="150"/>
      <c r="M124" s="150"/>
      <c r="N124" s="150"/>
      <c r="O124" s="150"/>
      <c r="P124" s="150"/>
      <c r="Q124" s="150"/>
      <c r="R124" s="150"/>
      <c r="S124" s="150"/>
      <c r="T124" s="150"/>
      <c r="U124" s="150"/>
      <c r="V124" s="150"/>
      <c r="W124" s="150"/>
      <c r="X124" s="150"/>
      <c r="Y124" s="150"/>
      <c r="Z124" s="150"/>
      <c r="AA124" s="150"/>
      <c r="AB124" s="150"/>
      <c r="AC124" s="150"/>
      <c r="AD124" s="150"/>
      <c r="AE124" s="150"/>
      <c r="AF124" s="150"/>
      <c r="AG124" s="150"/>
      <c r="AH124" s="150"/>
      <c r="AI124" s="150"/>
      <c r="AJ124" s="150"/>
      <c r="AK124" s="150"/>
      <c r="AL124" s="150"/>
      <c r="AM124" s="150"/>
      <c r="AN124" s="150"/>
      <c r="AO124" s="150"/>
      <c r="AP124" s="150"/>
      <c r="AQ124" s="150"/>
      <c r="AR124" s="150"/>
      <c r="AS124" s="150"/>
      <c r="AT124" s="150"/>
      <c r="AU124" s="150"/>
      <c r="AV124" s="150"/>
      <c r="AW124" s="150"/>
      <c r="AX124" s="150"/>
      <c r="AY124" s="150"/>
      <c r="AZ124" s="150"/>
      <c r="BA124" s="150"/>
      <c r="BB124" s="150"/>
      <c r="BC124" s="150"/>
      <c r="BD124" s="150"/>
      <c r="BE124" s="150"/>
      <c r="BF124" s="150"/>
      <c r="BG124" s="150"/>
      <c r="BH124" s="150"/>
      <c r="BI124" s="150"/>
      <c r="BJ124" s="150"/>
      <c r="BK124" s="150"/>
      <c r="BL124" s="150"/>
      <c r="BM124" s="150"/>
      <c r="BN124" s="150"/>
      <c r="BO124" s="150"/>
      <c r="BP124" s="150"/>
      <c r="BQ124" s="150"/>
      <c r="BR124" s="150"/>
      <c r="BS124" s="150"/>
      <c r="BT124" s="150"/>
      <c r="BU124" s="150"/>
      <c r="BV124" s="150"/>
      <c r="BW124" s="150"/>
      <c r="BX124" s="150"/>
      <c r="BY124" s="150"/>
      <c r="BZ124" s="150"/>
      <c r="CA124" s="150"/>
      <c r="CB124" s="150"/>
      <c r="CC124" s="150"/>
      <c r="CD124" s="150"/>
      <c r="CE124" s="150"/>
      <c r="CF124" s="150"/>
      <c r="CG124" s="150"/>
      <c r="CH124" s="150"/>
      <c r="CI124" s="150"/>
      <c r="CJ124" s="150"/>
      <c r="CK124" s="150"/>
      <c r="CL124" s="150"/>
      <c r="CM124" s="150"/>
      <c r="CN124" s="150"/>
      <c r="CO124" s="150"/>
      <c r="CP124" s="150"/>
      <c r="CQ124" s="150"/>
      <c r="CR124" s="150"/>
      <c r="CS124" s="150"/>
      <c r="CT124" s="150"/>
      <c r="CU124" s="150"/>
      <c r="CV124" s="150"/>
      <c r="CW124" s="150"/>
      <c r="CX124" s="150"/>
      <c r="CY124" s="150"/>
      <c r="CZ124" s="150"/>
      <c r="DA124" s="150"/>
      <c r="DB124" s="150"/>
      <c r="DC124" s="150"/>
      <c r="DD124" s="150"/>
      <c r="DE124" s="150"/>
      <c r="DF124" s="150"/>
    </row>
    <row r="125" spans="1:110" ht="12.75">
      <c r="A125" s="150"/>
      <c r="B125" s="150"/>
      <c r="C125" s="150"/>
      <c r="D125" s="150"/>
      <c r="E125" s="150"/>
      <c r="F125" s="150"/>
      <c r="G125" s="150"/>
      <c r="H125" s="150"/>
      <c r="I125" s="150"/>
      <c r="J125" s="150"/>
      <c r="K125" s="150"/>
      <c r="L125" s="150"/>
      <c r="M125" s="150"/>
      <c r="N125" s="150"/>
      <c r="O125" s="150"/>
      <c r="P125" s="150"/>
      <c r="Q125" s="150"/>
      <c r="R125" s="150"/>
      <c r="S125" s="150"/>
      <c r="T125" s="150"/>
      <c r="U125" s="150"/>
      <c r="V125" s="150"/>
      <c r="W125" s="150"/>
      <c r="X125" s="150"/>
      <c r="Y125" s="150"/>
      <c r="Z125" s="150"/>
      <c r="AA125" s="150"/>
      <c r="AB125" s="150"/>
      <c r="AC125" s="150"/>
      <c r="AD125" s="150"/>
      <c r="AE125" s="150"/>
      <c r="AF125" s="150"/>
      <c r="AG125" s="150"/>
      <c r="AH125" s="150"/>
      <c r="AI125" s="150"/>
      <c r="AJ125" s="150"/>
      <c r="AK125" s="150"/>
      <c r="AL125" s="150"/>
      <c r="AM125" s="150"/>
      <c r="AN125" s="150"/>
      <c r="AO125" s="150"/>
      <c r="AP125" s="150"/>
      <c r="AQ125" s="150"/>
      <c r="AR125" s="150"/>
      <c r="AS125" s="150"/>
      <c r="AT125" s="150"/>
      <c r="AU125" s="150"/>
      <c r="AV125" s="150"/>
      <c r="AW125" s="150"/>
      <c r="AX125" s="150"/>
      <c r="AY125" s="150"/>
      <c r="AZ125" s="150"/>
      <c r="BA125" s="150"/>
      <c r="BB125" s="150"/>
      <c r="BC125" s="150"/>
      <c r="BD125" s="150"/>
      <c r="BE125" s="150"/>
      <c r="BF125" s="150"/>
      <c r="BG125" s="150"/>
      <c r="BH125" s="150"/>
      <c r="BI125" s="150"/>
      <c r="BJ125" s="150"/>
      <c r="BK125" s="150"/>
      <c r="BL125" s="150"/>
      <c r="BM125" s="150"/>
      <c r="BN125" s="150"/>
      <c r="BO125" s="150"/>
      <c r="BP125" s="150"/>
      <c r="BQ125" s="150"/>
      <c r="BR125" s="150"/>
      <c r="BS125" s="150"/>
      <c r="BT125" s="150"/>
      <c r="BU125" s="150"/>
      <c r="BV125" s="150"/>
      <c r="BW125" s="150"/>
      <c r="BX125" s="150"/>
      <c r="BY125" s="150"/>
      <c r="BZ125" s="150"/>
      <c r="CA125" s="150"/>
      <c r="CB125" s="150"/>
      <c r="CC125" s="150"/>
      <c r="CD125" s="150"/>
      <c r="CE125" s="150"/>
      <c r="CF125" s="150"/>
      <c r="CG125" s="150"/>
      <c r="CH125" s="150"/>
      <c r="CI125" s="150"/>
      <c r="CJ125" s="150"/>
      <c r="CK125" s="150"/>
      <c r="CL125" s="150"/>
      <c r="CM125" s="150"/>
      <c r="CN125" s="150"/>
      <c r="CO125" s="150"/>
      <c r="CP125" s="150"/>
      <c r="CQ125" s="150"/>
      <c r="CR125" s="150"/>
      <c r="CS125" s="150"/>
      <c r="CT125" s="150"/>
      <c r="CU125" s="150"/>
      <c r="CV125" s="150"/>
      <c r="CW125" s="150"/>
      <c r="CX125" s="150"/>
      <c r="CY125" s="150"/>
      <c r="CZ125" s="150"/>
      <c r="DA125" s="150"/>
      <c r="DB125" s="150"/>
      <c r="DC125" s="150"/>
      <c r="DD125" s="150"/>
      <c r="DE125" s="150"/>
      <c r="DF125" s="150"/>
    </row>
    <row r="126" spans="1:110" ht="12.75">
      <c r="A126" s="150"/>
      <c r="B126" s="150"/>
      <c r="C126" s="150"/>
      <c r="D126" s="150"/>
      <c r="E126" s="150"/>
      <c r="F126" s="150"/>
      <c r="G126" s="150"/>
      <c r="H126" s="150"/>
      <c r="I126" s="150"/>
      <c r="J126" s="150"/>
      <c r="K126" s="150"/>
      <c r="L126" s="150"/>
      <c r="M126" s="150"/>
      <c r="N126" s="150"/>
      <c r="O126" s="150"/>
      <c r="P126" s="150"/>
      <c r="Q126" s="150"/>
      <c r="R126" s="150"/>
      <c r="S126" s="150"/>
      <c r="T126" s="150"/>
      <c r="U126" s="150"/>
      <c r="V126" s="150"/>
      <c r="W126" s="150"/>
      <c r="X126" s="150"/>
      <c r="Y126" s="150"/>
      <c r="Z126" s="150"/>
      <c r="AA126" s="150"/>
      <c r="AB126" s="150"/>
      <c r="AC126" s="150"/>
      <c r="AD126" s="150"/>
      <c r="AE126" s="150"/>
      <c r="AF126" s="150"/>
      <c r="AG126" s="150"/>
      <c r="AH126" s="150"/>
      <c r="AI126" s="150"/>
      <c r="AJ126" s="150"/>
      <c r="AK126" s="150"/>
      <c r="AL126" s="150"/>
      <c r="AM126" s="150"/>
      <c r="AN126" s="150"/>
      <c r="AO126" s="150"/>
      <c r="AP126" s="150"/>
      <c r="AQ126" s="150"/>
      <c r="AR126" s="150"/>
      <c r="AS126" s="150"/>
      <c r="AT126" s="150"/>
      <c r="AU126" s="150"/>
      <c r="AV126" s="150"/>
      <c r="AW126" s="150"/>
      <c r="AX126" s="150"/>
      <c r="AY126" s="150"/>
      <c r="AZ126" s="150"/>
      <c r="BA126" s="150"/>
      <c r="BB126" s="150"/>
      <c r="BC126" s="150"/>
      <c r="BD126" s="150"/>
      <c r="BE126" s="150"/>
      <c r="BF126" s="150"/>
      <c r="BG126" s="150"/>
      <c r="BH126" s="150"/>
      <c r="BI126" s="150"/>
      <c r="BJ126" s="150"/>
      <c r="BK126" s="150"/>
      <c r="BL126" s="150"/>
      <c r="BM126" s="150"/>
      <c r="BN126" s="150"/>
      <c r="BO126" s="150"/>
      <c r="BP126" s="150"/>
      <c r="BQ126" s="150"/>
      <c r="BR126" s="150"/>
      <c r="BS126" s="150"/>
      <c r="BT126" s="150"/>
      <c r="BU126" s="150"/>
      <c r="BV126" s="150"/>
      <c r="BW126" s="150"/>
      <c r="BX126" s="150"/>
      <c r="BY126" s="150"/>
      <c r="BZ126" s="150"/>
      <c r="CA126" s="150"/>
      <c r="CB126" s="150"/>
      <c r="CC126" s="150"/>
      <c r="CD126" s="150"/>
      <c r="CE126" s="150"/>
      <c r="CF126" s="150"/>
      <c r="CG126" s="150"/>
      <c r="CH126" s="150"/>
      <c r="CI126" s="150"/>
      <c r="CJ126" s="150"/>
      <c r="CK126" s="150"/>
      <c r="CL126" s="150"/>
      <c r="CM126" s="150"/>
      <c r="CN126" s="150"/>
      <c r="CO126" s="150"/>
      <c r="CP126" s="150"/>
      <c r="CQ126" s="150"/>
      <c r="CR126" s="150"/>
      <c r="CS126" s="150"/>
      <c r="CT126" s="150"/>
      <c r="CU126" s="150"/>
      <c r="CV126" s="150"/>
      <c r="CW126" s="150"/>
      <c r="CX126" s="150"/>
      <c r="CY126" s="150"/>
      <c r="CZ126" s="150"/>
      <c r="DA126" s="150"/>
      <c r="DB126" s="150"/>
      <c r="DC126" s="150"/>
      <c r="DD126" s="150"/>
      <c r="DE126" s="150"/>
      <c r="DF126" s="150"/>
    </row>
    <row r="127" spans="1:110" ht="12.75">
      <c r="A127" s="150"/>
      <c r="B127" s="150"/>
      <c r="C127" s="150"/>
      <c r="D127" s="150"/>
      <c r="E127" s="150"/>
      <c r="F127" s="150"/>
      <c r="G127" s="150"/>
      <c r="H127" s="150"/>
      <c r="I127" s="150"/>
      <c r="J127" s="150"/>
      <c r="K127" s="150"/>
      <c r="L127" s="150"/>
      <c r="M127" s="150"/>
      <c r="N127" s="150"/>
      <c r="O127" s="150"/>
      <c r="P127" s="150"/>
      <c r="Q127" s="150"/>
      <c r="R127" s="150"/>
      <c r="S127" s="150"/>
      <c r="T127" s="150"/>
      <c r="U127" s="150"/>
      <c r="V127" s="150"/>
      <c r="W127" s="150"/>
      <c r="X127" s="150"/>
      <c r="Y127" s="150"/>
      <c r="Z127" s="150"/>
      <c r="AA127" s="150"/>
      <c r="AB127" s="150"/>
      <c r="AC127" s="150"/>
      <c r="AD127" s="150"/>
      <c r="AE127" s="150"/>
      <c r="AF127" s="150"/>
      <c r="AG127" s="150"/>
      <c r="AH127" s="150"/>
      <c r="AI127" s="150"/>
      <c r="AJ127" s="150"/>
      <c r="AK127" s="150"/>
      <c r="AL127" s="150"/>
      <c r="AM127" s="150"/>
      <c r="AN127" s="150"/>
      <c r="AO127" s="150"/>
      <c r="AP127" s="150"/>
      <c r="AQ127" s="150"/>
      <c r="AR127" s="150"/>
      <c r="AS127" s="150"/>
      <c r="AT127" s="150"/>
      <c r="AU127" s="150"/>
      <c r="AV127" s="150"/>
      <c r="AW127" s="150"/>
      <c r="AX127" s="150"/>
      <c r="AY127" s="150"/>
      <c r="AZ127" s="150"/>
      <c r="BA127" s="150"/>
      <c r="BB127" s="150"/>
      <c r="BC127" s="150"/>
      <c r="BD127" s="150"/>
      <c r="BE127" s="150"/>
      <c r="BF127" s="150"/>
      <c r="BG127" s="150"/>
      <c r="BH127" s="150"/>
      <c r="BI127" s="150"/>
      <c r="BJ127" s="150"/>
      <c r="BK127" s="150"/>
      <c r="BL127" s="150"/>
      <c r="BM127" s="150"/>
      <c r="BN127" s="150"/>
      <c r="BO127" s="150"/>
      <c r="BP127" s="150"/>
      <c r="BQ127" s="150"/>
      <c r="BR127" s="150"/>
      <c r="BS127" s="150"/>
      <c r="BT127" s="150"/>
      <c r="BU127" s="150"/>
      <c r="BV127" s="150"/>
      <c r="BW127" s="150"/>
      <c r="BX127" s="150"/>
      <c r="BY127" s="150"/>
      <c r="BZ127" s="150"/>
      <c r="CA127" s="150"/>
      <c r="CB127" s="150"/>
      <c r="CC127" s="150"/>
      <c r="CD127" s="150"/>
      <c r="CE127" s="150"/>
      <c r="CF127" s="150"/>
      <c r="CG127" s="150"/>
      <c r="CH127" s="150"/>
      <c r="CI127" s="150"/>
      <c r="CJ127" s="150"/>
      <c r="CK127" s="150"/>
      <c r="CL127" s="150"/>
      <c r="CM127" s="150"/>
      <c r="CN127" s="150"/>
      <c r="CO127" s="150"/>
      <c r="CP127" s="150"/>
      <c r="CQ127" s="150"/>
      <c r="CR127" s="150"/>
      <c r="CS127" s="150"/>
      <c r="CT127" s="150"/>
      <c r="CU127" s="150"/>
      <c r="CV127" s="150"/>
      <c r="CW127" s="150"/>
      <c r="CX127" s="150"/>
      <c r="CY127" s="150"/>
      <c r="CZ127" s="150"/>
      <c r="DA127" s="150"/>
      <c r="DB127" s="150"/>
      <c r="DC127" s="150"/>
      <c r="DD127" s="150"/>
      <c r="DE127" s="150"/>
      <c r="DF127" s="150"/>
    </row>
    <row r="128" spans="1:110" ht="12.75">
      <c r="A128" s="150"/>
      <c r="B128" s="150"/>
      <c r="C128" s="150"/>
      <c r="D128" s="150"/>
      <c r="E128" s="150"/>
      <c r="F128" s="150"/>
      <c r="G128" s="150"/>
      <c r="H128" s="150"/>
      <c r="I128" s="150"/>
      <c r="J128" s="150"/>
      <c r="K128" s="150"/>
      <c r="L128" s="150"/>
      <c r="M128" s="150"/>
      <c r="N128" s="150"/>
      <c r="O128" s="150"/>
      <c r="P128" s="150"/>
      <c r="Q128" s="150"/>
      <c r="R128" s="150"/>
      <c r="S128" s="150"/>
      <c r="T128" s="150"/>
      <c r="U128" s="150"/>
      <c r="V128" s="150"/>
      <c r="W128" s="150"/>
      <c r="X128" s="150"/>
      <c r="Y128" s="150"/>
      <c r="Z128" s="150"/>
      <c r="AA128" s="150"/>
      <c r="AB128" s="150"/>
      <c r="AC128" s="150"/>
      <c r="AD128" s="150"/>
      <c r="AE128" s="150"/>
      <c r="AF128" s="150"/>
      <c r="AG128" s="150"/>
      <c r="AH128" s="150"/>
      <c r="AI128" s="150"/>
      <c r="AJ128" s="150"/>
      <c r="AK128" s="150"/>
      <c r="AL128" s="150"/>
      <c r="AM128" s="150"/>
      <c r="AN128" s="150"/>
      <c r="AO128" s="150"/>
      <c r="AP128" s="150"/>
      <c r="AQ128" s="150"/>
      <c r="AR128" s="150"/>
      <c r="AS128" s="150"/>
      <c r="AT128" s="150"/>
      <c r="AU128" s="150"/>
      <c r="AV128" s="150"/>
      <c r="AW128" s="150"/>
      <c r="AX128" s="150"/>
      <c r="AY128" s="150"/>
      <c r="AZ128" s="150"/>
      <c r="BA128" s="150"/>
      <c r="BB128" s="150"/>
      <c r="BC128" s="150"/>
      <c r="BD128" s="150"/>
      <c r="BE128" s="150"/>
      <c r="BF128" s="150"/>
      <c r="BG128" s="150"/>
      <c r="BH128" s="150"/>
      <c r="BI128" s="150"/>
      <c r="BJ128" s="150"/>
      <c r="BK128" s="150"/>
      <c r="BL128" s="150"/>
      <c r="BM128" s="150"/>
      <c r="BN128" s="150"/>
      <c r="BO128" s="150"/>
      <c r="BP128" s="150"/>
      <c r="BQ128" s="150"/>
      <c r="BR128" s="150"/>
      <c r="BS128" s="150"/>
      <c r="BT128" s="150"/>
      <c r="BU128" s="150"/>
      <c r="BV128" s="150"/>
      <c r="BW128" s="150"/>
      <c r="BX128" s="150"/>
      <c r="BY128" s="150"/>
      <c r="BZ128" s="150"/>
      <c r="CA128" s="150"/>
      <c r="CB128" s="150"/>
      <c r="CC128" s="150"/>
      <c r="CD128" s="150"/>
      <c r="CE128" s="150"/>
      <c r="CF128" s="150"/>
      <c r="CG128" s="150"/>
      <c r="CH128" s="150"/>
      <c r="CI128" s="150"/>
      <c r="CJ128" s="150"/>
      <c r="CK128" s="150"/>
      <c r="CL128" s="150"/>
      <c r="CM128" s="150"/>
      <c r="CN128" s="150"/>
      <c r="CO128" s="150"/>
      <c r="CP128" s="150"/>
      <c r="CQ128" s="150"/>
      <c r="CR128" s="150"/>
      <c r="CS128" s="150"/>
      <c r="CT128" s="150"/>
      <c r="CU128" s="150"/>
      <c r="CV128" s="150"/>
      <c r="CW128" s="150"/>
      <c r="CX128" s="150"/>
      <c r="CY128" s="150"/>
      <c r="CZ128" s="150"/>
      <c r="DA128" s="150"/>
      <c r="DB128" s="150"/>
      <c r="DC128" s="150"/>
      <c r="DD128" s="150"/>
      <c r="DE128" s="150"/>
      <c r="DF128" s="150"/>
    </row>
    <row r="129" spans="1:110" ht="12.75">
      <c r="A129" s="150"/>
      <c r="B129" s="150"/>
      <c r="C129" s="150"/>
      <c r="D129" s="150"/>
      <c r="E129" s="150"/>
      <c r="F129" s="150"/>
      <c r="G129" s="150"/>
      <c r="H129" s="150"/>
      <c r="I129" s="150"/>
      <c r="J129" s="150"/>
      <c r="K129" s="150"/>
      <c r="L129" s="150"/>
      <c r="M129" s="150"/>
      <c r="N129" s="150"/>
      <c r="O129" s="150"/>
      <c r="P129" s="150"/>
      <c r="Q129" s="150"/>
      <c r="R129" s="150"/>
      <c r="S129" s="150"/>
      <c r="T129" s="150"/>
      <c r="U129" s="150"/>
      <c r="V129" s="150"/>
      <c r="W129" s="150"/>
      <c r="X129" s="150"/>
      <c r="Y129" s="150"/>
      <c r="Z129" s="150"/>
      <c r="AA129" s="150"/>
      <c r="AB129" s="150"/>
      <c r="AC129" s="150"/>
      <c r="AD129" s="150"/>
      <c r="AE129" s="150"/>
      <c r="AF129" s="150"/>
      <c r="AG129" s="150"/>
      <c r="AH129" s="150"/>
      <c r="AI129" s="150"/>
      <c r="AJ129" s="150"/>
      <c r="AK129" s="150"/>
      <c r="AL129" s="150"/>
      <c r="AM129" s="150"/>
      <c r="AN129" s="150"/>
      <c r="AO129" s="150"/>
      <c r="AP129" s="150"/>
      <c r="AQ129" s="150"/>
      <c r="AR129" s="150"/>
      <c r="AS129" s="150"/>
      <c r="AT129" s="150"/>
      <c r="AU129" s="150"/>
      <c r="AV129" s="150"/>
      <c r="AW129" s="150"/>
      <c r="AX129" s="150"/>
      <c r="AY129" s="150"/>
      <c r="AZ129" s="150"/>
      <c r="BA129" s="150"/>
      <c r="BB129" s="150"/>
      <c r="BC129" s="150"/>
      <c r="BD129" s="150"/>
      <c r="BE129" s="150"/>
      <c r="BF129" s="150"/>
      <c r="BG129" s="150"/>
      <c r="BH129" s="150"/>
      <c r="BI129" s="150"/>
      <c r="BJ129" s="150"/>
      <c r="BK129" s="150"/>
      <c r="BL129" s="150"/>
      <c r="BM129" s="150"/>
      <c r="BN129" s="150"/>
      <c r="BO129" s="150"/>
      <c r="BP129" s="150"/>
      <c r="BQ129" s="150"/>
      <c r="BR129" s="150"/>
      <c r="BS129" s="150"/>
      <c r="BT129" s="150"/>
      <c r="BU129" s="150"/>
      <c r="BV129" s="150"/>
      <c r="BW129" s="150"/>
      <c r="BX129" s="150"/>
      <c r="BY129" s="150"/>
      <c r="BZ129" s="150"/>
      <c r="CA129" s="150"/>
      <c r="CB129" s="150"/>
      <c r="CC129" s="150"/>
      <c r="CD129" s="150"/>
      <c r="CE129" s="150"/>
      <c r="CF129" s="150"/>
      <c r="CG129" s="150"/>
      <c r="CH129" s="150"/>
      <c r="CI129" s="150"/>
      <c r="CJ129" s="150"/>
      <c r="CK129" s="150"/>
      <c r="CL129" s="150"/>
      <c r="CM129" s="150"/>
      <c r="CN129" s="150"/>
      <c r="CO129" s="150"/>
      <c r="CP129" s="150"/>
      <c r="CQ129" s="150"/>
      <c r="CR129" s="150"/>
      <c r="CS129" s="150"/>
      <c r="CT129" s="150"/>
      <c r="CU129" s="150"/>
      <c r="CV129" s="150"/>
      <c r="CW129" s="150"/>
      <c r="CX129" s="150"/>
      <c r="CY129" s="150"/>
      <c r="CZ129" s="150"/>
      <c r="DA129" s="150"/>
      <c r="DB129" s="150"/>
      <c r="DC129" s="150"/>
      <c r="DD129" s="150"/>
      <c r="DE129" s="150"/>
      <c r="DF129" s="150"/>
    </row>
    <row r="130" spans="1:110" ht="12.75">
      <c r="A130" s="150"/>
      <c r="B130" s="150"/>
      <c r="C130" s="150"/>
      <c r="D130" s="150"/>
      <c r="E130" s="150"/>
      <c r="F130" s="150"/>
      <c r="G130" s="150"/>
      <c r="H130" s="150"/>
      <c r="I130" s="150"/>
      <c r="J130" s="150"/>
      <c r="K130" s="150"/>
      <c r="L130" s="150"/>
      <c r="M130" s="150"/>
      <c r="N130" s="150"/>
      <c r="O130" s="150"/>
      <c r="P130" s="150"/>
      <c r="Q130" s="150"/>
      <c r="R130" s="150"/>
      <c r="S130" s="150"/>
      <c r="T130" s="150"/>
      <c r="U130" s="150"/>
      <c r="V130" s="150"/>
      <c r="W130" s="150"/>
      <c r="X130" s="150"/>
      <c r="Y130" s="150"/>
      <c r="Z130" s="150"/>
      <c r="AA130" s="150"/>
      <c r="AB130" s="150"/>
      <c r="AC130" s="150"/>
      <c r="AD130" s="150"/>
      <c r="AE130" s="150"/>
      <c r="AF130" s="150"/>
      <c r="AG130" s="150"/>
      <c r="AH130" s="150"/>
      <c r="AI130" s="150"/>
      <c r="AJ130" s="150"/>
      <c r="AK130" s="150"/>
      <c r="AL130" s="150"/>
      <c r="AM130" s="150"/>
      <c r="AN130" s="150"/>
      <c r="AO130" s="150"/>
      <c r="AP130" s="150"/>
      <c r="AQ130" s="150"/>
      <c r="AR130" s="150"/>
      <c r="AS130" s="150"/>
      <c r="AT130" s="150"/>
      <c r="AU130" s="150"/>
      <c r="AV130" s="150"/>
      <c r="AW130" s="150"/>
      <c r="AX130" s="150"/>
      <c r="AY130" s="150"/>
      <c r="AZ130" s="150"/>
      <c r="BA130" s="150"/>
      <c r="BB130" s="150"/>
      <c r="BC130" s="150"/>
      <c r="BD130" s="150"/>
      <c r="BE130" s="150"/>
      <c r="BF130" s="150"/>
      <c r="BG130" s="150"/>
      <c r="BH130" s="150"/>
      <c r="BI130" s="150"/>
      <c r="BJ130" s="150"/>
      <c r="BK130" s="150"/>
      <c r="BL130" s="150"/>
      <c r="BM130" s="150"/>
      <c r="BN130" s="150"/>
      <c r="BO130" s="150"/>
      <c r="BP130" s="150"/>
      <c r="BQ130" s="150"/>
      <c r="BR130" s="150"/>
      <c r="BS130" s="150"/>
      <c r="BT130" s="150"/>
      <c r="BU130" s="150"/>
      <c r="BV130" s="150"/>
      <c r="BW130" s="150"/>
      <c r="BX130" s="150"/>
      <c r="BY130" s="150"/>
      <c r="BZ130" s="150"/>
      <c r="CA130" s="150"/>
      <c r="CB130" s="150"/>
      <c r="CC130" s="150"/>
      <c r="CD130" s="150"/>
      <c r="CE130" s="150"/>
      <c r="CF130" s="150"/>
      <c r="CG130" s="150"/>
      <c r="CH130" s="150"/>
      <c r="CI130" s="150"/>
      <c r="CJ130" s="150"/>
      <c r="CK130" s="150"/>
      <c r="CL130" s="150"/>
      <c r="CM130" s="150"/>
      <c r="CN130" s="150"/>
      <c r="CO130" s="150"/>
      <c r="CP130" s="150"/>
      <c r="CQ130" s="150"/>
      <c r="CR130" s="150"/>
      <c r="CS130" s="150"/>
      <c r="CT130" s="150"/>
      <c r="CU130" s="150"/>
      <c r="CV130" s="150"/>
      <c r="CW130" s="150"/>
      <c r="CX130" s="150"/>
      <c r="CY130" s="150"/>
      <c r="CZ130" s="150"/>
      <c r="DA130" s="150"/>
      <c r="DB130" s="150"/>
      <c r="DC130" s="150"/>
      <c r="DD130" s="150"/>
      <c r="DE130" s="150"/>
      <c r="DF130" s="150"/>
    </row>
    <row r="131" spans="1:110" ht="12.75">
      <c r="A131" s="150"/>
      <c r="B131" s="150"/>
      <c r="C131" s="150"/>
      <c r="D131" s="150"/>
      <c r="E131" s="150"/>
      <c r="F131" s="150"/>
      <c r="G131" s="150"/>
      <c r="H131" s="150"/>
      <c r="I131" s="150"/>
      <c r="J131" s="150"/>
      <c r="K131" s="150"/>
      <c r="L131" s="150"/>
      <c r="M131" s="150"/>
      <c r="N131" s="150"/>
      <c r="O131" s="150"/>
      <c r="P131" s="150"/>
      <c r="Q131" s="150"/>
      <c r="R131" s="150"/>
      <c r="S131" s="150"/>
      <c r="T131" s="150"/>
      <c r="U131" s="150"/>
      <c r="V131" s="150"/>
      <c r="W131" s="150"/>
      <c r="X131" s="150"/>
      <c r="Y131" s="150"/>
      <c r="Z131" s="150"/>
      <c r="AA131" s="150"/>
      <c r="AB131" s="150"/>
      <c r="AC131" s="150"/>
      <c r="AD131" s="150"/>
      <c r="AE131" s="150"/>
      <c r="AF131" s="150"/>
      <c r="AG131" s="150"/>
      <c r="AH131" s="150"/>
      <c r="AI131" s="150"/>
      <c r="AJ131" s="150"/>
      <c r="AK131" s="150"/>
      <c r="AL131" s="150"/>
      <c r="AM131" s="150"/>
      <c r="AN131" s="150"/>
      <c r="AO131" s="150"/>
      <c r="AP131" s="150"/>
      <c r="AQ131" s="150"/>
      <c r="AR131" s="150"/>
      <c r="AS131" s="150"/>
      <c r="AT131" s="150"/>
      <c r="AU131" s="150"/>
      <c r="AV131" s="150"/>
      <c r="AW131" s="150"/>
      <c r="AX131" s="150"/>
      <c r="AY131" s="150"/>
      <c r="AZ131" s="150"/>
      <c r="BA131" s="150"/>
      <c r="BB131" s="150"/>
      <c r="BC131" s="150"/>
      <c r="BD131" s="150"/>
      <c r="BE131" s="150"/>
      <c r="BF131" s="150"/>
      <c r="BG131" s="150"/>
      <c r="BH131" s="150"/>
      <c r="BI131" s="150"/>
      <c r="BJ131" s="150"/>
      <c r="BK131" s="150"/>
      <c r="BL131" s="150"/>
      <c r="BM131" s="150"/>
      <c r="BN131" s="150"/>
      <c r="BO131" s="150"/>
      <c r="BP131" s="150"/>
      <c r="BQ131" s="150"/>
      <c r="BR131" s="150"/>
      <c r="BS131" s="150"/>
      <c r="BT131" s="150"/>
      <c r="BU131" s="150"/>
      <c r="BV131" s="150"/>
      <c r="BW131" s="150"/>
      <c r="BX131" s="150"/>
      <c r="BY131" s="150"/>
      <c r="BZ131" s="150"/>
      <c r="CA131" s="150"/>
      <c r="CB131" s="150"/>
      <c r="CC131" s="150"/>
      <c r="CD131" s="150"/>
      <c r="CE131" s="150"/>
      <c r="CF131" s="150"/>
      <c r="CG131" s="150"/>
      <c r="CH131" s="150"/>
      <c r="CI131" s="150"/>
      <c r="CJ131" s="150"/>
      <c r="CK131" s="150"/>
      <c r="CL131" s="150"/>
      <c r="CM131" s="150"/>
      <c r="CN131" s="150"/>
      <c r="CO131" s="150"/>
      <c r="CP131" s="150"/>
      <c r="CQ131" s="150"/>
      <c r="CR131" s="150"/>
      <c r="CS131" s="150"/>
      <c r="CT131" s="150"/>
      <c r="CU131" s="150"/>
      <c r="CV131" s="150"/>
      <c r="CW131" s="150"/>
      <c r="CX131" s="150"/>
      <c r="CY131" s="150"/>
      <c r="CZ131" s="150"/>
      <c r="DA131" s="150"/>
      <c r="DB131" s="150"/>
      <c r="DC131" s="150"/>
      <c r="DD131" s="150"/>
      <c r="DE131" s="150"/>
      <c r="DF131" s="150"/>
    </row>
    <row r="132" spans="1:110" ht="12.75">
      <c r="A132" s="150"/>
      <c r="B132" s="150"/>
      <c r="C132" s="150"/>
      <c r="D132" s="150"/>
      <c r="E132" s="150"/>
      <c r="F132" s="150"/>
      <c r="G132" s="150"/>
      <c r="H132" s="150"/>
      <c r="I132" s="150"/>
      <c r="J132" s="150"/>
      <c r="K132" s="150"/>
      <c r="L132" s="150"/>
      <c r="M132" s="150"/>
      <c r="N132" s="150"/>
      <c r="O132" s="150"/>
      <c r="P132" s="150"/>
      <c r="Q132" s="150"/>
      <c r="R132" s="150"/>
      <c r="S132" s="150"/>
      <c r="T132" s="150"/>
      <c r="U132" s="150"/>
      <c r="V132" s="150"/>
      <c r="W132" s="150"/>
      <c r="X132" s="150"/>
      <c r="Y132" s="150"/>
      <c r="Z132" s="150"/>
      <c r="AA132" s="150"/>
      <c r="AB132" s="150"/>
      <c r="AC132" s="150"/>
      <c r="AD132" s="150"/>
      <c r="AE132" s="150"/>
      <c r="AF132" s="150"/>
      <c r="AG132" s="150"/>
      <c r="AH132" s="150"/>
      <c r="AI132" s="150"/>
      <c r="AJ132" s="150"/>
      <c r="AK132" s="150"/>
      <c r="AL132" s="150"/>
      <c r="AM132" s="150"/>
      <c r="AN132" s="150"/>
      <c r="AO132" s="150"/>
      <c r="AP132" s="150"/>
      <c r="AQ132" s="150"/>
      <c r="AR132" s="150"/>
      <c r="AS132" s="150"/>
      <c r="AT132" s="150"/>
      <c r="AU132" s="150"/>
      <c r="AV132" s="150"/>
      <c r="AW132" s="150"/>
      <c r="AX132" s="150"/>
      <c r="AY132" s="150"/>
      <c r="AZ132" s="150"/>
      <c r="BA132" s="150"/>
      <c r="BB132" s="150"/>
      <c r="BC132" s="150"/>
      <c r="BD132" s="150"/>
      <c r="BE132" s="150"/>
      <c r="BF132" s="150"/>
      <c r="BG132" s="150"/>
      <c r="BH132" s="150"/>
      <c r="BI132" s="150"/>
      <c r="BJ132" s="150"/>
      <c r="BK132" s="150"/>
      <c r="BL132" s="150"/>
      <c r="BM132" s="150"/>
      <c r="BN132" s="150"/>
      <c r="BO132" s="150"/>
      <c r="BP132" s="150"/>
      <c r="BQ132" s="150"/>
      <c r="BR132" s="150"/>
      <c r="BS132" s="150"/>
      <c r="BT132" s="150"/>
      <c r="BU132" s="150"/>
      <c r="BV132" s="150"/>
      <c r="BW132" s="150"/>
      <c r="BX132" s="150"/>
      <c r="BY132" s="150"/>
      <c r="BZ132" s="150"/>
      <c r="CA132" s="150"/>
      <c r="CB132" s="150"/>
      <c r="CC132" s="150"/>
      <c r="CD132" s="150"/>
      <c r="CE132" s="150"/>
      <c r="CF132" s="150"/>
      <c r="CG132" s="150"/>
      <c r="CH132" s="150"/>
      <c r="CI132" s="150"/>
      <c r="CJ132" s="150"/>
      <c r="CK132" s="150"/>
      <c r="CL132" s="150"/>
      <c r="CM132" s="150"/>
      <c r="CN132" s="150"/>
      <c r="CO132" s="150"/>
      <c r="CP132" s="150"/>
      <c r="CQ132" s="150"/>
      <c r="CR132" s="150"/>
      <c r="CS132" s="150"/>
      <c r="CT132" s="150"/>
      <c r="CU132" s="150"/>
      <c r="CV132" s="150"/>
      <c r="CW132" s="150"/>
      <c r="CX132" s="150"/>
      <c r="CY132" s="150"/>
      <c r="CZ132" s="150"/>
      <c r="DA132" s="150"/>
      <c r="DB132" s="150"/>
      <c r="DC132" s="150"/>
      <c r="DD132" s="150"/>
      <c r="DE132" s="150"/>
      <c r="DF132" s="150"/>
    </row>
    <row r="133" spans="1:110" ht="12.75">
      <c r="A133" s="150"/>
      <c r="B133" s="150"/>
      <c r="C133" s="150"/>
      <c r="D133" s="150"/>
      <c r="E133" s="150"/>
      <c r="F133" s="150"/>
      <c r="G133" s="150"/>
      <c r="H133" s="150"/>
      <c r="I133" s="150"/>
      <c r="J133" s="150"/>
      <c r="K133" s="150"/>
      <c r="L133" s="150"/>
      <c r="M133" s="150"/>
      <c r="N133" s="150"/>
      <c r="O133" s="150"/>
      <c r="P133" s="150"/>
      <c r="Q133" s="150"/>
      <c r="R133" s="150"/>
      <c r="S133" s="150"/>
      <c r="T133" s="150"/>
      <c r="U133" s="150"/>
      <c r="V133" s="150"/>
      <c r="W133" s="150"/>
      <c r="X133" s="150"/>
      <c r="Y133" s="150"/>
      <c r="Z133" s="150"/>
      <c r="AA133" s="150"/>
      <c r="AB133" s="150"/>
      <c r="AC133" s="150"/>
      <c r="AD133" s="150"/>
      <c r="AE133" s="150"/>
      <c r="AF133" s="150"/>
      <c r="AG133" s="150"/>
      <c r="AH133" s="150"/>
      <c r="AI133" s="150"/>
      <c r="AJ133" s="150"/>
      <c r="AK133" s="150"/>
      <c r="AL133" s="150"/>
      <c r="AM133" s="150"/>
      <c r="AN133" s="150"/>
      <c r="AO133" s="150"/>
      <c r="AP133" s="150"/>
      <c r="AQ133" s="150"/>
      <c r="AR133" s="150"/>
      <c r="AS133" s="150"/>
      <c r="AT133" s="150"/>
      <c r="AU133" s="150"/>
      <c r="AV133" s="150"/>
      <c r="AW133" s="150"/>
      <c r="AX133" s="150"/>
      <c r="AY133" s="150"/>
      <c r="AZ133" s="150"/>
      <c r="BA133" s="150"/>
      <c r="BB133" s="150"/>
      <c r="BC133" s="150"/>
      <c r="BD133" s="150"/>
      <c r="BE133" s="150"/>
      <c r="BF133" s="150"/>
      <c r="BG133" s="150"/>
      <c r="BH133" s="150"/>
      <c r="BI133" s="150"/>
      <c r="BJ133" s="150"/>
      <c r="BK133" s="150"/>
      <c r="BL133" s="150"/>
      <c r="BM133" s="150"/>
      <c r="BN133" s="150"/>
      <c r="BO133" s="150"/>
      <c r="BP133" s="150"/>
      <c r="BQ133" s="150"/>
      <c r="BR133" s="150"/>
      <c r="BS133" s="150"/>
      <c r="BT133" s="150"/>
      <c r="BU133" s="150"/>
      <c r="BV133" s="150"/>
      <c r="BW133" s="150"/>
      <c r="BX133" s="150"/>
      <c r="BY133" s="150"/>
      <c r="BZ133" s="150"/>
      <c r="CA133" s="150"/>
      <c r="CB133" s="150"/>
      <c r="CC133" s="150"/>
      <c r="CD133" s="150"/>
      <c r="CE133" s="150"/>
      <c r="CF133" s="150"/>
      <c r="CG133" s="150"/>
      <c r="CH133" s="150"/>
      <c r="CI133" s="150"/>
      <c r="CJ133" s="150"/>
      <c r="CK133" s="150"/>
      <c r="CL133" s="150"/>
      <c r="CM133" s="150"/>
      <c r="CN133" s="150"/>
      <c r="CO133" s="150"/>
      <c r="CP133" s="150"/>
      <c r="CQ133" s="150"/>
      <c r="CR133" s="150"/>
      <c r="CS133" s="150"/>
      <c r="CT133" s="150"/>
      <c r="CU133" s="150"/>
      <c r="CV133" s="150"/>
      <c r="CW133" s="150"/>
      <c r="CX133" s="150"/>
      <c r="CY133" s="150"/>
      <c r="CZ133" s="150"/>
      <c r="DA133" s="150"/>
      <c r="DB133" s="150"/>
      <c r="DC133" s="150"/>
      <c r="DD133" s="150"/>
      <c r="DE133" s="150"/>
      <c r="DF133" s="150"/>
    </row>
    <row r="134" spans="1:110" ht="12.75">
      <c r="A134" s="150"/>
      <c r="B134" s="150"/>
      <c r="C134" s="150"/>
      <c r="D134" s="150"/>
      <c r="E134" s="150"/>
      <c r="F134" s="150"/>
      <c r="G134" s="150"/>
      <c r="H134" s="150"/>
      <c r="I134" s="150"/>
      <c r="J134" s="150"/>
      <c r="K134" s="150"/>
      <c r="L134" s="150"/>
      <c r="M134" s="150"/>
      <c r="N134" s="150"/>
      <c r="O134" s="150"/>
      <c r="P134" s="150"/>
      <c r="Q134" s="150"/>
      <c r="R134" s="150"/>
      <c r="S134" s="150"/>
      <c r="T134" s="150"/>
      <c r="U134" s="150"/>
      <c r="V134" s="150"/>
      <c r="W134" s="150"/>
      <c r="X134" s="150"/>
      <c r="Y134" s="150"/>
      <c r="Z134" s="150"/>
      <c r="AA134" s="150"/>
      <c r="AB134" s="150"/>
      <c r="AC134" s="150"/>
      <c r="AD134" s="150"/>
      <c r="AE134" s="150"/>
      <c r="AF134" s="150"/>
      <c r="AG134" s="150"/>
      <c r="AH134" s="150"/>
      <c r="AI134" s="150"/>
      <c r="AJ134" s="150"/>
      <c r="AK134" s="150"/>
      <c r="AL134" s="150"/>
      <c r="AM134" s="150"/>
      <c r="AN134" s="150"/>
      <c r="AO134" s="150"/>
      <c r="AP134" s="150"/>
      <c r="AQ134" s="150"/>
      <c r="AR134" s="150"/>
      <c r="AS134" s="150"/>
      <c r="AT134" s="150"/>
      <c r="AU134" s="150"/>
      <c r="AV134" s="150"/>
      <c r="AW134" s="150"/>
      <c r="AX134" s="150"/>
      <c r="AY134" s="150"/>
      <c r="AZ134" s="150"/>
      <c r="BA134" s="150"/>
      <c r="BB134" s="150"/>
      <c r="BC134" s="150"/>
      <c r="BD134" s="150"/>
      <c r="BE134" s="150"/>
      <c r="BF134" s="150"/>
      <c r="BG134" s="150"/>
      <c r="BH134" s="150"/>
      <c r="BI134" s="150"/>
      <c r="BJ134" s="150"/>
      <c r="BK134" s="150"/>
      <c r="BL134" s="150"/>
      <c r="BM134" s="150"/>
      <c r="BN134" s="150"/>
      <c r="BO134" s="150"/>
      <c r="BP134" s="150"/>
      <c r="BQ134" s="150"/>
      <c r="BR134" s="150"/>
      <c r="BS134" s="150"/>
      <c r="BT134" s="150"/>
      <c r="BU134" s="150"/>
      <c r="BV134" s="150"/>
      <c r="BW134" s="150"/>
      <c r="BX134" s="150"/>
      <c r="BY134" s="150"/>
      <c r="BZ134" s="150"/>
      <c r="CA134" s="150"/>
      <c r="CB134" s="150"/>
      <c r="CC134" s="150"/>
      <c r="CD134" s="150"/>
      <c r="CE134" s="150"/>
      <c r="CF134" s="150"/>
      <c r="CG134" s="150"/>
      <c r="CH134" s="150"/>
      <c r="CI134" s="150"/>
      <c r="CJ134" s="150"/>
      <c r="CK134" s="150"/>
      <c r="CL134" s="150"/>
      <c r="CM134" s="150"/>
      <c r="CN134" s="150"/>
      <c r="CO134" s="150"/>
      <c r="CP134" s="150"/>
      <c r="CQ134" s="150"/>
      <c r="CR134" s="150"/>
      <c r="CS134" s="150"/>
      <c r="CT134" s="150"/>
      <c r="CU134" s="150"/>
      <c r="CV134" s="150"/>
      <c r="CW134" s="150"/>
      <c r="CX134" s="150"/>
      <c r="CY134" s="150"/>
      <c r="CZ134" s="150"/>
      <c r="DA134" s="150"/>
      <c r="DB134" s="150"/>
      <c r="DC134" s="150"/>
      <c r="DD134" s="150"/>
      <c r="DE134" s="150"/>
      <c r="DF134" s="150"/>
    </row>
    <row r="135" spans="1:110" ht="12.75">
      <c r="A135" s="150"/>
      <c r="B135" s="150"/>
      <c r="C135" s="150"/>
      <c r="D135" s="150"/>
      <c r="E135" s="150"/>
      <c r="F135" s="150"/>
      <c r="G135" s="150"/>
      <c r="H135" s="150"/>
      <c r="I135" s="150"/>
      <c r="J135" s="150"/>
      <c r="K135" s="150"/>
      <c r="L135" s="150"/>
      <c r="M135" s="150"/>
      <c r="N135" s="150"/>
      <c r="O135" s="150"/>
      <c r="P135" s="150"/>
      <c r="Q135" s="150"/>
      <c r="R135" s="150"/>
      <c r="S135" s="150"/>
      <c r="T135" s="150"/>
      <c r="U135" s="150"/>
      <c r="V135" s="150"/>
      <c r="W135" s="150"/>
      <c r="X135" s="150"/>
      <c r="Y135" s="150"/>
      <c r="Z135" s="150"/>
      <c r="AA135" s="150"/>
      <c r="AB135" s="150"/>
      <c r="AC135" s="150"/>
      <c r="AD135" s="150"/>
      <c r="AE135" s="150"/>
      <c r="AF135" s="150"/>
      <c r="AG135" s="150"/>
      <c r="AH135" s="150"/>
      <c r="AI135" s="150"/>
      <c r="AJ135" s="150"/>
      <c r="AK135" s="150"/>
      <c r="AL135" s="150"/>
      <c r="AM135" s="150"/>
      <c r="AN135" s="150"/>
      <c r="AO135" s="150"/>
      <c r="AP135" s="150"/>
      <c r="AQ135" s="150"/>
      <c r="AR135" s="150"/>
      <c r="AS135" s="150"/>
      <c r="AT135" s="150"/>
      <c r="AU135" s="150"/>
      <c r="AV135" s="150"/>
      <c r="AW135" s="150"/>
      <c r="AX135" s="150"/>
      <c r="AY135" s="150"/>
      <c r="AZ135" s="150"/>
      <c r="BA135" s="150"/>
      <c r="BB135" s="150"/>
      <c r="BC135" s="150"/>
      <c r="BD135" s="150"/>
      <c r="BE135" s="150"/>
      <c r="BF135" s="150"/>
      <c r="BG135" s="150"/>
      <c r="BH135" s="150"/>
      <c r="BI135" s="150"/>
      <c r="BJ135" s="150"/>
      <c r="BK135" s="150"/>
      <c r="BL135" s="150"/>
      <c r="BM135" s="150"/>
      <c r="BN135" s="150"/>
      <c r="BO135" s="150"/>
      <c r="BP135" s="150"/>
      <c r="BQ135" s="150"/>
      <c r="BR135" s="150"/>
      <c r="BS135" s="150"/>
      <c r="BT135" s="150"/>
      <c r="BU135" s="150"/>
      <c r="BV135" s="150"/>
      <c r="BW135" s="150"/>
      <c r="BX135" s="150"/>
      <c r="BY135" s="150"/>
      <c r="BZ135" s="150"/>
      <c r="CA135" s="150"/>
      <c r="CB135" s="150"/>
      <c r="CC135" s="150"/>
      <c r="CD135" s="150"/>
      <c r="CE135" s="150"/>
      <c r="CF135" s="150"/>
      <c r="CG135" s="150"/>
      <c r="CH135" s="150"/>
      <c r="CI135" s="150"/>
      <c r="CJ135" s="150"/>
      <c r="CK135" s="150"/>
      <c r="CL135" s="150"/>
      <c r="CM135" s="150"/>
      <c r="CN135" s="150"/>
      <c r="CO135" s="150"/>
      <c r="CP135" s="150"/>
      <c r="CQ135" s="150"/>
      <c r="CR135" s="150"/>
      <c r="CS135" s="150"/>
      <c r="CT135" s="150"/>
      <c r="CU135" s="150"/>
      <c r="CV135" s="150"/>
      <c r="CW135" s="150"/>
      <c r="CX135" s="150"/>
      <c r="CY135" s="150"/>
      <c r="CZ135" s="150"/>
      <c r="DA135" s="150"/>
      <c r="DB135" s="150"/>
      <c r="DC135" s="150"/>
      <c r="DD135" s="150"/>
      <c r="DE135" s="150"/>
      <c r="DF135" s="150"/>
    </row>
    <row r="136" spans="1:110" ht="12.75">
      <c r="A136" s="150"/>
      <c r="B136" s="150"/>
      <c r="C136" s="150"/>
      <c r="D136" s="150"/>
      <c r="E136" s="150"/>
      <c r="F136" s="150"/>
      <c r="G136" s="150"/>
      <c r="H136" s="150"/>
      <c r="I136" s="150"/>
      <c r="J136" s="150"/>
      <c r="K136" s="150"/>
      <c r="L136" s="150"/>
      <c r="M136" s="150"/>
      <c r="N136" s="150"/>
      <c r="O136" s="150"/>
      <c r="P136" s="150"/>
      <c r="Q136" s="150"/>
      <c r="R136" s="150"/>
      <c r="S136" s="150"/>
      <c r="T136" s="150"/>
      <c r="U136" s="150"/>
      <c r="V136" s="150"/>
      <c r="W136" s="150"/>
      <c r="X136" s="150"/>
      <c r="Y136" s="150"/>
      <c r="Z136" s="150"/>
      <c r="AA136" s="150"/>
      <c r="AB136" s="150"/>
      <c r="AC136" s="150"/>
      <c r="AD136" s="150"/>
      <c r="AE136" s="150"/>
      <c r="AF136" s="150"/>
      <c r="AG136" s="150"/>
      <c r="AH136" s="150"/>
      <c r="AI136" s="150"/>
      <c r="AJ136" s="150"/>
      <c r="AK136" s="150"/>
      <c r="AL136" s="150"/>
      <c r="AM136" s="150"/>
      <c r="AN136" s="150"/>
      <c r="AO136" s="150"/>
      <c r="AP136" s="150"/>
      <c r="AQ136" s="150"/>
      <c r="AR136" s="150"/>
      <c r="AS136" s="150"/>
      <c r="AT136" s="150"/>
      <c r="AU136" s="150"/>
      <c r="AV136" s="150"/>
      <c r="AW136" s="150"/>
      <c r="AX136" s="150"/>
      <c r="AY136" s="150"/>
      <c r="AZ136" s="150"/>
      <c r="BA136" s="150"/>
      <c r="BB136" s="150"/>
      <c r="BC136" s="150"/>
      <c r="BD136" s="150"/>
      <c r="BE136" s="150"/>
      <c r="BF136" s="150"/>
      <c r="BG136" s="150"/>
      <c r="BH136" s="150"/>
      <c r="BI136" s="150"/>
      <c r="BJ136" s="150"/>
      <c r="BK136" s="150"/>
      <c r="BL136" s="150"/>
      <c r="BM136" s="150"/>
      <c r="BN136" s="150"/>
      <c r="BO136" s="150"/>
      <c r="BP136" s="150"/>
      <c r="BQ136" s="150"/>
      <c r="BR136" s="150"/>
      <c r="BS136" s="150"/>
      <c r="BT136" s="150"/>
      <c r="BU136" s="150"/>
      <c r="BV136" s="150"/>
      <c r="BW136" s="150"/>
      <c r="BX136" s="150"/>
      <c r="BY136" s="150"/>
      <c r="BZ136" s="150"/>
      <c r="CA136" s="150"/>
      <c r="CB136" s="150"/>
      <c r="CC136" s="150"/>
      <c r="CD136" s="150"/>
      <c r="CE136" s="150"/>
      <c r="CF136" s="150"/>
      <c r="CG136" s="150"/>
      <c r="CH136" s="150"/>
      <c r="CI136" s="150"/>
      <c r="CJ136" s="150"/>
      <c r="CK136" s="150"/>
      <c r="CL136" s="150"/>
      <c r="CM136" s="150"/>
      <c r="CN136" s="150"/>
      <c r="CO136" s="150"/>
      <c r="CP136" s="150"/>
      <c r="CQ136" s="150"/>
      <c r="CR136" s="150"/>
      <c r="CS136" s="150"/>
      <c r="CT136" s="150"/>
      <c r="CU136" s="150"/>
      <c r="CV136" s="150"/>
      <c r="CW136" s="150"/>
      <c r="CX136" s="150"/>
      <c r="CY136" s="150"/>
      <c r="CZ136" s="150"/>
      <c r="DA136" s="150"/>
      <c r="DB136" s="150"/>
      <c r="DC136" s="150"/>
      <c r="DD136" s="150"/>
      <c r="DE136" s="150"/>
      <c r="DF136" s="150"/>
    </row>
    <row r="137" spans="1:110" ht="12.75">
      <c r="A137" s="150"/>
      <c r="B137" s="150"/>
      <c r="C137" s="150"/>
      <c r="D137" s="150"/>
      <c r="E137" s="150"/>
      <c r="F137" s="150"/>
      <c r="G137" s="150"/>
      <c r="H137" s="150"/>
      <c r="I137" s="150"/>
      <c r="J137" s="150"/>
      <c r="K137" s="150"/>
      <c r="L137" s="150"/>
      <c r="M137" s="150"/>
      <c r="N137" s="150"/>
      <c r="O137" s="150"/>
      <c r="P137" s="150"/>
      <c r="Q137" s="150"/>
      <c r="R137" s="150"/>
      <c r="S137" s="150"/>
      <c r="T137" s="150"/>
      <c r="U137" s="150"/>
      <c r="V137" s="150"/>
      <c r="W137" s="150"/>
      <c r="X137" s="150"/>
      <c r="Y137" s="150"/>
      <c r="Z137" s="150"/>
      <c r="AA137" s="150"/>
      <c r="AB137" s="150"/>
      <c r="AC137" s="150"/>
      <c r="AD137" s="150"/>
      <c r="AE137" s="150"/>
      <c r="AF137" s="150"/>
      <c r="AG137" s="150"/>
      <c r="AH137" s="150"/>
      <c r="AI137" s="150"/>
      <c r="AJ137" s="150"/>
      <c r="AK137" s="150"/>
      <c r="AL137" s="150"/>
      <c r="AM137" s="150"/>
      <c r="AN137" s="150"/>
      <c r="AO137" s="150"/>
      <c r="AP137" s="150"/>
      <c r="AQ137" s="150"/>
      <c r="AR137" s="150"/>
      <c r="AS137" s="150"/>
      <c r="AT137" s="150"/>
      <c r="AU137" s="150"/>
      <c r="AV137" s="150"/>
      <c r="AW137" s="150"/>
      <c r="AX137" s="150"/>
      <c r="AY137" s="150"/>
      <c r="AZ137" s="150"/>
      <c r="BA137" s="150"/>
      <c r="BB137" s="150"/>
      <c r="BC137" s="150"/>
      <c r="BD137" s="150"/>
      <c r="BE137" s="150"/>
      <c r="BF137" s="150"/>
      <c r="BG137" s="150"/>
      <c r="BH137" s="150"/>
      <c r="BI137" s="150"/>
      <c r="BJ137" s="150"/>
      <c r="BK137" s="150"/>
      <c r="BL137" s="150"/>
      <c r="BM137" s="150"/>
      <c r="BN137" s="150"/>
      <c r="BO137" s="150"/>
      <c r="BP137" s="150"/>
      <c r="BQ137" s="150"/>
      <c r="BR137" s="150"/>
      <c r="BS137" s="150"/>
      <c r="BT137" s="150"/>
      <c r="BU137" s="150"/>
      <c r="BV137" s="150"/>
      <c r="BW137" s="150"/>
      <c r="BX137" s="150"/>
      <c r="BY137" s="150"/>
      <c r="BZ137" s="150"/>
      <c r="CA137" s="150"/>
      <c r="CB137" s="150"/>
      <c r="CC137" s="150"/>
      <c r="CD137" s="150"/>
      <c r="CE137" s="150"/>
      <c r="CF137" s="150"/>
      <c r="CG137" s="150"/>
      <c r="CH137" s="150"/>
      <c r="CI137" s="150"/>
      <c r="CJ137" s="150"/>
      <c r="CK137" s="150"/>
      <c r="CL137" s="150"/>
      <c r="CM137" s="150"/>
      <c r="CN137" s="150"/>
      <c r="CO137" s="150"/>
      <c r="CP137" s="150"/>
      <c r="CQ137" s="150"/>
      <c r="CR137" s="150"/>
      <c r="CS137" s="150"/>
      <c r="CT137" s="150"/>
      <c r="CU137" s="150"/>
      <c r="CV137" s="150"/>
      <c r="CW137" s="150"/>
      <c r="CX137" s="150"/>
      <c r="CY137" s="150"/>
      <c r="CZ137" s="150"/>
      <c r="DA137" s="150"/>
      <c r="DB137" s="150"/>
      <c r="DC137" s="150"/>
      <c r="DD137" s="150"/>
      <c r="DE137" s="150"/>
      <c r="DF137" s="150"/>
    </row>
    <row r="138" spans="1:110" ht="12.75">
      <c r="A138" s="150"/>
      <c r="B138" s="150"/>
      <c r="C138" s="150"/>
      <c r="D138" s="150"/>
      <c r="E138" s="150"/>
      <c r="F138" s="150"/>
      <c r="G138" s="150"/>
      <c r="H138" s="150"/>
      <c r="I138" s="150"/>
      <c r="J138" s="150"/>
      <c r="K138" s="150"/>
      <c r="L138" s="150"/>
      <c r="M138" s="150"/>
      <c r="N138" s="150"/>
      <c r="O138" s="150"/>
      <c r="P138" s="150"/>
      <c r="Q138" s="150"/>
      <c r="R138" s="150"/>
      <c r="S138" s="150"/>
      <c r="T138" s="150"/>
      <c r="U138" s="150"/>
      <c r="V138" s="150"/>
      <c r="W138" s="150"/>
      <c r="X138" s="150"/>
      <c r="Y138" s="150"/>
      <c r="Z138" s="150"/>
      <c r="AA138" s="150"/>
      <c r="AB138" s="150"/>
      <c r="AC138" s="150"/>
      <c r="AD138" s="150"/>
      <c r="AE138" s="150"/>
      <c r="AF138" s="150"/>
      <c r="AG138" s="150"/>
      <c r="AH138" s="150"/>
      <c r="AI138" s="150"/>
      <c r="AJ138" s="150"/>
      <c r="AK138" s="150"/>
      <c r="AL138" s="150"/>
      <c r="AM138" s="150"/>
      <c r="AN138" s="150"/>
      <c r="AO138" s="150"/>
      <c r="AP138" s="150"/>
      <c r="AQ138" s="150"/>
      <c r="AR138" s="150"/>
      <c r="AS138" s="150"/>
      <c r="AT138" s="150"/>
      <c r="AU138" s="150"/>
      <c r="AV138" s="150"/>
      <c r="AW138" s="150"/>
      <c r="AX138" s="150"/>
      <c r="AY138" s="150"/>
      <c r="AZ138" s="150"/>
      <c r="BA138" s="150"/>
      <c r="BB138" s="150"/>
      <c r="BC138" s="150"/>
      <c r="BD138" s="150"/>
      <c r="BE138" s="150"/>
      <c r="BF138" s="150"/>
      <c r="BG138" s="150"/>
      <c r="BH138" s="150"/>
      <c r="BI138" s="150"/>
      <c r="BJ138" s="150"/>
      <c r="BK138" s="150"/>
      <c r="BL138" s="150"/>
      <c r="BM138" s="150"/>
      <c r="BN138" s="150"/>
      <c r="BO138" s="150"/>
      <c r="BP138" s="150"/>
      <c r="BQ138" s="150"/>
      <c r="BR138" s="150"/>
      <c r="BS138" s="150"/>
      <c r="BT138" s="150"/>
      <c r="BU138" s="150"/>
      <c r="BV138" s="150"/>
      <c r="BW138" s="150"/>
      <c r="BX138" s="150"/>
      <c r="BY138" s="150"/>
      <c r="BZ138" s="150"/>
      <c r="CA138" s="150"/>
      <c r="CB138" s="150"/>
      <c r="CC138" s="150"/>
      <c r="CD138" s="150"/>
      <c r="CE138" s="150"/>
      <c r="CF138" s="150"/>
      <c r="CG138" s="150"/>
      <c r="CH138" s="150"/>
      <c r="CI138" s="150"/>
      <c r="CJ138" s="150"/>
      <c r="CK138" s="150"/>
      <c r="CL138" s="150"/>
      <c r="CM138" s="150"/>
      <c r="CN138" s="150"/>
      <c r="CO138" s="150"/>
      <c r="CP138" s="150"/>
      <c r="CQ138" s="150"/>
      <c r="CR138" s="150"/>
      <c r="CS138" s="150"/>
      <c r="CT138" s="150"/>
      <c r="CU138" s="150"/>
      <c r="CV138" s="150"/>
      <c r="CW138" s="150"/>
      <c r="CX138" s="150"/>
      <c r="CY138" s="150"/>
      <c r="CZ138" s="150"/>
      <c r="DA138" s="150"/>
      <c r="DB138" s="150"/>
      <c r="DC138" s="150"/>
      <c r="DD138" s="150"/>
      <c r="DE138" s="150"/>
      <c r="DF138" s="150"/>
    </row>
    <row r="139" spans="1:110" ht="12.75">
      <c r="A139" s="150"/>
      <c r="B139" s="150"/>
      <c r="C139" s="150"/>
      <c r="D139" s="150"/>
      <c r="E139" s="150"/>
      <c r="F139" s="150"/>
      <c r="G139" s="150"/>
      <c r="H139" s="150"/>
      <c r="I139" s="150"/>
      <c r="J139" s="150"/>
      <c r="K139" s="150"/>
      <c r="L139" s="150"/>
      <c r="M139" s="150"/>
      <c r="N139" s="150"/>
      <c r="O139" s="150"/>
      <c r="P139" s="150"/>
      <c r="Q139" s="150"/>
      <c r="R139" s="150"/>
      <c r="S139" s="150"/>
      <c r="T139" s="150"/>
      <c r="U139" s="150"/>
      <c r="V139" s="150"/>
      <c r="W139" s="150"/>
      <c r="X139" s="150"/>
      <c r="Y139" s="150"/>
      <c r="Z139" s="150"/>
      <c r="AA139" s="150"/>
      <c r="AB139" s="150"/>
      <c r="AC139" s="150"/>
      <c r="AD139" s="150"/>
      <c r="AE139" s="150"/>
      <c r="AF139" s="150"/>
      <c r="AG139" s="150"/>
      <c r="AH139" s="150"/>
      <c r="AI139" s="150"/>
      <c r="AJ139" s="150"/>
      <c r="AK139" s="150"/>
      <c r="AL139" s="150"/>
      <c r="AM139" s="150"/>
      <c r="AN139" s="150"/>
      <c r="AO139" s="150"/>
      <c r="AP139" s="150"/>
      <c r="AQ139" s="150"/>
      <c r="AR139" s="150"/>
      <c r="AS139" s="150"/>
      <c r="AT139" s="150"/>
      <c r="AU139" s="150"/>
      <c r="AV139" s="150"/>
      <c r="AW139" s="150"/>
      <c r="AX139" s="150"/>
      <c r="AY139" s="150"/>
      <c r="AZ139" s="150"/>
      <c r="BA139" s="150"/>
      <c r="BB139" s="150"/>
      <c r="BC139" s="150"/>
      <c r="BD139" s="150"/>
      <c r="BE139" s="150"/>
      <c r="BF139" s="150"/>
      <c r="BG139" s="150"/>
      <c r="BH139" s="150"/>
      <c r="BI139" s="150"/>
      <c r="BJ139" s="150"/>
      <c r="BK139" s="150"/>
      <c r="BL139" s="150"/>
      <c r="BM139" s="150"/>
      <c r="BN139" s="150"/>
      <c r="BO139" s="150"/>
      <c r="BP139" s="150"/>
      <c r="BQ139" s="150"/>
      <c r="BR139" s="150"/>
      <c r="BS139" s="150"/>
      <c r="BT139" s="150"/>
      <c r="BU139" s="150"/>
      <c r="BV139" s="150"/>
      <c r="BW139" s="150"/>
      <c r="BX139" s="150"/>
      <c r="BY139" s="150"/>
      <c r="BZ139" s="150"/>
      <c r="CA139" s="150"/>
      <c r="CB139" s="150"/>
      <c r="CC139" s="150"/>
      <c r="CD139" s="150"/>
      <c r="CE139" s="150"/>
      <c r="CF139" s="150"/>
      <c r="CG139" s="150"/>
      <c r="CH139" s="150"/>
      <c r="CI139" s="150"/>
      <c r="CJ139" s="150"/>
      <c r="CK139" s="150"/>
      <c r="CL139" s="150"/>
      <c r="CM139" s="150"/>
      <c r="CN139" s="150"/>
      <c r="CO139" s="150"/>
      <c r="CP139" s="150"/>
      <c r="CQ139" s="150"/>
      <c r="CR139" s="150"/>
      <c r="CS139" s="150"/>
      <c r="CT139" s="150"/>
      <c r="CU139" s="150"/>
      <c r="CV139" s="150"/>
      <c r="CW139" s="150"/>
      <c r="CX139" s="150"/>
      <c r="CY139" s="150"/>
      <c r="CZ139" s="150"/>
      <c r="DA139" s="150"/>
      <c r="DB139" s="150"/>
      <c r="DC139" s="150"/>
      <c r="DD139" s="150"/>
      <c r="DE139" s="150"/>
      <c r="DF139" s="150"/>
    </row>
    <row r="140" spans="1:110" ht="12.75">
      <c r="A140" s="150"/>
      <c r="B140" s="150"/>
      <c r="C140" s="150"/>
      <c r="D140" s="150"/>
      <c r="E140" s="150"/>
      <c r="F140" s="150"/>
      <c r="G140" s="150"/>
      <c r="H140" s="150"/>
      <c r="I140" s="150"/>
      <c r="J140" s="150"/>
      <c r="K140" s="150"/>
      <c r="L140" s="150"/>
      <c r="M140" s="150"/>
      <c r="N140" s="150"/>
      <c r="O140" s="150"/>
      <c r="P140" s="150"/>
      <c r="Q140" s="150"/>
      <c r="R140" s="150"/>
      <c r="S140" s="150"/>
      <c r="T140" s="150"/>
      <c r="U140" s="150"/>
      <c r="V140" s="150"/>
      <c r="W140" s="150"/>
      <c r="X140" s="150"/>
      <c r="Y140" s="150"/>
      <c r="Z140" s="150"/>
      <c r="AA140" s="150"/>
      <c r="AB140" s="150"/>
      <c r="AC140" s="150"/>
      <c r="AD140" s="150"/>
      <c r="AE140" s="150"/>
      <c r="AF140" s="150"/>
      <c r="AG140" s="150"/>
      <c r="AH140" s="150"/>
      <c r="AI140" s="150"/>
      <c r="AJ140" s="150"/>
      <c r="AK140" s="150"/>
      <c r="AL140" s="150"/>
      <c r="AM140" s="150"/>
      <c r="AN140" s="150"/>
      <c r="AO140" s="150"/>
      <c r="AP140" s="150"/>
      <c r="AQ140" s="150"/>
      <c r="AR140" s="150"/>
      <c r="AS140" s="150"/>
      <c r="AT140" s="150"/>
      <c r="AU140" s="150"/>
      <c r="AV140" s="150"/>
      <c r="AW140" s="150"/>
      <c r="AX140" s="150"/>
      <c r="AY140" s="150"/>
      <c r="AZ140" s="150"/>
      <c r="BA140" s="150"/>
      <c r="BB140" s="150"/>
      <c r="BC140" s="150"/>
      <c r="BD140" s="150"/>
      <c r="BE140" s="150"/>
      <c r="BF140" s="150"/>
      <c r="BG140" s="150"/>
      <c r="BH140" s="150"/>
      <c r="BI140" s="150"/>
      <c r="BJ140" s="150"/>
      <c r="BK140" s="150"/>
      <c r="BL140" s="150"/>
      <c r="BM140" s="150"/>
      <c r="BN140" s="150"/>
      <c r="BO140" s="150"/>
      <c r="BP140" s="150"/>
      <c r="BQ140" s="150"/>
      <c r="BR140" s="150"/>
      <c r="BS140" s="150"/>
      <c r="BT140" s="150"/>
      <c r="BU140" s="150"/>
      <c r="BV140" s="150"/>
      <c r="BW140" s="150"/>
      <c r="BX140" s="150"/>
      <c r="BY140" s="150"/>
      <c r="BZ140" s="150"/>
      <c r="CA140" s="150"/>
      <c r="CB140" s="150"/>
      <c r="CC140" s="150"/>
      <c r="CD140" s="150"/>
      <c r="CE140" s="150"/>
      <c r="CF140" s="150"/>
      <c r="CG140" s="150"/>
      <c r="CH140" s="150"/>
      <c r="CI140" s="150"/>
      <c r="CJ140" s="150"/>
      <c r="CK140" s="150"/>
      <c r="CL140" s="150"/>
      <c r="CM140" s="150"/>
      <c r="CN140" s="150"/>
      <c r="CO140" s="150"/>
      <c r="CP140" s="150"/>
      <c r="CQ140" s="150"/>
      <c r="CR140" s="150"/>
      <c r="CS140" s="150"/>
      <c r="CT140" s="150"/>
      <c r="CU140" s="150"/>
      <c r="CV140" s="150"/>
      <c r="CW140" s="150"/>
      <c r="CX140" s="150"/>
      <c r="CY140" s="150"/>
      <c r="CZ140" s="150"/>
      <c r="DA140" s="150"/>
      <c r="DB140" s="150"/>
      <c r="DC140" s="150"/>
      <c r="DD140" s="150"/>
      <c r="DE140" s="150"/>
      <c r="DF140" s="150"/>
    </row>
    <row r="141" spans="1:110" ht="12.75">
      <c r="A141" s="150"/>
      <c r="B141" s="150"/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  <c r="P141" s="150"/>
      <c r="Q141" s="150"/>
      <c r="R141" s="150"/>
      <c r="S141" s="150"/>
      <c r="T141" s="150"/>
      <c r="U141" s="150"/>
      <c r="V141" s="150"/>
      <c r="W141" s="150"/>
      <c r="X141" s="150"/>
      <c r="Y141" s="150"/>
      <c r="Z141" s="150"/>
      <c r="AA141" s="150"/>
      <c r="AB141" s="150"/>
      <c r="AC141" s="150"/>
      <c r="AD141" s="150"/>
      <c r="AE141" s="150"/>
      <c r="AF141" s="150"/>
      <c r="AG141" s="150"/>
      <c r="AH141" s="150"/>
      <c r="AI141" s="150"/>
      <c r="AJ141" s="150"/>
      <c r="AK141" s="150"/>
      <c r="AL141" s="150"/>
      <c r="AM141" s="150"/>
      <c r="AN141" s="150"/>
      <c r="AO141" s="150"/>
      <c r="AP141" s="150"/>
      <c r="AQ141" s="150"/>
      <c r="AR141" s="150"/>
      <c r="AS141" s="150"/>
      <c r="AT141" s="150"/>
      <c r="AU141" s="150"/>
      <c r="AV141" s="150"/>
      <c r="AW141" s="150"/>
      <c r="AX141" s="150"/>
      <c r="AY141" s="150"/>
      <c r="AZ141" s="150"/>
      <c r="BA141" s="150"/>
      <c r="BB141" s="150"/>
      <c r="BC141" s="150"/>
      <c r="BD141" s="150"/>
      <c r="BE141" s="150"/>
      <c r="BF141" s="150"/>
      <c r="BG141" s="150"/>
      <c r="BH141" s="150"/>
      <c r="BI141" s="150"/>
      <c r="BJ141" s="150"/>
      <c r="BK141" s="150"/>
      <c r="BL141" s="150"/>
      <c r="BM141" s="150"/>
      <c r="BN141" s="150"/>
      <c r="BO141" s="150"/>
      <c r="BP141" s="150"/>
      <c r="BQ141" s="150"/>
      <c r="BR141" s="150"/>
      <c r="BS141" s="150"/>
      <c r="BT141" s="150"/>
      <c r="BU141" s="150"/>
      <c r="BV141" s="150"/>
      <c r="BW141" s="150"/>
      <c r="BX141" s="150"/>
      <c r="BY141" s="150"/>
      <c r="BZ141" s="150"/>
      <c r="CA141" s="150"/>
      <c r="CB141" s="150"/>
      <c r="CC141" s="150"/>
      <c r="CD141" s="150"/>
      <c r="CE141" s="150"/>
      <c r="CF141" s="150"/>
      <c r="CG141" s="150"/>
      <c r="CH141" s="150"/>
      <c r="CI141" s="150"/>
      <c r="CJ141" s="150"/>
      <c r="CK141" s="150"/>
      <c r="CL141" s="150"/>
      <c r="CM141" s="150"/>
      <c r="CN141" s="150"/>
      <c r="CO141" s="150"/>
      <c r="CP141" s="150"/>
      <c r="CQ141" s="150"/>
      <c r="CR141" s="150"/>
      <c r="CS141" s="150"/>
      <c r="CT141" s="150"/>
      <c r="CU141" s="150"/>
      <c r="CV141" s="150"/>
      <c r="CW141" s="150"/>
      <c r="CX141" s="150"/>
      <c r="CY141" s="150"/>
      <c r="CZ141" s="150"/>
      <c r="DA141" s="150"/>
      <c r="DB141" s="150"/>
      <c r="DC141" s="150"/>
      <c r="DD141" s="150"/>
      <c r="DE141" s="150"/>
      <c r="DF141" s="150"/>
    </row>
    <row r="142" spans="1:110" ht="12.75">
      <c r="A142" s="150"/>
      <c r="B142" s="150"/>
      <c r="C142" s="150"/>
      <c r="D142" s="150"/>
      <c r="E142" s="150"/>
      <c r="F142" s="150"/>
      <c r="G142" s="150"/>
      <c r="H142" s="150"/>
      <c r="I142" s="150"/>
      <c r="J142" s="150"/>
      <c r="K142" s="150"/>
      <c r="L142" s="150"/>
      <c r="M142" s="150"/>
      <c r="N142" s="150"/>
      <c r="O142" s="150"/>
      <c r="P142" s="150"/>
      <c r="Q142" s="150"/>
      <c r="R142" s="150"/>
      <c r="S142" s="150"/>
      <c r="T142" s="150"/>
      <c r="U142" s="150"/>
      <c r="V142" s="150"/>
      <c r="W142" s="150"/>
      <c r="X142" s="150"/>
      <c r="Y142" s="150"/>
      <c r="Z142" s="150"/>
      <c r="AA142" s="150"/>
      <c r="AB142" s="150"/>
      <c r="AC142" s="150"/>
      <c r="AD142" s="150"/>
      <c r="AE142" s="150"/>
      <c r="AF142" s="150"/>
      <c r="AG142" s="150"/>
      <c r="AH142" s="150"/>
      <c r="AI142" s="150"/>
      <c r="AJ142" s="150"/>
      <c r="AK142" s="150"/>
      <c r="AL142" s="150"/>
      <c r="AM142" s="150"/>
      <c r="AN142" s="150"/>
      <c r="AO142" s="150"/>
      <c r="AP142" s="150"/>
      <c r="AQ142" s="150"/>
      <c r="AR142" s="150"/>
      <c r="AS142" s="150"/>
      <c r="AT142" s="150"/>
      <c r="AU142" s="150"/>
      <c r="AV142" s="150"/>
      <c r="AW142" s="150"/>
      <c r="AX142" s="150"/>
      <c r="AY142" s="150"/>
      <c r="AZ142" s="150"/>
      <c r="BA142" s="150"/>
      <c r="BB142" s="150"/>
      <c r="BC142" s="150"/>
      <c r="BD142" s="150"/>
      <c r="BE142" s="150"/>
      <c r="BF142" s="150"/>
      <c r="BG142" s="150"/>
      <c r="BH142" s="150"/>
      <c r="BI142" s="150"/>
      <c r="BJ142" s="150"/>
      <c r="BK142" s="150"/>
      <c r="BL142" s="150"/>
      <c r="BM142" s="150"/>
      <c r="BN142" s="150"/>
      <c r="BO142" s="150"/>
      <c r="BP142" s="150"/>
      <c r="BQ142" s="150"/>
      <c r="BR142" s="150"/>
      <c r="BS142" s="150"/>
      <c r="BT142" s="150"/>
      <c r="BU142" s="150"/>
      <c r="BV142" s="150"/>
      <c r="BW142" s="150"/>
      <c r="BX142" s="150"/>
      <c r="BY142" s="150"/>
      <c r="BZ142" s="150"/>
      <c r="CA142" s="150"/>
      <c r="CB142" s="150"/>
      <c r="CC142" s="150"/>
      <c r="CD142" s="150"/>
      <c r="CE142" s="150"/>
      <c r="CF142" s="150"/>
      <c r="CG142" s="150"/>
      <c r="CH142" s="150"/>
      <c r="CI142" s="150"/>
      <c r="CJ142" s="150"/>
      <c r="CK142" s="150"/>
      <c r="CL142" s="150"/>
      <c r="CM142" s="150"/>
      <c r="CN142" s="150"/>
      <c r="CO142" s="150"/>
      <c r="CP142" s="150"/>
      <c r="CQ142" s="150"/>
      <c r="CR142" s="150"/>
      <c r="CS142" s="150"/>
      <c r="CT142" s="150"/>
      <c r="CU142" s="150"/>
      <c r="CV142" s="150"/>
      <c r="CW142" s="150"/>
      <c r="CX142" s="150"/>
      <c r="CY142" s="150"/>
      <c r="CZ142" s="150"/>
      <c r="DA142" s="150"/>
      <c r="DB142" s="150"/>
      <c r="DC142" s="150"/>
      <c r="DD142" s="150"/>
      <c r="DE142" s="150"/>
      <c r="DF142" s="150"/>
    </row>
    <row r="143" spans="1:110" ht="12.75">
      <c r="A143" s="150"/>
      <c r="B143" s="150"/>
      <c r="C143" s="150"/>
      <c r="D143" s="150"/>
      <c r="E143" s="150"/>
      <c r="F143" s="150"/>
      <c r="G143" s="150"/>
      <c r="H143" s="150"/>
      <c r="I143" s="150"/>
      <c r="J143" s="150"/>
      <c r="K143" s="150"/>
      <c r="L143" s="150"/>
      <c r="M143" s="150"/>
      <c r="N143" s="150"/>
      <c r="O143" s="150"/>
      <c r="P143" s="150"/>
      <c r="Q143" s="150"/>
      <c r="R143" s="150"/>
      <c r="S143" s="150"/>
      <c r="T143" s="150"/>
      <c r="U143" s="150"/>
      <c r="V143" s="150"/>
      <c r="W143" s="150"/>
      <c r="X143" s="150"/>
      <c r="Y143" s="150"/>
      <c r="Z143" s="150"/>
      <c r="AA143" s="150"/>
      <c r="AB143" s="150"/>
      <c r="AC143" s="150"/>
      <c r="AD143" s="150"/>
      <c r="AE143" s="150"/>
      <c r="AF143" s="150"/>
      <c r="AG143" s="150"/>
      <c r="AH143" s="150"/>
      <c r="AI143" s="150"/>
      <c r="AJ143" s="150"/>
      <c r="AK143" s="150"/>
      <c r="AL143" s="150"/>
      <c r="AM143" s="150"/>
      <c r="AN143" s="150"/>
      <c r="AO143" s="150"/>
      <c r="AP143" s="150"/>
      <c r="AQ143" s="150"/>
      <c r="AR143" s="150"/>
      <c r="AS143" s="150"/>
      <c r="AT143" s="150"/>
      <c r="AU143" s="150"/>
      <c r="AV143" s="150"/>
      <c r="AW143" s="150"/>
      <c r="AX143" s="150"/>
      <c r="AY143" s="150"/>
      <c r="AZ143" s="150"/>
      <c r="BA143" s="150"/>
      <c r="BB143" s="150"/>
      <c r="BC143" s="150"/>
      <c r="BD143" s="150"/>
      <c r="BE143" s="150"/>
      <c r="BF143" s="150"/>
      <c r="BG143" s="150"/>
      <c r="BH143" s="150"/>
      <c r="BI143" s="150"/>
      <c r="BJ143" s="150"/>
      <c r="BK143" s="150"/>
      <c r="BL143" s="150"/>
      <c r="BM143" s="150"/>
      <c r="BN143" s="150"/>
      <c r="BO143" s="150"/>
      <c r="BP143" s="150"/>
      <c r="BQ143" s="150"/>
      <c r="BR143" s="150"/>
      <c r="BS143" s="150"/>
      <c r="BT143" s="150"/>
      <c r="BU143" s="150"/>
      <c r="BV143" s="150"/>
      <c r="BW143" s="150"/>
      <c r="BX143" s="150"/>
      <c r="BY143" s="150"/>
      <c r="BZ143" s="150"/>
      <c r="CA143" s="150"/>
      <c r="CB143" s="150"/>
      <c r="CC143" s="150"/>
      <c r="CD143" s="150"/>
      <c r="CE143" s="150"/>
      <c r="CF143" s="150"/>
      <c r="CG143" s="150"/>
      <c r="CH143" s="150"/>
      <c r="CI143" s="150"/>
      <c r="CJ143" s="150"/>
      <c r="CK143" s="150"/>
      <c r="CL143" s="150"/>
      <c r="CM143" s="150"/>
      <c r="CN143" s="150"/>
      <c r="CO143" s="150"/>
      <c r="CP143" s="150"/>
      <c r="CQ143" s="150"/>
      <c r="CR143" s="150"/>
      <c r="CS143" s="150"/>
      <c r="CT143" s="150"/>
      <c r="CU143" s="150"/>
      <c r="CV143" s="150"/>
      <c r="CW143" s="150"/>
      <c r="CX143" s="150"/>
      <c r="CY143" s="150"/>
      <c r="CZ143" s="150"/>
      <c r="DA143" s="150"/>
      <c r="DB143" s="150"/>
      <c r="DC143" s="150"/>
      <c r="DD143" s="150"/>
      <c r="DE143" s="150"/>
      <c r="DF143" s="150"/>
    </row>
    <row r="144" spans="1:110" ht="12.75">
      <c r="A144" s="150"/>
      <c r="B144" s="150"/>
      <c r="C144" s="150"/>
      <c r="D144" s="150"/>
      <c r="E144" s="150"/>
      <c r="F144" s="150"/>
      <c r="G144" s="150"/>
      <c r="H144" s="150"/>
      <c r="I144" s="150"/>
      <c r="J144" s="150"/>
      <c r="K144" s="150"/>
      <c r="L144" s="150"/>
      <c r="M144" s="150"/>
      <c r="N144" s="150"/>
      <c r="O144" s="150"/>
      <c r="P144" s="150"/>
      <c r="Q144" s="150"/>
      <c r="R144" s="150"/>
      <c r="S144" s="150"/>
      <c r="T144" s="150"/>
      <c r="U144" s="150"/>
      <c r="V144" s="150"/>
      <c r="W144" s="150"/>
      <c r="X144" s="150"/>
      <c r="Y144" s="150"/>
      <c r="Z144" s="150"/>
      <c r="AA144" s="150"/>
      <c r="AB144" s="150"/>
      <c r="AC144" s="150"/>
      <c r="AD144" s="150"/>
      <c r="AE144" s="150"/>
      <c r="AF144" s="150"/>
      <c r="AG144" s="150"/>
      <c r="AH144" s="150"/>
      <c r="AI144" s="150"/>
      <c r="AJ144" s="150"/>
      <c r="AK144" s="150"/>
      <c r="AL144" s="150"/>
      <c r="AM144" s="150"/>
      <c r="AN144" s="150"/>
      <c r="AO144" s="150"/>
      <c r="AP144" s="150"/>
      <c r="AQ144" s="150"/>
      <c r="AR144" s="150"/>
      <c r="AS144" s="150"/>
      <c r="AT144" s="150"/>
      <c r="AU144" s="150"/>
      <c r="AV144" s="150"/>
      <c r="AW144" s="150"/>
      <c r="AX144" s="150"/>
      <c r="AY144" s="150"/>
      <c r="AZ144" s="150"/>
      <c r="BA144" s="150"/>
      <c r="BB144" s="150"/>
      <c r="BC144" s="150"/>
      <c r="BD144" s="150"/>
      <c r="BE144" s="150"/>
      <c r="BF144" s="150"/>
      <c r="BG144" s="150"/>
      <c r="BH144" s="150"/>
      <c r="BI144" s="150"/>
      <c r="BJ144" s="150"/>
      <c r="BK144" s="150"/>
      <c r="BL144" s="150"/>
      <c r="BM144" s="150"/>
      <c r="BN144" s="150"/>
      <c r="BO144" s="150"/>
      <c r="BP144" s="150"/>
      <c r="BQ144" s="150"/>
      <c r="BR144" s="150"/>
      <c r="BS144" s="150"/>
      <c r="BT144" s="150"/>
      <c r="BU144" s="150"/>
      <c r="BV144" s="150"/>
      <c r="BW144" s="150"/>
      <c r="BX144" s="150"/>
      <c r="BY144" s="150"/>
      <c r="BZ144" s="150"/>
      <c r="CA144" s="150"/>
      <c r="CB144" s="150"/>
      <c r="CC144" s="150"/>
      <c r="CD144" s="150"/>
      <c r="CE144" s="150"/>
      <c r="CF144" s="150"/>
      <c r="CG144" s="150"/>
      <c r="CH144" s="150"/>
      <c r="CI144" s="150"/>
      <c r="CJ144" s="150"/>
      <c r="CK144" s="150"/>
      <c r="CL144" s="150"/>
      <c r="CM144" s="150"/>
      <c r="CN144" s="150"/>
      <c r="CO144" s="150"/>
      <c r="CP144" s="150"/>
      <c r="CQ144" s="150"/>
      <c r="CR144" s="150"/>
      <c r="CS144" s="150"/>
      <c r="CT144" s="150"/>
      <c r="CU144" s="150"/>
      <c r="CV144" s="150"/>
      <c r="CW144" s="150"/>
      <c r="CX144" s="150"/>
      <c r="CY144" s="150"/>
      <c r="CZ144" s="150"/>
      <c r="DA144" s="150"/>
      <c r="DB144" s="150"/>
      <c r="DC144" s="150"/>
      <c r="DD144" s="150"/>
      <c r="DE144" s="150"/>
      <c r="DF144" s="150"/>
    </row>
    <row r="145" spans="1:110" ht="12.75">
      <c r="A145" s="150"/>
      <c r="B145" s="150"/>
      <c r="C145" s="150"/>
      <c r="D145" s="150"/>
      <c r="E145" s="150"/>
      <c r="F145" s="150"/>
      <c r="G145" s="150"/>
      <c r="H145" s="150"/>
      <c r="I145" s="150"/>
      <c r="J145" s="150"/>
      <c r="K145" s="150"/>
      <c r="L145" s="150"/>
      <c r="M145" s="150"/>
      <c r="N145" s="150"/>
      <c r="O145" s="150"/>
      <c r="P145" s="150"/>
      <c r="Q145" s="150"/>
      <c r="R145" s="150"/>
      <c r="S145" s="150"/>
      <c r="T145" s="150"/>
      <c r="U145" s="150"/>
      <c r="V145" s="150"/>
      <c r="W145" s="150"/>
      <c r="X145" s="150"/>
      <c r="Y145" s="150"/>
      <c r="Z145" s="150"/>
      <c r="AA145" s="150"/>
      <c r="AB145" s="150"/>
      <c r="AC145" s="150"/>
      <c r="AD145" s="150"/>
      <c r="AE145" s="150"/>
      <c r="AF145" s="150"/>
      <c r="AG145" s="150"/>
      <c r="AH145" s="150"/>
      <c r="AI145" s="150"/>
      <c r="AJ145" s="150"/>
      <c r="AK145" s="150"/>
      <c r="AL145" s="150"/>
      <c r="AM145" s="150"/>
      <c r="AN145" s="150"/>
      <c r="AO145" s="150"/>
      <c r="AP145" s="150"/>
      <c r="AQ145" s="150"/>
      <c r="AR145" s="150"/>
      <c r="AS145" s="150"/>
      <c r="AT145" s="150"/>
      <c r="AU145" s="150"/>
      <c r="AV145" s="150"/>
      <c r="AW145" s="150"/>
      <c r="AX145" s="150"/>
      <c r="AY145" s="150"/>
      <c r="AZ145" s="150"/>
      <c r="BA145" s="150"/>
      <c r="BB145" s="150"/>
      <c r="BC145" s="150"/>
      <c r="BD145" s="150"/>
      <c r="BE145" s="150"/>
      <c r="BF145" s="150"/>
      <c r="BG145" s="150"/>
      <c r="BH145" s="150"/>
      <c r="BI145" s="150"/>
      <c r="BJ145" s="150"/>
      <c r="BK145" s="150"/>
      <c r="BL145" s="150"/>
      <c r="BM145" s="150"/>
      <c r="BN145" s="150"/>
      <c r="BO145" s="150"/>
      <c r="BP145" s="150"/>
      <c r="BQ145" s="150"/>
      <c r="BR145" s="150"/>
      <c r="BS145" s="150"/>
      <c r="BT145" s="150"/>
      <c r="BU145" s="150"/>
      <c r="BV145" s="150"/>
      <c r="BW145" s="150"/>
      <c r="BX145" s="150"/>
      <c r="BY145" s="150"/>
      <c r="BZ145" s="150"/>
      <c r="CA145" s="150"/>
      <c r="CB145" s="150"/>
      <c r="CC145" s="150"/>
      <c r="CD145" s="150"/>
      <c r="CE145" s="150"/>
      <c r="CF145" s="150"/>
      <c r="CG145" s="150"/>
      <c r="CH145" s="150"/>
      <c r="CI145" s="150"/>
      <c r="CJ145" s="150"/>
      <c r="CK145" s="150"/>
      <c r="CL145" s="150"/>
      <c r="CM145" s="150"/>
      <c r="CN145" s="150"/>
      <c r="CO145" s="150"/>
      <c r="CP145" s="150"/>
      <c r="CQ145" s="150"/>
      <c r="CR145" s="150"/>
      <c r="CS145" s="150"/>
      <c r="CT145" s="150"/>
      <c r="CU145" s="150"/>
      <c r="CV145" s="150"/>
      <c r="CW145" s="150"/>
      <c r="CX145" s="150"/>
      <c r="CY145" s="150"/>
      <c r="CZ145" s="150"/>
      <c r="DA145" s="150"/>
      <c r="DB145" s="150"/>
      <c r="DC145" s="150"/>
      <c r="DD145" s="150"/>
      <c r="DE145" s="150"/>
      <c r="DF145" s="150"/>
    </row>
    <row r="146" spans="1:110" ht="12.75">
      <c r="A146" s="150"/>
      <c r="B146" s="150"/>
      <c r="C146" s="150"/>
      <c r="D146" s="150"/>
      <c r="E146" s="150"/>
      <c r="F146" s="150"/>
      <c r="G146" s="150"/>
      <c r="H146" s="150"/>
      <c r="I146" s="150"/>
      <c r="J146" s="150"/>
      <c r="K146" s="150"/>
      <c r="L146" s="150"/>
      <c r="M146" s="150"/>
      <c r="N146" s="150"/>
      <c r="O146" s="150"/>
      <c r="P146" s="150"/>
      <c r="Q146" s="150"/>
      <c r="R146" s="150"/>
      <c r="S146" s="150"/>
      <c r="T146" s="150"/>
      <c r="U146" s="150"/>
      <c r="V146" s="150"/>
      <c r="W146" s="150"/>
      <c r="X146" s="150"/>
      <c r="Y146" s="150"/>
      <c r="Z146" s="150"/>
      <c r="AA146" s="150"/>
      <c r="AB146" s="150"/>
      <c r="AC146" s="150"/>
      <c r="AD146" s="150"/>
      <c r="AE146" s="150"/>
      <c r="AF146" s="150"/>
      <c r="AG146" s="150"/>
      <c r="AH146" s="150"/>
      <c r="AI146" s="150"/>
      <c r="AJ146" s="150"/>
      <c r="AK146" s="150"/>
      <c r="AL146" s="150"/>
      <c r="AM146" s="150"/>
      <c r="AN146" s="150"/>
      <c r="AO146" s="150"/>
      <c r="AP146" s="150"/>
      <c r="AQ146" s="150"/>
      <c r="AR146" s="150"/>
      <c r="AS146" s="150"/>
      <c r="AT146" s="150"/>
      <c r="AU146" s="150"/>
      <c r="AV146" s="150"/>
      <c r="AW146" s="150"/>
      <c r="AX146" s="150"/>
      <c r="AY146" s="150"/>
      <c r="AZ146" s="150"/>
      <c r="BA146" s="150"/>
      <c r="BB146" s="150"/>
      <c r="BC146" s="150"/>
      <c r="BD146" s="150"/>
      <c r="BE146" s="150"/>
      <c r="BF146" s="150"/>
      <c r="BG146" s="150"/>
      <c r="BH146" s="150"/>
      <c r="BI146" s="150"/>
      <c r="BJ146" s="150"/>
      <c r="BK146" s="150"/>
      <c r="BL146" s="150"/>
      <c r="BM146" s="150"/>
      <c r="BN146" s="150"/>
      <c r="BO146" s="150"/>
      <c r="BP146" s="150"/>
      <c r="BQ146" s="150"/>
      <c r="BR146" s="150"/>
      <c r="BS146" s="150"/>
      <c r="BT146" s="150"/>
      <c r="BU146" s="150"/>
      <c r="BV146" s="150"/>
      <c r="BW146" s="150"/>
      <c r="BX146" s="150"/>
      <c r="BY146" s="150"/>
      <c r="BZ146" s="150"/>
      <c r="CA146" s="150"/>
      <c r="CB146" s="150"/>
      <c r="CC146" s="150"/>
      <c r="CD146" s="150"/>
      <c r="CE146" s="150"/>
      <c r="CF146" s="150"/>
      <c r="CG146" s="150"/>
      <c r="CH146" s="150"/>
      <c r="CI146" s="150"/>
      <c r="CJ146" s="150"/>
      <c r="CK146" s="150"/>
      <c r="CL146" s="150"/>
      <c r="CM146" s="150"/>
      <c r="CN146" s="150"/>
      <c r="CO146" s="150"/>
      <c r="CP146" s="150"/>
      <c r="CQ146" s="150"/>
      <c r="CR146" s="150"/>
      <c r="CS146" s="150"/>
      <c r="CT146" s="150"/>
      <c r="CU146" s="150"/>
      <c r="CV146" s="150"/>
      <c r="CW146" s="150"/>
      <c r="CX146" s="150"/>
      <c r="CY146" s="150"/>
      <c r="CZ146" s="150"/>
      <c r="DA146" s="150"/>
      <c r="DB146" s="150"/>
      <c r="DC146" s="150"/>
      <c r="DD146" s="150"/>
      <c r="DE146" s="150"/>
      <c r="DF146" s="150"/>
    </row>
    <row r="147" spans="1:110" ht="12.75">
      <c r="A147" s="150"/>
      <c r="B147" s="150"/>
      <c r="C147" s="150"/>
      <c r="D147" s="150"/>
      <c r="E147" s="150"/>
      <c r="F147" s="150"/>
      <c r="G147" s="150"/>
      <c r="H147" s="150"/>
      <c r="I147" s="150"/>
      <c r="J147" s="150"/>
      <c r="K147" s="150"/>
      <c r="L147" s="150"/>
      <c r="M147" s="150"/>
      <c r="N147" s="150"/>
      <c r="O147" s="150"/>
      <c r="P147" s="150"/>
      <c r="Q147" s="150"/>
      <c r="R147" s="150"/>
      <c r="S147" s="150"/>
      <c r="T147" s="150"/>
      <c r="U147" s="150"/>
      <c r="V147" s="150"/>
      <c r="W147" s="150"/>
      <c r="X147" s="150"/>
      <c r="Y147" s="150"/>
      <c r="Z147" s="150"/>
      <c r="AA147" s="150"/>
      <c r="AB147" s="150"/>
      <c r="AC147" s="150"/>
      <c r="AD147" s="150"/>
      <c r="AE147" s="150"/>
      <c r="AF147" s="150"/>
      <c r="AG147" s="150"/>
      <c r="AH147" s="150"/>
      <c r="AI147" s="150"/>
      <c r="AJ147" s="150"/>
      <c r="AK147" s="150"/>
      <c r="AL147" s="150"/>
      <c r="AM147" s="150"/>
      <c r="AN147" s="150"/>
      <c r="AO147" s="150"/>
      <c r="AP147" s="150"/>
      <c r="AQ147" s="150"/>
      <c r="AR147" s="150"/>
      <c r="AS147" s="150"/>
      <c r="AT147" s="150"/>
      <c r="AU147" s="150"/>
      <c r="AV147" s="150"/>
      <c r="AW147" s="150"/>
      <c r="AX147" s="150"/>
      <c r="AY147" s="150"/>
      <c r="AZ147" s="150"/>
      <c r="BA147" s="150"/>
      <c r="BB147" s="150"/>
      <c r="BC147" s="150"/>
      <c r="BD147" s="150"/>
      <c r="BE147" s="150"/>
      <c r="BF147" s="150"/>
      <c r="BG147" s="150"/>
      <c r="BH147" s="150"/>
      <c r="BI147" s="150"/>
      <c r="BJ147" s="150"/>
      <c r="BK147" s="150"/>
      <c r="BL147" s="150"/>
      <c r="BM147" s="150"/>
      <c r="BN147" s="150"/>
      <c r="BO147" s="150"/>
      <c r="BP147" s="150"/>
      <c r="BQ147" s="150"/>
      <c r="BR147" s="150"/>
      <c r="BS147" s="150"/>
      <c r="BT147" s="150"/>
      <c r="BU147" s="150"/>
      <c r="BV147" s="150"/>
      <c r="BW147" s="150"/>
      <c r="BX147" s="150"/>
      <c r="BY147" s="150"/>
      <c r="BZ147" s="150"/>
      <c r="CA147" s="150"/>
      <c r="CB147" s="150"/>
      <c r="CC147" s="150"/>
      <c r="CD147" s="150"/>
      <c r="CE147" s="150"/>
      <c r="CF147" s="150"/>
      <c r="CG147" s="150"/>
      <c r="CH147" s="150"/>
      <c r="CI147" s="150"/>
      <c r="CJ147" s="150"/>
      <c r="CK147" s="150"/>
      <c r="CL147" s="150"/>
      <c r="CM147" s="150"/>
      <c r="CN147" s="150"/>
      <c r="CO147" s="150"/>
      <c r="CP147" s="150"/>
      <c r="CQ147" s="150"/>
      <c r="CR147" s="150"/>
      <c r="CS147" s="150"/>
      <c r="CT147" s="150"/>
      <c r="CU147" s="150"/>
      <c r="CV147" s="150"/>
      <c r="CW147" s="150"/>
      <c r="CX147" s="150"/>
      <c r="CY147" s="150"/>
      <c r="CZ147" s="150"/>
      <c r="DA147" s="150"/>
      <c r="DB147" s="150"/>
      <c r="DC147" s="150"/>
      <c r="DD147" s="150"/>
      <c r="DE147" s="150"/>
      <c r="DF147" s="150"/>
    </row>
    <row r="148" spans="1:110" ht="12.75">
      <c r="A148" s="150"/>
      <c r="B148" s="150"/>
      <c r="C148" s="150"/>
      <c r="D148" s="150"/>
      <c r="E148" s="150"/>
      <c r="F148" s="150"/>
      <c r="G148" s="150"/>
      <c r="H148" s="150"/>
      <c r="I148" s="150"/>
      <c r="J148" s="150"/>
      <c r="K148" s="150"/>
      <c r="L148" s="150"/>
      <c r="M148" s="150"/>
      <c r="N148" s="150"/>
      <c r="O148" s="150"/>
      <c r="P148" s="150"/>
      <c r="Q148" s="150"/>
      <c r="R148" s="150"/>
      <c r="S148" s="150"/>
      <c r="T148" s="150"/>
      <c r="U148" s="150"/>
      <c r="V148" s="150"/>
      <c r="W148" s="150"/>
      <c r="X148" s="150"/>
      <c r="Y148" s="150"/>
      <c r="Z148" s="150"/>
      <c r="AA148" s="150"/>
      <c r="AB148" s="150"/>
      <c r="AC148" s="150"/>
      <c r="AD148" s="150"/>
      <c r="AE148" s="150"/>
      <c r="AF148" s="150"/>
      <c r="AG148" s="150"/>
      <c r="AH148" s="150"/>
      <c r="AI148" s="150"/>
      <c r="AJ148" s="150"/>
      <c r="AK148" s="150"/>
      <c r="AL148" s="150"/>
      <c r="AM148" s="150"/>
      <c r="AN148" s="150"/>
      <c r="AO148" s="150"/>
      <c r="AP148" s="150"/>
      <c r="AQ148" s="150"/>
      <c r="AR148" s="150"/>
      <c r="AS148" s="150"/>
      <c r="AT148" s="150"/>
      <c r="AU148" s="150"/>
      <c r="AV148" s="150"/>
      <c r="AW148" s="150"/>
      <c r="AX148" s="150"/>
      <c r="AY148" s="150"/>
      <c r="AZ148" s="150"/>
      <c r="BA148" s="150"/>
      <c r="BB148" s="150"/>
      <c r="BC148" s="150"/>
      <c r="BD148" s="150"/>
      <c r="BE148" s="150"/>
      <c r="BF148" s="150"/>
      <c r="BG148" s="150"/>
      <c r="BH148" s="150"/>
      <c r="BI148" s="150"/>
      <c r="BJ148" s="150"/>
      <c r="BK148" s="150"/>
      <c r="BL148" s="150"/>
      <c r="BM148" s="150"/>
      <c r="BN148" s="150"/>
      <c r="BO148" s="150"/>
      <c r="BP148" s="150"/>
      <c r="BQ148" s="150"/>
      <c r="BR148" s="150"/>
      <c r="BS148" s="150"/>
      <c r="BT148" s="150"/>
      <c r="BU148" s="150"/>
      <c r="BV148" s="150"/>
      <c r="BW148" s="150"/>
      <c r="BX148" s="150"/>
      <c r="BY148" s="150"/>
      <c r="BZ148" s="150"/>
      <c r="CA148" s="150"/>
      <c r="CB148" s="150"/>
      <c r="CC148" s="150"/>
      <c r="CD148" s="150"/>
      <c r="CE148" s="150"/>
      <c r="CF148" s="150"/>
      <c r="CG148" s="150"/>
      <c r="CH148" s="150"/>
      <c r="CI148" s="150"/>
      <c r="CJ148" s="150"/>
      <c r="CK148" s="150"/>
      <c r="CL148" s="150"/>
      <c r="CM148" s="150"/>
      <c r="CN148" s="150"/>
      <c r="CO148" s="150"/>
      <c r="CP148" s="150"/>
      <c r="CQ148" s="150"/>
      <c r="CR148" s="150"/>
      <c r="CS148" s="150"/>
      <c r="CT148" s="150"/>
      <c r="CU148" s="150"/>
      <c r="CV148" s="150"/>
      <c r="CW148" s="150"/>
      <c r="CX148" s="150"/>
      <c r="CY148" s="150"/>
      <c r="CZ148" s="150"/>
      <c r="DA148" s="150"/>
      <c r="DB148" s="150"/>
      <c r="DC148" s="150"/>
      <c r="DD148" s="150"/>
      <c r="DE148" s="150"/>
      <c r="DF148" s="150"/>
    </row>
    <row r="149" spans="1:110" ht="12.75">
      <c r="A149" s="150"/>
      <c r="B149" s="150"/>
      <c r="C149" s="150"/>
      <c r="D149" s="150"/>
      <c r="E149" s="150"/>
      <c r="F149" s="150"/>
      <c r="G149" s="150"/>
      <c r="H149" s="150"/>
      <c r="I149" s="150"/>
      <c r="J149" s="150"/>
      <c r="K149" s="150"/>
      <c r="L149" s="150"/>
      <c r="M149" s="150"/>
      <c r="N149" s="150"/>
      <c r="O149" s="150"/>
      <c r="P149" s="150"/>
      <c r="Q149" s="150"/>
      <c r="R149" s="150"/>
      <c r="S149" s="150"/>
      <c r="T149" s="150"/>
      <c r="U149" s="150"/>
      <c r="V149" s="150"/>
      <c r="W149" s="150"/>
      <c r="X149" s="150"/>
      <c r="Y149" s="150"/>
      <c r="Z149" s="150"/>
      <c r="AA149" s="150"/>
      <c r="AB149" s="150"/>
      <c r="AC149" s="150"/>
      <c r="AD149" s="150"/>
      <c r="AE149" s="150"/>
      <c r="AF149" s="150"/>
      <c r="AG149" s="150"/>
      <c r="AH149" s="150"/>
      <c r="AI149" s="150"/>
      <c r="AJ149" s="150"/>
      <c r="AK149" s="150"/>
      <c r="AL149" s="150"/>
      <c r="AM149" s="150"/>
      <c r="AN149" s="150"/>
      <c r="AO149" s="150"/>
      <c r="AP149" s="150"/>
      <c r="AQ149" s="150"/>
      <c r="AR149" s="150"/>
      <c r="AS149" s="150"/>
      <c r="AT149" s="150"/>
      <c r="AU149" s="150"/>
      <c r="AV149" s="150"/>
      <c r="AW149" s="150"/>
      <c r="AX149" s="150"/>
      <c r="AY149" s="150"/>
      <c r="AZ149" s="150"/>
      <c r="BA149" s="150"/>
      <c r="BB149" s="150"/>
      <c r="BC149" s="150"/>
      <c r="BD149" s="150"/>
      <c r="BE149" s="150"/>
      <c r="BF149" s="150"/>
      <c r="BG149" s="150"/>
      <c r="BH149" s="150"/>
      <c r="BI149" s="150"/>
      <c r="BJ149" s="150"/>
      <c r="BK149" s="150"/>
      <c r="BL149" s="150"/>
      <c r="BM149" s="150"/>
      <c r="BN149" s="150"/>
      <c r="BO149" s="150"/>
      <c r="BP149" s="150"/>
      <c r="BQ149" s="150"/>
      <c r="BR149" s="150"/>
      <c r="BS149" s="150"/>
      <c r="BT149" s="150"/>
      <c r="BU149" s="150"/>
      <c r="BV149" s="150"/>
      <c r="BW149" s="150"/>
      <c r="BX149" s="150"/>
      <c r="BY149" s="150"/>
      <c r="BZ149" s="150"/>
      <c r="CA149" s="150"/>
      <c r="CB149" s="150"/>
      <c r="CC149" s="150"/>
      <c r="CD149" s="150"/>
      <c r="CE149" s="150"/>
      <c r="CF149" s="150"/>
      <c r="CG149" s="150"/>
      <c r="CH149" s="150"/>
      <c r="CI149" s="150"/>
      <c r="CJ149" s="150"/>
      <c r="CK149" s="150"/>
      <c r="CL149" s="150"/>
      <c r="CM149" s="150"/>
      <c r="CN149" s="150"/>
      <c r="CO149" s="150"/>
      <c r="CP149" s="150"/>
      <c r="CQ149" s="150"/>
      <c r="CR149" s="150"/>
      <c r="CS149" s="150"/>
      <c r="CT149" s="150"/>
      <c r="CU149" s="150"/>
      <c r="CV149" s="150"/>
      <c r="CW149" s="150"/>
      <c r="CX149" s="150"/>
      <c r="CY149" s="150"/>
      <c r="CZ149" s="150"/>
      <c r="DA149" s="150"/>
      <c r="DB149" s="150"/>
      <c r="DC149" s="150"/>
      <c r="DD149" s="150"/>
      <c r="DE149" s="150"/>
      <c r="DF149" s="150"/>
    </row>
    <row r="150" spans="1:110" ht="12.75">
      <c r="A150" s="150"/>
      <c r="B150" s="150"/>
      <c r="C150" s="150"/>
      <c r="D150" s="150"/>
      <c r="E150" s="150"/>
      <c r="F150" s="150"/>
      <c r="G150" s="150"/>
      <c r="H150" s="150"/>
      <c r="I150" s="150"/>
      <c r="J150" s="150"/>
      <c r="K150" s="150"/>
      <c r="L150" s="150"/>
      <c r="M150" s="150"/>
      <c r="N150" s="150"/>
      <c r="O150" s="150"/>
      <c r="P150" s="150"/>
      <c r="Q150" s="150"/>
      <c r="R150" s="150"/>
      <c r="S150" s="150"/>
      <c r="T150" s="150"/>
      <c r="U150" s="150"/>
      <c r="V150" s="150"/>
      <c r="W150" s="150"/>
      <c r="X150" s="150"/>
      <c r="Y150" s="150"/>
      <c r="Z150" s="150"/>
      <c r="AA150" s="150"/>
      <c r="AB150" s="150"/>
      <c r="AC150" s="150"/>
      <c r="AD150" s="150"/>
      <c r="AE150" s="150"/>
      <c r="AF150" s="150"/>
      <c r="AG150" s="150"/>
      <c r="AH150" s="150"/>
      <c r="AI150" s="150"/>
      <c r="AJ150" s="150"/>
      <c r="AK150" s="150"/>
      <c r="AL150" s="150"/>
      <c r="AM150" s="150"/>
      <c r="AN150" s="150"/>
      <c r="AO150" s="150"/>
      <c r="AP150" s="150"/>
      <c r="AQ150" s="150"/>
      <c r="AR150" s="150"/>
      <c r="AS150" s="150"/>
      <c r="AT150" s="150"/>
      <c r="AU150" s="150"/>
      <c r="AV150" s="150"/>
      <c r="AW150" s="150"/>
      <c r="AX150" s="150"/>
      <c r="AY150" s="150"/>
      <c r="AZ150" s="150"/>
      <c r="BA150" s="150"/>
      <c r="BB150" s="150"/>
      <c r="BC150" s="150"/>
      <c r="BD150" s="150"/>
      <c r="BE150" s="150"/>
      <c r="BF150" s="150"/>
      <c r="BG150" s="150"/>
      <c r="BH150" s="150"/>
      <c r="BI150" s="150"/>
      <c r="BJ150" s="150"/>
      <c r="BK150" s="150"/>
      <c r="BL150" s="150"/>
      <c r="BM150" s="150"/>
      <c r="BN150" s="150"/>
      <c r="BO150" s="150"/>
      <c r="BP150" s="150"/>
      <c r="BQ150" s="150"/>
      <c r="BR150" s="150"/>
      <c r="BS150" s="150"/>
      <c r="BT150" s="150"/>
      <c r="BU150" s="150"/>
      <c r="BV150" s="150"/>
      <c r="BW150" s="150"/>
      <c r="BX150" s="150"/>
      <c r="BY150" s="150"/>
      <c r="BZ150" s="150"/>
      <c r="CA150" s="150"/>
      <c r="CB150" s="150"/>
      <c r="CC150" s="150"/>
      <c r="CD150" s="150"/>
      <c r="CE150" s="150"/>
      <c r="CF150" s="150"/>
      <c r="CG150" s="150"/>
      <c r="CH150" s="150"/>
      <c r="CI150" s="150"/>
      <c r="CJ150" s="150"/>
      <c r="CK150" s="150"/>
      <c r="CL150" s="150"/>
      <c r="CM150" s="150"/>
      <c r="CN150" s="150"/>
      <c r="CO150" s="150"/>
      <c r="CP150" s="150"/>
      <c r="CQ150" s="150"/>
      <c r="CR150" s="150"/>
      <c r="CS150" s="150"/>
      <c r="CT150" s="150"/>
      <c r="CU150" s="150"/>
      <c r="CV150" s="150"/>
      <c r="CW150" s="150"/>
      <c r="CX150" s="150"/>
      <c r="CY150" s="150"/>
      <c r="CZ150" s="150"/>
      <c r="DA150" s="150"/>
      <c r="DB150" s="150"/>
      <c r="DC150" s="150"/>
      <c r="DD150" s="150"/>
      <c r="DE150" s="150"/>
      <c r="DF150" s="150"/>
    </row>
    <row r="151" spans="1:110" ht="12.75">
      <c r="A151" s="150"/>
      <c r="B151" s="150"/>
      <c r="C151" s="150"/>
      <c r="D151" s="150"/>
      <c r="E151" s="150"/>
      <c r="F151" s="150"/>
      <c r="G151" s="150"/>
      <c r="H151" s="150"/>
      <c r="I151" s="150"/>
      <c r="J151" s="150"/>
      <c r="K151" s="150"/>
      <c r="L151" s="150"/>
      <c r="M151" s="150"/>
      <c r="N151" s="150"/>
      <c r="O151" s="150"/>
      <c r="P151" s="150"/>
      <c r="Q151" s="150"/>
      <c r="R151" s="150"/>
      <c r="S151" s="150"/>
      <c r="T151" s="150"/>
      <c r="U151" s="150"/>
      <c r="V151" s="150"/>
      <c r="W151" s="150"/>
      <c r="X151" s="150"/>
      <c r="Y151" s="150"/>
      <c r="Z151" s="150"/>
      <c r="AA151" s="150"/>
      <c r="AB151" s="150"/>
      <c r="AC151" s="150"/>
      <c r="AD151" s="150"/>
      <c r="AE151" s="150"/>
      <c r="AF151" s="150"/>
      <c r="AG151" s="150"/>
      <c r="AH151" s="150"/>
      <c r="AI151" s="150"/>
      <c r="AJ151" s="150"/>
      <c r="AK151" s="150"/>
      <c r="AL151" s="150"/>
      <c r="AM151" s="150"/>
      <c r="AN151" s="150"/>
      <c r="AO151" s="150"/>
      <c r="AP151" s="150"/>
      <c r="AQ151" s="150"/>
      <c r="AR151" s="150"/>
      <c r="AS151" s="150"/>
      <c r="AT151" s="150"/>
      <c r="AU151" s="150"/>
      <c r="AV151" s="150"/>
      <c r="AW151" s="150"/>
      <c r="AX151" s="150"/>
      <c r="AY151" s="150"/>
      <c r="AZ151" s="150"/>
      <c r="BA151" s="150"/>
      <c r="BB151" s="150"/>
      <c r="BC151" s="150"/>
      <c r="BD151" s="150"/>
      <c r="BE151" s="150"/>
      <c r="BF151" s="150"/>
      <c r="BG151" s="150"/>
      <c r="BH151" s="150"/>
      <c r="BI151" s="150"/>
      <c r="BJ151" s="150"/>
      <c r="BK151" s="150"/>
      <c r="BL151" s="150"/>
      <c r="BM151" s="150"/>
      <c r="BN151" s="150"/>
      <c r="BO151" s="150"/>
      <c r="BP151" s="150"/>
      <c r="BQ151" s="150"/>
      <c r="BR151" s="150"/>
      <c r="BS151" s="150"/>
      <c r="BT151" s="150"/>
      <c r="BU151" s="150"/>
      <c r="BV151" s="150"/>
      <c r="BW151" s="150"/>
      <c r="BX151" s="150"/>
      <c r="BY151" s="150"/>
      <c r="BZ151" s="150"/>
      <c r="CA151" s="150"/>
      <c r="CB151" s="150"/>
      <c r="CC151" s="150"/>
      <c r="CD151" s="150"/>
      <c r="CE151" s="150"/>
      <c r="CF151" s="150"/>
      <c r="CG151" s="150"/>
      <c r="CH151" s="150"/>
      <c r="CI151" s="150"/>
      <c r="CJ151" s="150"/>
      <c r="CK151" s="150"/>
      <c r="CL151" s="150"/>
      <c r="CM151" s="150"/>
      <c r="CN151" s="150"/>
      <c r="CO151" s="150"/>
      <c r="CP151" s="150"/>
      <c r="CQ151" s="150"/>
      <c r="CR151" s="150"/>
      <c r="CS151" s="150"/>
      <c r="CT151" s="150"/>
      <c r="CU151" s="150"/>
      <c r="CV151" s="150"/>
      <c r="CW151" s="150"/>
      <c r="CX151" s="150"/>
      <c r="CY151" s="150"/>
      <c r="CZ151" s="150"/>
      <c r="DA151" s="150"/>
      <c r="DB151" s="150"/>
      <c r="DC151" s="150"/>
      <c r="DD151" s="150"/>
      <c r="DE151" s="150"/>
      <c r="DF151" s="150"/>
    </row>
    <row r="152" spans="1:110" ht="12.75">
      <c r="A152" s="150"/>
      <c r="B152" s="150"/>
      <c r="C152" s="150"/>
      <c r="D152" s="150"/>
      <c r="E152" s="150"/>
      <c r="F152" s="150"/>
      <c r="G152" s="150"/>
      <c r="H152" s="150"/>
      <c r="I152" s="150"/>
      <c r="J152" s="150"/>
      <c r="K152" s="150"/>
      <c r="L152" s="150"/>
      <c r="M152" s="150"/>
      <c r="N152" s="150"/>
      <c r="O152" s="150"/>
      <c r="P152" s="150"/>
      <c r="Q152" s="150"/>
      <c r="R152" s="150"/>
      <c r="S152" s="150"/>
      <c r="T152" s="150"/>
      <c r="U152" s="150"/>
      <c r="V152" s="150"/>
      <c r="W152" s="150"/>
      <c r="X152" s="150"/>
      <c r="Y152" s="150"/>
      <c r="Z152" s="150"/>
      <c r="AA152" s="150"/>
      <c r="AB152" s="150"/>
      <c r="AC152" s="150"/>
      <c r="AD152" s="150"/>
      <c r="AE152" s="150"/>
      <c r="AF152" s="150"/>
      <c r="AG152" s="150"/>
      <c r="AH152" s="150"/>
      <c r="AI152" s="150"/>
      <c r="AJ152" s="150"/>
      <c r="AK152" s="150"/>
      <c r="AL152" s="150"/>
      <c r="AM152" s="150"/>
      <c r="AN152" s="150"/>
      <c r="AO152" s="150"/>
      <c r="AP152" s="150"/>
      <c r="AQ152" s="150"/>
      <c r="AR152" s="150"/>
      <c r="AS152" s="150"/>
      <c r="AT152" s="150"/>
      <c r="AU152" s="150"/>
      <c r="AV152" s="150"/>
      <c r="AW152" s="150"/>
      <c r="AX152" s="150"/>
      <c r="AY152" s="150"/>
      <c r="AZ152" s="150"/>
      <c r="BA152" s="150"/>
      <c r="BB152" s="150"/>
      <c r="BC152" s="150"/>
      <c r="BD152" s="150"/>
      <c r="BE152" s="150"/>
      <c r="BF152" s="150"/>
      <c r="BG152" s="150"/>
      <c r="BH152" s="150"/>
      <c r="BI152" s="150"/>
      <c r="BJ152" s="150"/>
      <c r="BK152" s="150"/>
      <c r="BL152" s="150"/>
      <c r="BM152" s="150"/>
      <c r="BN152" s="150"/>
      <c r="BO152" s="150"/>
      <c r="BP152" s="150"/>
      <c r="BQ152" s="150"/>
      <c r="BR152" s="150"/>
      <c r="BS152" s="150"/>
      <c r="BT152" s="150"/>
      <c r="BU152" s="150"/>
      <c r="BV152" s="150"/>
      <c r="BW152" s="150"/>
      <c r="BX152" s="150"/>
      <c r="BY152" s="150"/>
      <c r="BZ152" s="150"/>
      <c r="CA152" s="150"/>
      <c r="CB152" s="150"/>
      <c r="CC152" s="150"/>
      <c r="CD152" s="150"/>
      <c r="CE152" s="150"/>
      <c r="CF152" s="150"/>
      <c r="CG152" s="150"/>
      <c r="CH152" s="150"/>
      <c r="CI152" s="150"/>
      <c r="CJ152" s="150"/>
      <c r="CK152" s="150"/>
      <c r="CL152" s="150"/>
      <c r="CM152" s="150"/>
      <c r="CN152" s="150"/>
      <c r="CO152" s="150"/>
      <c r="CP152" s="150"/>
      <c r="CQ152" s="150"/>
      <c r="CR152" s="150"/>
      <c r="CS152" s="150"/>
      <c r="CT152" s="150"/>
      <c r="CU152" s="150"/>
      <c r="CV152" s="150"/>
      <c r="CW152" s="150"/>
      <c r="CX152" s="150"/>
      <c r="CY152" s="150"/>
      <c r="CZ152" s="150"/>
      <c r="DA152" s="150"/>
      <c r="DB152" s="150"/>
      <c r="DC152" s="150"/>
      <c r="DD152" s="150"/>
      <c r="DE152" s="150"/>
      <c r="DF152" s="150"/>
    </row>
    <row r="153" spans="1:110" ht="12.75">
      <c r="A153" s="150"/>
      <c r="B153" s="150"/>
      <c r="C153" s="150"/>
      <c r="D153" s="150"/>
      <c r="E153" s="150"/>
      <c r="F153" s="150"/>
      <c r="G153" s="150"/>
      <c r="H153" s="150"/>
      <c r="I153" s="150"/>
      <c r="J153" s="150"/>
      <c r="K153" s="150"/>
      <c r="L153" s="150"/>
      <c r="M153" s="150"/>
      <c r="N153" s="150"/>
      <c r="O153" s="150"/>
      <c r="P153" s="150"/>
      <c r="Q153" s="150"/>
      <c r="R153" s="150"/>
      <c r="S153" s="150"/>
      <c r="T153" s="150"/>
      <c r="U153" s="150"/>
      <c r="V153" s="150"/>
      <c r="W153" s="150"/>
      <c r="X153" s="150"/>
      <c r="Y153" s="150"/>
      <c r="Z153" s="150"/>
      <c r="AA153" s="150"/>
      <c r="AB153" s="150"/>
      <c r="AC153" s="150"/>
      <c r="AD153" s="150"/>
      <c r="AE153" s="150"/>
      <c r="AF153" s="150"/>
      <c r="AG153" s="150"/>
      <c r="AH153" s="150"/>
      <c r="AI153" s="150"/>
      <c r="AJ153" s="150"/>
      <c r="AK153" s="150"/>
      <c r="AL153" s="150"/>
      <c r="AM153" s="150"/>
      <c r="AN153" s="150"/>
      <c r="AO153" s="150"/>
      <c r="AP153" s="150"/>
      <c r="AQ153" s="150"/>
      <c r="AR153" s="150"/>
      <c r="AS153" s="150"/>
      <c r="AT153" s="150"/>
      <c r="AU153" s="150"/>
      <c r="AV153" s="150"/>
      <c r="AW153" s="150"/>
      <c r="AX153" s="150"/>
      <c r="AY153" s="150"/>
      <c r="AZ153" s="150"/>
      <c r="BA153" s="150"/>
      <c r="BB153" s="150"/>
      <c r="BC153" s="150"/>
      <c r="BD153" s="150"/>
      <c r="BE153" s="150"/>
      <c r="BF153" s="150"/>
      <c r="BG153" s="150"/>
      <c r="BH153" s="150"/>
      <c r="BI153" s="150"/>
      <c r="BJ153" s="150"/>
      <c r="BK153" s="150"/>
      <c r="BL153" s="150"/>
      <c r="BM153" s="150"/>
      <c r="BN153" s="150"/>
      <c r="BO153" s="150"/>
      <c r="BP153" s="150"/>
      <c r="BQ153" s="150"/>
      <c r="BR153" s="150"/>
      <c r="BS153" s="150"/>
      <c r="BT153" s="150"/>
      <c r="BU153" s="150"/>
      <c r="BV153" s="150"/>
      <c r="BW153" s="150"/>
      <c r="BX153" s="150"/>
      <c r="BY153" s="150"/>
      <c r="BZ153" s="150"/>
      <c r="CA153" s="150"/>
      <c r="CB153" s="150"/>
      <c r="CC153" s="150"/>
      <c r="CD153" s="150"/>
      <c r="CE153" s="150"/>
      <c r="CF153" s="150"/>
      <c r="CG153" s="150"/>
      <c r="CH153" s="150"/>
      <c r="CI153" s="150"/>
      <c r="CJ153" s="150"/>
      <c r="CK153" s="150"/>
      <c r="CL153" s="150"/>
      <c r="CM153" s="150"/>
      <c r="CN153" s="150"/>
      <c r="CO153" s="150"/>
      <c r="CP153" s="150"/>
      <c r="CQ153" s="150"/>
      <c r="CR153" s="150"/>
      <c r="CS153" s="150"/>
      <c r="CT153" s="150"/>
      <c r="CU153" s="150"/>
      <c r="CV153" s="150"/>
      <c r="CW153" s="150"/>
      <c r="CX153" s="150"/>
      <c r="CY153" s="150"/>
      <c r="CZ153" s="150"/>
      <c r="DA153" s="150"/>
      <c r="DB153" s="150"/>
      <c r="DC153" s="150"/>
      <c r="DD153" s="150"/>
      <c r="DE153" s="150"/>
      <c r="DF153" s="150"/>
    </row>
    <row r="154" spans="1:110" ht="12.75">
      <c r="A154" s="150"/>
      <c r="B154" s="150"/>
      <c r="C154" s="150"/>
      <c r="D154" s="150"/>
      <c r="E154" s="150"/>
      <c r="F154" s="150"/>
      <c r="G154" s="150"/>
      <c r="H154" s="150"/>
      <c r="I154" s="150"/>
      <c r="J154" s="150"/>
      <c r="K154" s="150"/>
      <c r="L154" s="150"/>
      <c r="M154" s="150"/>
      <c r="N154" s="150"/>
      <c r="O154" s="150"/>
      <c r="P154" s="150"/>
      <c r="Q154" s="150"/>
      <c r="R154" s="150"/>
      <c r="S154" s="150"/>
      <c r="T154" s="150"/>
      <c r="U154" s="150"/>
      <c r="V154" s="150"/>
      <c r="W154" s="150"/>
      <c r="X154" s="150"/>
      <c r="Y154" s="150"/>
      <c r="Z154" s="150"/>
      <c r="AA154" s="150"/>
      <c r="AB154" s="150"/>
      <c r="AC154" s="150"/>
      <c r="AD154" s="150"/>
      <c r="AE154" s="150"/>
      <c r="AF154" s="150"/>
      <c r="AG154" s="150"/>
      <c r="AH154" s="150"/>
      <c r="AI154" s="150"/>
      <c r="AJ154" s="150"/>
      <c r="AK154" s="150"/>
      <c r="AL154" s="150"/>
      <c r="AM154" s="150"/>
      <c r="AN154" s="150"/>
      <c r="AO154" s="150"/>
      <c r="AP154" s="150"/>
      <c r="AQ154" s="150"/>
      <c r="AR154" s="150"/>
      <c r="AS154" s="150"/>
      <c r="AT154" s="150"/>
      <c r="AU154" s="150"/>
      <c r="AV154" s="150"/>
      <c r="AW154" s="150"/>
      <c r="AX154" s="150"/>
      <c r="AY154" s="150"/>
      <c r="AZ154" s="150"/>
      <c r="BA154" s="150"/>
      <c r="BB154" s="150"/>
      <c r="BC154" s="150"/>
      <c r="BD154" s="150"/>
      <c r="BE154" s="150"/>
      <c r="BF154" s="150"/>
      <c r="BG154" s="150"/>
      <c r="BH154" s="150"/>
      <c r="BI154" s="150"/>
      <c r="BJ154" s="150"/>
      <c r="BK154" s="150"/>
      <c r="BL154" s="150"/>
      <c r="BM154" s="150"/>
      <c r="BN154" s="150"/>
      <c r="BO154" s="150"/>
      <c r="BP154" s="150"/>
      <c r="BQ154" s="150"/>
      <c r="BR154" s="150"/>
      <c r="BS154" s="150"/>
      <c r="BT154" s="150"/>
      <c r="BU154" s="150"/>
      <c r="BV154" s="150"/>
      <c r="BW154" s="150"/>
      <c r="BX154" s="150"/>
      <c r="BY154" s="150"/>
      <c r="BZ154" s="150"/>
      <c r="CA154" s="150"/>
      <c r="CB154" s="150"/>
      <c r="CC154" s="150"/>
      <c r="CD154" s="150"/>
      <c r="CE154" s="150"/>
      <c r="CF154" s="150"/>
      <c r="CG154" s="150"/>
      <c r="CH154" s="150"/>
      <c r="CI154" s="150"/>
      <c r="CJ154" s="150"/>
      <c r="CK154" s="150"/>
      <c r="CL154" s="150"/>
      <c r="CM154" s="150"/>
      <c r="CN154" s="150"/>
      <c r="CO154" s="150"/>
      <c r="CP154" s="150"/>
      <c r="CQ154" s="150"/>
      <c r="CR154" s="150"/>
      <c r="CS154" s="150"/>
      <c r="CT154" s="150"/>
      <c r="CU154" s="150"/>
      <c r="CV154" s="150"/>
      <c r="CW154" s="150"/>
      <c r="CX154" s="150"/>
      <c r="CY154" s="150"/>
      <c r="CZ154" s="150"/>
      <c r="DA154" s="150"/>
      <c r="DB154" s="150"/>
      <c r="DC154" s="150"/>
      <c r="DD154" s="150"/>
      <c r="DE154" s="150"/>
      <c r="DF154" s="150"/>
    </row>
    <row r="155" spans="1:110" ht="12.75">
      <c r="A155" s="150"/>
      <c r="B155" s="150"/>
      <c r="C155" s="150"/>
      <c r="D155" s="150"/>
      <c r="E155" s="150"/>
      <c r="F155" s="150"/>
      <c r="G155" s="150"/>
      <c r="H155" s="150"/>
      <c r="I155" s="150"/>
      <c r="J155" s="150"/>
      <c r="K155" s="150"/>
      <c r="L155" s="150"/>
      <c r="M155" s="150"/>
      <c r="N155" s="150"/>
      <c r="O155" s="150"/>
      <c r="P155" s="150"/>
      <c r="Q155" s="150"/>
      <c r="R155" s="150"/>
      <c r="S155" s="150"/>
      <c r="T155" s="150"/>
      <c r="U155" s="150"/>
      <c r="V155" s="150"/>
      <c r="W155" s="150"/>
      <c r="X155" s="150"/>
      <c r="Y155" s="150"/>
      <c r="Z155" s="150"/>
      <c r="AA155" s="150"/>
      <c r="AB155" s="150"/>
      <c r="AC155" s="150"/>
      <c r="AD155" s="150"/>
      <c r="AE155" s="150"/>
      <c r="AF155" s="150"/>
      <c r="AG155" s="150"/>
      <c r="AH155" s="150"/>
      <c r="AI155" s="150"/>
      <c r="AJ155" s="150"/>
      <c r="AK155" s="150"/>
      <c r="AL155" s="150"/>
      <c r="AM155" s="150"/>
      <c r="AN155" s="150"/>
      <c r="AO155" s="150"/>
      <c r="AP155" s="150"/>
      <c r="AQ155" s="150"/>
      <c r="AR155" s="150"/>
      <c r="AS155" s="150"/>
      <c r="AT155" s="150"/>
      <c r="AU155" s="150"/>
      <c r="AV155" s="150"/>
      <c r="AW155" s="150"/>
      <c r="AX155" s="150"/>
      <c r="AY155" s="150"/>
      <c r="AZ155" s="150"/>
      <c r="BA155" s="150"/>
      <c r="BB155" s="150"/>
      <c r="BC155" s="150"/>
      <c r="BD155" s="150"/>
      <c r="BE155" s="150"/>
      <c r="BF155" s="150"/>
      <c r="BG155" s="150"/>
      <c r="BH155" s="150"/>
      <c r="BI155" s="150"/>
      <c r="BJ155" s="150"/>
      <c r="BK155" s="150"/>
      <c r="BL155" s="150"/>
      <c r="BM155" s="150"/>
      <c r="BN155" s="150"/>
      <c r="BO155" s="150"/>
      <c r="BP155" s="150"/>
      <c r="BQ155" s="150"/>
      <c r="BR155" s="150"/>
      <c r="BS155" s="150"/>
      <c r="BT155" s="150"/>
      <c r="BU155" s="150"/>
      <c r="BV155" s="150"/>
      <c r="BW155" s="150"/>
      <c r="BX155" s="150"/>
      <c r="BY155" s="150"/>
      <c r="BZ155" s="150"/>
      <c r="CA155" s="150"/>
      <c r="CB155" s="150"/>
      <c r="CC155" s="150"/>
      <c r="CD155" s="150"/>
      <c r="CE155" s="150"/>
      <c r="CF155" s="150"/>
      <c r="CG155" s="150"/>
      <c r="CH155" s="150"/>
      <c r="CI155" s="150"/>
      <c r="CJ155" s="150"/>
      <c r="CK155" s="150"/>
      <c r="CL155" s="150"/>
      <c r="CM155" s="150"/>
      <c r="CN155" s="150"/>
      <c r="CO155" s="150"/>
      <c r="CP155" s="150"/>
      <c r="CQ155" s="150"/>
      <c r="CR155" s="150"/>
      <c r="CS155" s="150"/>
      <c r="CT155" s="150"/>
      <c r="CU155" s="150"/>
      <c r="CV155" s="150"/>
      <c r="CW155" s="150"/>
      <c r="CX155" s="150"/>
      <c r="CY155" s="150"/>
      <c r="CZ155" s="150"/>
      <c r="DA155" s="150"/>
      <c r="DB155" s="150"/>
      <c r="DC155" s="150"/>
      <c r="DD155" s="150"/>
      <c r="DE155" s="150"/>
      <c r="DF155" s="150"/>
    </row>
    <row r="156" spans="1:110" ht="12.75">
      <c r="A156" s="150"/>
      <c r="B156" s="150"/>
      <c r="C156" s="150"/>
      <c r="D156" s="150"/>
      <c r="E156" s="150"/>
      <c r="F156" s="150"/>
      <c r="G156" s="150"/>
      <c r="H156" s="150"/>
      <c r="I156" s="150"/>
      <c r="J156" s="150"/>
      <c r="K156" s="150"/>
      <c r="L156" s="150"/>
      <c r="M156" s="150"/>
      <c r="N156" s="150"/>
      <c r="O156" s="150"/>
      <c r="P156" s="150"/>
      <c r="Q156" s="150"/>
      <c r="R156" s="150"/>
      <c r="S156" s="150"/>
      <c r="T156" s="150"/>
      <c r="U156" s="150"/>
      <c r="V156" s="150"/>
      <c r="W156" s="150"/>
      <c r="X156" s="150"/>
      <c r="Y156" s="150"/>
      <c r="Z156" s="150"/>
      <c r="AA156" s="150"/>
      <c r="AB156" s="150"/>
      <c r="AC156" s="150"/>
      <c r="AD156" s="150"/>
      <c r="AE156" s="150"/>
      <c r="AF156" s="150"/>
      <c r="AG156" s="150"/>
      <c r="AH156" s="150"/>
      <c r="AI156" s="150"/>
      <c r="AJ156" s="150"/>
      <c r="AK156" s="150"/>
      <c r="AL156" s="150"/>
      <c r="AM156" s="150"/>
      <c r="AN156" s="150"/>
      <c r="AO156" s="150"/>
      <c r="AP156" s="150"/>
      <c r="AQ156" s="150"/>
      <c r="AR156" s="150"/>
      <c r="AS156" s="150"/>
      <c r="AT156" s="150"/>
      <c r="AU156" s="150"/>
      <c r="AV156" s="150"/>
      <c r="AW156" s="150"/>
      <c r="AX156" s="150"/>
      <c r="AY156" s="150"/>
      <c r="AZ156" s="150"/>
      <c r="BA156" s="150"/>
      <c r="BB156" s="150"/>
      <c r="BC156" s="150"/>
      <c r="BD156" s="150"/>
      <c r="BE156" s="150"/>
      <c r="BF156" s="150"/>
      <c r="BG156" s="150"/>
      <c r="BH156" s="150"/>
      <c r="BI156" s="150"/>
      <c r="BJ156" s="150"/>
      <c r="BK156" s="150"/>
      <c r="BL156" s="150"/>
      <c r="BM156" s="150"/>
      <c r="BN156" s="150"/>
      <c r="BO156" s="150"/>
      <c r="BP156" s="150"/>
      <c r="BQ156" s="150"/>
      <c r="BR156" s="150"/>
      <c r="BS156" s="150"/>
      <c r="BT156" s="150"/>
      <c r="BU156" s="150"/>
      <c r="BV156" s="150"/>
      <c r="BW156" s="150"/>
      <c r="BX156" s="150"/>
      <c r="BY156" s="150"/>
      <c r="BZ156" s="150"/>
      <c r="CA156" s="150"/>
      <c r="CB156" s="150"/>
      <c r="CC156" s="150"/>
      <c r="CD156" s="150"/>
      <c r="CE156" s="150"/>
      <c r="CF156" s="150"/>
      <c r="CG156" s="150"/>
      <c r="CH156" s="150"/>
      <c r="CI156" s="150"/>
      <c r="CJ156" s="150"/>
      <c r="CK156" s="150"/>
      <c r="CL156" s="150"/>
      <c r="CM156" s="150"/>
      <c r="CN156" s="150"/>
      <c r="CO156" s="150"/>
      <c r="CP156" s="150"/>
      <c r="CQ156" s="150"/>
      <c r="CR156" s="150"/>
      <c r="CS156" s="150"/>
      <c r="CT156" s="150"/>
      <c r="CU156" s="150"/>
      <c r="CV156" s="150"/>
      <c r="CW156" s="150"/>
      <c r="CX156" s="150"/>
      <c r="CY156" s="150"/>
      <c r="CZ156" s="150"/>
      <c r="DA156" s="150"/>
      <c r="DB156" s="150"/>
      <c r="DC156" s="150"/>
      <c r="DD156" s="150"/>
      <c r="DE156" s="150"/>
      <c r="DF156" s="150"/>
    </row>
    <row r="157" spans="1:110" ht="12.75">
      <c r="A157" s="150"/>
      <c r="B157" s="150"/>
      <c r="C157" s="150"/>
      <c r="D157" s="150"/>
      <c r="E157" s="150"/>
      <c r="F157" s="150"/>
      <c r="G157" s="150"/>
      <c r="H157" s="150"/>
      <c r="I157" s="150"/>
      <c r="J157" s="150"/>
      <c r="K157" s="150"/>
      <c r="L157" s="150"/>
      <c r="M157" s="150"/>
      <c r="N157" s="150"/>
      <c r="O157" s="150"/>
      <c r="P157" s="150"/>
      <c r="Q157" s="150"/>
      <c r="R157" s="150"/>
      <c r="S157" s="150"/>
      <c r="T157" s="150"/>
      <c r="U157" s="150"/>
      <c r="V157" s="150"/>
      <c r="W157" s="150"/>
      <c r="X157" s="150"/>
      <c r="Y157" s="150"/>
      <c r="Z157" s="150"/>
      <c r="AA157" s="150"/>
      <c r="AB157" s="150"/>
      <c r="AC157" s="150"/>
      <c r="AD157" s="150"/>
      <c r="AE157" s="150"/>
      <c r="AF157" s="150"/>
      <c r="AG157" s="150"/>
      <c r="AH157" s="150"/>
      <c r="AI157" s="150"/>
      <c r="AJ157" s="150"/>
      <c r="AK157" s="150"/>
      <c r="AL157" s="150"/>
      <c r="AM157" s="150"/>
      <c r="AN157" s="150"/>
      <c r="AO157" s="150"/>
      <c r="AP157" s="150"/>
      <c r="AQ157" s="150"/>
      <c r="AR157" s="150"/>
      <c r="AS157" s="150"/>
      <c r="AT157" s="150"/>
      <c r="AU157" s="150"/>
      <c r="AV157" s="150"/>
      <c r="AW157" s="150"/>
      <c r="AX157" s="150"/>
      <c r="AY157" s="150"/>
      <c r="AZ157" s="150"/>
      <c r="BA157" s="150"/>
      <c r="BB157" s="150"/>
      <c r="BC157" s="150"/>
      <c r="BD157" s="150"/>
      <c r="BE157" s="150"/>
      <c r="BF157" s="150"/>
      <c r="BG157" s="150"/>
      <c r="BH157" s="150"/>
      <c r="BI157" s="150"/>
      <c r="BJ157" s="150"/>
      <c r="BK157" s="150"/>
      <c r="BL157" s="150"/>
      <c r="BM157" s="150"/>
      <c r="BN157" s="150"/>
      <c r="BO157" s="150"/>
      <c r="BP157" s="150"/>
      <c r="BQ157" s="150"/>
      <c r="BR157" s="150"/>
      <c r="BS157" s="150"/>
      <c r="BT157" s="150"/>
      <c r="BU157" s="150"/>
      <c r="BV157" s="150"/>
      <c r="BW157" s="150"/>
      <c r="BX157" s="150"/>
      <c r="BY157" s="150"/>
      <c r="BZ157" s="150"/>
      <c r="CA157" s="150"/>
      <c r="CB157" s="150"/>
      <c r="CC157" s="150"/>
      <c r="CD157" s="150"/>
      <c r="CE157" s="150"/>
      <c r="CF157" s="150"/>
      <c r="CG157" s="150"/>
      <c r="CH157" s="150"/>
      <c r="CI157" s="150"/>
      <c r="CJ157" s="150"/>
      <c r="CK157" s="150"/>
      <c r="CL157" s="150"/>
      <c r="CM157" s="150"/>
      <c r="CN157" s="150"/>
      <c r="CO157" s="150"/>
      <c r="CP157" s="150"/>
      <c r="CQ157" s="150"/>
      <c r="CR157" s="150"/>
      <c r="CS157" s="150"/>
      <c r="CT157" s="150"/>
      <c r="CU157" s="150"/>
      <c r="CV157" s="150"/>
      <c r="CW157" s="150"/>
      <c r="CX157" s="150"/>
      <c r="CY157" s="150"/>
      <c r="CZ157" s="150"/>
      <c r="DA157" s="150"/>
      <c r="DB157" s="150"/>
      <c r="DC157" s="150"/>
      <c r="DD157" s="150"/>
      <c r="DE157" s="150"/>
      <c r="DF157" s="150"/>
    </row>
    <row r="158" spans="1:110" ht="12.75">
      <c r="A158" s="150"/>
      <c r="B158" s="150"/>
      <c r="C158" s="150"/>
      <c r="D158" s="150"/>
      <c r="E158" s="150"/>
      <c r="F158" s="150"/>
      <c r="G158" s="150"/>
      <c r="H158" s="150"/>
      <c r="I158" s="150"/>
      <c r="J158" s="150"/>
      <c r="K158" s="150"/>
      <c r="L158" s="150"/>
      <c r="M158" s="150"/>
      <c r="N158" s="150"/>
      <c r="O158" s="150"/>
      <c r="P158" s="150"/>
      <c r="Q158" s="150"/>
      <c r="R158" s="150"/>
      <c r="S158" s="150"/>
      <c r="T158" s="150"/>
      <c r="U158" s="150"/>
      <c r="V158" s="150"/>
      <c r="W158" s="150"/>
      <c r="X158" s="150"/>
      <c r="Y158" s="150"/>
      <c r="Z158" s="150"/>
      <c r="AA158" s="150"/>
      <c r="AB158" s="150"/>
      <c r="AC158" s="150"/>
      <c r="AD158" s="150"/>
      <c r="AE158" s="150"/>
      <c r="AF158" s="150"/>
      <c r="AG158" s="150"/>
      <c r="AH158" s="150"/>
      <c r="AI158" s="150"/>
      <c r="AJ158" s="150"/>
      <c r="AK158" s="150"/>
      <c r="AL158" s="150"/>
      <c r="AM158" s="150"/>
      <c r="AN158" s="150"/>
      <c r="AO158" s="150"/>
      <c r="AP158" s="150"/>
      <c r="AQ158" s="150"/>
      <c r="AR158" s="150"/>
      <c r="AS158" s="150"/>
      <c r="AT158" s="150"/>
      <c r="AU158" s="150"/>
      <c r="AV158" s="150"/>
      <c r="AW158" s="150"/>
      <c r="AX158" s="150"/>
      <c r="AY158" s="150"/>
      <c r="AZ158" s="150"/>
      <c r="BA158" s="150"/>
      <c r="BB158" s="150"/>
      <c r="BC158" s="150"/>
      <c r="BD158" s="150"/>
      <c r="BE158" s="150"/>
      <c r="BF158" s="150"/>
      <c r="BG158" s="150"/>
      <c r="BH158" s="150"/>
      <c r="BI158" s="150"/>
      <c r="BJ158" s="150"/>
      <c r="BK158" s="150"/>
      <c r="BL158" s="150"/>
      <c r="BM158" s="150"/>
      <c r="BN158" s="150"/>
      <c r="BO158" s="150"/>
      <c r="BP158" s="150"/>
      <c r="BQ158" s="150"/>
      <c r="BR158" s="150"/>
      <c r="BS158" s="150"/>
      <c r="BT158" s="150"/>
      <c r="BU158" s="150"/>
      <c r="BV158" s="150"/>
      <c r="BW158" s="150"/>
      <c r="BX158" s="150"/>
      <c r="BY158" s="150"/>
      <c r="BZ158" s="150"/>
      <c r="CA158" s="150"/>
      <c r="CB158" s="150"/>
      <c r="CC158" s="150"/>
      <c r="CD158" s="150"/>
      <c r="CE158" s="150"/>
      <c r="CF158" s="150"/>
      <c r="CG158" s="150"/>
      <c r="CH158" s="150"/>
      <c r="CI158" s="150"/>
      <c r="CJ158" s="150"/>
      <c r="CK158" s="150"/>
      <c r="CL158" s="150"/>
      <c r="CM158" s="150"/>
      <c r="CN158" s="150"/>
      <c r="CO158" s="150"/>
      <c r="CP158" s="150"/>
      <c r="CQ158" s="150"/>
      <c r="CR158" s="150"/>
      <c r="CS158" s="150"/>
      <c r="CT158" s="150"/>
      <c r="CU158" s="150"/>
      <c r="CV158" s="150"/>
      <c r="CW158" s="150"/>
      <c r="CX158" s="150"/>
      <c r="CY158" s="150"/>
      <c r="CZ158" s="150"/>
      <c r="DA158" s="150"/>
      <c r="DB158" s="150"/>
      <c r="DC158" s="150"/>
      <c r="DD158" s="150"/>
      <c r="DE158" s="150"/>
      <c r="DF158" s="150"/>
    </row>
    <row r="159" spans="1:110" ht="12.75">
      <c r="A159" s="150"/>
      <c r="B159" s="150"/>
      <c r="C159" s="150"/>
      <c r="D159" s="150"/>
      <c r="E159" s="150"/>
      <c r="F159" s="150"/>
      <c r="G159" s="150"/>
      <c r="H159" s="150"/>
      <c r="I159" s="150"/>
      <c r="J159" s="150"/>
      <c r="K159" s="150"/>
      <c r="L159" s="150"/>
      <c r="M159" s="150"/>
      <c r="N159" s="150"/>
      <c r="O159" s="150"/>
      <c r="P159" s="150"/>
      <c r="Q159" s="150"/>
      <c r="R159" s="150"/>
      <c r="S159" s="150"/>
      <c r="T159" s="150"/>
      <c r="U159" s="150"/>
      <c r="V159" s="150"/>
      <c r="W159" s="150"/>
      <c r="X159" s="150"/>
      <c r="Y159" s="150"/>
      <c r="Z159" s="150"/>
      <c r="AA159" s="150"/>
      <c r="AB159" s="150"/>
      <c r="AC159" s="150"/>
      <c r="AD159" s="150"/>
      <c r="AE159" s="150"/>
      <c r="AF159" s="150"/>
      <c r="AG159" s="150"/>
      <c r="AH159" s="150"/>
      <c r="AI159" s="150"/>
      <c r="AJ159" s="150"/>
      <c r="AK159" s="150"/>
      <c r="AL159" s="150"/>
      <c r="AM159" s="150"/>
      <c r="AN159" s="150"/>
      <c r="AO159" s="150"/>
      <c r="AP159" s="150"/>
      <c r="AQ159" s="150"/>
      <c r="AR159" s="150"/>
      <c r="AS159" s="150"/>
      <c r="AT159" s="150"/>
      <c r="AU159" s="150"/>
      <c r="AV159" s="150"/>
      <c r="AW159" s="150"/>
      <c r="AX159" s="150"/>
      <c r="AY159" s="150"/>
      <c r="AZ159" s="150"/>
      <c r="BA159" s="150"/>
      <c r="BB159" s="150"/>
      <c r="BC159" s="150"/>
      <c r="BD159" s="150"/>
      <c r="BE159" s="150"/>
      <c r="BF159" s="150"/>
      <c r="BG159" s="150"/>
      <c r="BH159" s="150"/>
      <c r="BI159" s="150"/>
      <c r="BJ159" s="150"/>
      <c r="BK159" s="150"/>
      <c r="BL159" s="150"/>
      <c r="BM159" s="150"/>
      <c r="BN159" s="150"/>
      <c r="BO159" s="150"/>
      <c r="BP159" s="150"/>
      <c r="BQ159" s="150"/>
      <c r="BR159" s="150"/>
      <c r="BS159" s="150"/>
      <c r="BT159" s="150"/>
      <c r="BU159" s="150"/>
      <c r="BV159" s="150"/>
      <c r="BW159" s="150"/>
      <c r="BX159" s="150"/>
      <c r="BY159" s="150"/>
      <c r="BZ159" s="150"/>
      <c r="CA159" s="150"/>
      <c r="CB159" s="150"/>
      <c r="CC159" s="150"/>
      <c r="CD159" s="150"/>
      <c r="CE159" s="150"/>
      <c r="CF159" s="150"/>
      <c r="CG159" s="150"/>
      <c r="CH159" s="150"/>
      <c r="CI159" s="150"/>
      <c r="CJ159" s="150"/>
      <c r="CK159" s="150"/>
      <c r="CL159" s="150"/>
      <c r="CM159" s="150"/>
      <c r="CN159" s="150"/>
      <c r="CO159" s="150"/>
      <c r="CP159" s="150"/>
      <c r="CQ159" s="150"/>
      <c r="CR159" s="150"/>
      <c r="CS159" s="150"/>
      <c r="CT159" s="150"/>
      <c r="CU159" s="150"/>
      <c r="CV159" s="150"/>
      <c r="CW159" s="150"/>
      <c r="CX159" s="150"/>
      <c r="CY159" s="150"/>
      <c r="CZ159" s="150"/>
      <c r="DA159" s="150"/>
      <c r="DB159" s="150"/>
      <c r="DC159" s="150"/>
      <c r="DD159" s="150"/>
      <c r="DE159" s="150"/>
      <c r="DF159" s="150"/>
    </row>
    <row r="160" spans="1:110" ht="12.75">
      <c r="A160" s="150"/>
      <c r="B160" s="150"/>
      <c r="C160" s="150"/>
      <c r="D160" s="150"/>
      <c r="E160" s="150"/>
      <c r="F160" s="150"/>
      <c r="G160" s="150"/>
      <c r="H160" s="150"/>
      <c r="I160" s="150"/>
      <c r="J160" s="150"/>
      <c r="K160" s="150"/>
      <c r="L160" s="150"/>
      <c r="M160" s="150"/>
      <c r="N160" s="150"/>
      <c r="O160" s="150"/>
      <c r="P160" s="150"/>
      <c r="Q160" s="150"/>
      <c r="R160" s="150"/>
      <c r="S160" s="150"/>
      <c r="T160" s="150"/>
      <c r="U160" s="150"/>
      <c r="V160" s="150"/>
      <c r="W160" s="150"/>
      <c r="X160" s="150"/>
      <c r="Y160" s="150"/>
      <c r="Z160" s="150"/>
      <c r="AA160" s="150"/>
      <c r="AB160" s="150"/>
      <c r="AC160" s="150"/>
      <c r="AD160" s="150"/>
      <c r="AE160" s="150"/>
      <c r="AF160" s="150"/>
      <c r="AG160" s="150"/>
      <c r="AH160" s="150"/>
      <c r="AI160" s="150"/>
      <c r="AJ160" s="150"/>
      <c r="AK160" s="150"/>
      <c r="AL160" s="150"/>
      <c r="AM160" s="150"/>
      <c r="AN160" s="150"/>
      <c r="AO160" s="150"/>
      <c r="AP160" s="150"/>
      <c r="AQ160" s="150"/>
      <c r="AR160" s="150"/>
      <c r="AS160" s="150"/>
      <c r="AT160" s="150"/>
      <c r="AU160" s="150"/>
      <c r="AV160" s="150"/>
      <c r="AW160" s="150"/>
      <c r="AX160" s="150"/>
      <c r="AY160" s="150"/>
      <c r="AZ160" s="150"/>
      <c r="BA160" s="150"/>
      <c r="BB160" s="150"/>
      <c r="BC160" s="150"/>
      <c r="BD160" s="150"/>
      <c r="BE160" s="150"/>
      <c r="BF160" s="150"/>
      <c r="BG160" s="150"/>
      <c r="BH160" s="150"/>
      <c r="BI160" s="150"/>
      <c r="BJ160" s="150"/>
      <c r="BK160" s="150"/>
      <c r="BL160" s="150"/>
      <c r="BM160" s="150"/>
      <c r="BN160" s="150"/>
      <c r="BO160" s="150"/>
      <c r="BP160" s="150"/>
      <c r="BQ160" s="150"/>
      <c r="BR160" s="150"/>
      <c r="BS160" s="150"/>
      <c r="BT160" s="150"/>
      <c r="BU160" s="150"/>
      <c r="BV160" s="150"/>
      <c r="BW160" s="150"/>
      <c r="BX160" s="150"/>
      <c r="BY160" s="150"/>
      <c r="BZ160" s="150"/>
      <c r="CA160" s="150"/>
      <c r="CB160" s="150"/>
      <c r="CC160" s="150"/>
      <c r="CD160" s="150"/>
      <c r="CE160" s="150"/>
      <c r="CF160" s="150"/>
      <c r="CG160" s="150"/>
      <c r="CH160" s="150"/>
      <c r="CI160" s="150"/>
      <c r="CJ160" s="150"/>
      <c r="CK160" s="150"/>
      <c r="CL160" s="150"/>
      <c r="CM160" s="150"/>
      <c r="CN160" s="150"/>
      <c r="CO160" s="150"/>
      <c r="CP160" s="150"/>
      <c r="CQ160" s="150"/>
      <c r="CR160" s="150"/>
      <c r="CS160" s="150"/>
      <c r="CT160" s="150"/>
      <c r="CU160" s="150"/>
      <c r="CV160" s="150"/>
      <c r="CW160" s="150"/>
      <c r="CX160" s="150"/>
      <c r="CY160" s="150"/>
      <c r="CZ160" s="150"/>
      <c r="DA160" s="150"/>
      <c r="DB160" s="150"/>
      <c r="DC160" s="150"/>
      <c r="DD160" s="150"/>
      <c r="DE160" s="150"/>
      <c r="DF160" s="150"/>
    </row>
    <row r="161" spans="1:110" ht="12.75">
      <c r="A161" s="150"/>
      <c r="B161" s="150"/>
      <c r="C161" s="150"/>
      <c r="D161" s="150"/>
      <c r="E161" s="150"/>
      <c r="F161" s="150"/>
      <c r="G161" s="150"/>
      <c r="H161" s="150"/>
      <c r="I161" s="150"/>
      <c r="J161" s="150"/>
      <c r="K161" s="150"/>
      <c r="L161" s="150"/>
      <c r="M161" s="150"/>
      <c r="N161" s="150"/>
      <c r="O161" s="150"/>
      <c r="P161" s="150"/>
      <c r="Q161" s="150"/>
      <c r="R161" s="150"/>
      <c r="S161" s="150"/>
      <c r="T161" s="150"/>
      <c r="U161" s="150"/>
      <c r="V161" s="150"/>
      <c r="W161" s="150"/>
      <c r="X161" s="150"/>
      <c r="Y161" s="150"/>
      <c r="Z161" s="150"/>
      <c r="AA161" s="150"/>
      <c r="AB161" s="150"/>
      <c r="AC161" s="150"/>
      <c r="AD161" s="150"/>
      <c r="AE161" s="150"/>
      <c r="AF161" s="150"/>
      <c r="AG161" s="150"/>
      <c r="AH161" s="150"/>
      <c r="AI161" s="150"/>
      <c r="AJ161" s="150"/>
      <c r="AK161" s="150"/>
      <c r="AL161" s="150"/>
      <c r="AM161" s="150"/>
      <c r="AN161" s="150"/>
      <c r="AO161" s="150"/>
      <c r="AP161" s="150"/>
      <c r="AQ161" s="150"/>
      <c r="AR161" s="150"/>
      <c r="AS161" s="150"/>
      <c r="AT161" s="150"/>
      <c r="AU161" s="150"/>
      <c r="AV161" s="150"/>
      <c r="AW161" s="150"/>
      <c r="AX161" s="150"/>
      <c r="AY161" s="150"/>
      <c r="AZ161" s="150"/>
      <c r="BA161" s="150"/>
      <c r="BB161" s="150"/>
      <c r="BC161" s="150"/>
      <c r="BD161" s="150"/>
      <c r="BE161" s="150"/>
      <c r="BF161" s="150"/>
      <c r="BG161" s="150"/>
      <c r="BH161" s="150"/>
      <c r="BI161" s="150"/>
      <c r="BJ161" s="150"/>
      <c r="BK161" s="150"/>
      <c r="BL161" s="150"/>
      <c r="BM161" s="150"/>
      <c r="BN161" s="150"/>
      <c r="BO161" s="150"/>
      <c r="BP161" s="150"/>
      <c r="BQ161" s="150"/>
      <c r="BR161" s="150"/>
      <c r="BS161" s="150"/>
      <c r="BT161" s="150"/>
      <c r="BU161" s="150"/>
      <c r="BV161" s="150"/>
      <c r="BW161" s="150"/>
      <c r="BX161" s="150"/>
      <c r="BY161" s="150"/>
      <c r="BZ161" s="150"/>
      <c r="CA161" s="150"/>
      <c r="CB161" s="150"/>
      <c r="CC161" s="150"/>
      <c r="CD161" s="150"/>
      <c r="CE161" s="150"/>
      <c r="CF161" s="150"/>
      <c r="CG161" s="150"/>
      <c r="CH161" s="150"/>
      <c r="CI161" s="150"/>
      <c r="CJ161" s="150"/>
      <c r="CK161" s="150"/>
      <c r="CL161" s="150"/>
      <c r="CM161" s="150"/>
      <c r="CN161" s="150"/>
      <c r="CO161" s="150"/>
      <c r="CP161" s="150"/>
      <c r="CQ161" s="150"/>
      <c r="CR161" s="150"/>
      <c r="CS161" s="150"/>
      <c r="CT161" s="150"/>
      <c r="CU161" s="150"/>
      <c r="CV161" s="150"/>
      <c r="CW161" s="150"/>
      <c r="CX161" s="150"/>
      <c r="CY161" s="150"/>
      <c r="CZ161" s="150"/>
      <c r="DA161" s="150"/>
      <c r="DB161" s="150"/>
      <c r="DC161" s="150"/>
      <c r="DD161" s="150"/>
      <c r="DE161" s="150"/>
      <c r="DF161" s="150"/>
    </row>
    <row r="162" spans="1:110" ht="12.75">
      <c r="A162" s="150"/>
      <c r="B162" s="150"/>
      <c r="C162" s="150"/>
      <c r="D162" s="150"/>
      <c r="E162" s="150"/>
      <c r="F162" s="150"/>
      <c r="G162" s="150"/>
      <c r="H162" s="150"/>
      <c r="I162" s="150"/>
      <c r="J162" s="150"/>
      <c r="K162" s="150"/>
      <c r="L162" s="150"/>
      <c r="M162" s="150"/>
      <c r="N162" s="150"/>
      <c r="O162" s="150"/>
      <c r="P162" s="150"/>
      <c r="Q162" s="150"/>
      <c r="R162" s="150"/>
      <c r="S162" s="150"/>
      <c r="T162" s="150"/>
      <c r="U162" s="150"/>
      <c r="V162" s="150"/>
      <c r="W162" s="150"/>
      <c r="X162" s="150"/>
      <c r="Y162" s="150"/>
      <c r="Z162" s="150"/>
      <c r="AA162" s="150"/>
      <c r="AB162" s="150"/>
      <c r="AC162" s="150"/>
      <c r="AD162" s="150"/>
      <c r="AE162" s="150"/>
      <c r="AF162" s="150"/>
      <c r="AG162" s="150"/>
      <c r="AH162" s="150"/>
      <c r="AI162" s="150"/>
      <c r="AJ162" s="150"/>
      <c r="AK162" s="150"/>
      <c r="AL162" s="150"/>
      <c r="AM162" s="150"/>
      <c r="AN162" s="150"/>
      <c r="AO162" s="150"/>
      <c r="AP162" s="150"/>
      <c r="AQ162" s="150"/>
      <c r="AR162" s="150"/>
      <c r="AS162" s="150"/>
      <c r="AT162" s="150"/>
      <c r="AU162" s="150"/>
      <c r="AV162" s="150"/>
      <c r="AW162" s="150"/>
      <c r="AX162" s="150"/>
      <c r="AY162" s="150"/>
      <c r="AZ162" s="150"/>
      <c r="BA162" s="150"/>
      <c r="BB162" s="150"/>
      <c r="BC162" s="150"/>
      <c r="BD162" s="150"/>
      <c r="BE162" s="150"/>
      <c r="BF162" s="150"/>
      <c r="BG162" s="150"/>
      <c r="BH162" s="150"/>
      <c r="BI162" s="150"/>
      <c r="BJ162" s="150"/>
      <c r="BK162" s="150"/>
      <c r="BL162" s="150"/>
      <c r="BM162" s="150"/>
      <c r="BN162" s="150"/>
      <c r="BO162" s="150"/>
      <c r="BP162" s="150"/>
      <c r="BQ162" s="150"/>
      <c r="BR162" s="150"/>
      <c r="BS162" s="150"/>
      <c r="BT162" s="150"/>
      <c r="BU162" s="150"/>
      <c r="BV162" s="150"/>
      <c r="BW162" s="150"/>
      <c r="BX162" s="150"/>
      <c r="BY162" s="150"/>
      <c r="BZ162" s="150"/>
      <c r="CA162" s="150"/>
      <c r="CB162" s="150"/>
      <c r="CC162" s="150"/>
      <c r="CD162" s="150"/>
      <c r="CE162" s="150"/>
      <c r="CF162" s="150"/>
      <c r="CG162" s="150"/>
      <c r="CH162" s="150"/>
      <c r="CI162" s="150"/>
      <c r="CJ162" s="150"/>
      <c r="CK162" s="150"/>
      <c r="CL162" s="150"/>
      <c r="CM162" s="150"/>
      <c r="CN162" s="150"/>
      <c r="CO162" s="150"/>
      <c r="CP162" s="150"/>
      <c r="CQ162" s="150"/>
      <c r="CR162" s="150"/>
      <c r="CS162" s="150"/>
      <c r="CT162" s="150"/>
      <c r="CU162" s="150"/>
      <c r="CV162" s="150"/>
      <c r="CW162" s="150"/>
      <c r="CX162" s="150"/>
      <c r="CY162" s="150"/>
      <c r="CZ162" s="150"/>
      <c r="DA162" s="150"/>
      <c r="DB162" s="150"/>
      <c r="DC162" s="150"/>
      <c r="DD162" s="150"/>
      <c r="DE162" s="150"/>
      <c r="DF162" s="150"/>
    </row>
    <row r="163" spans="1:110" ht="12.75">
      <c r="A163" s="150"/>
      <c r="B163" s="150"/>
      <c r="C163" s="150"/>
      <c r="D163" s="150"/>
      <c r="E163" s="150"/>
      <c r="F163" s="150"/>
      <c r="G163" s="150"/>
      <c r="H163" s="150"/>
      <c r="I163" s="150"/>
      <c r="J163" s="150"/>
      <c r="K163" s="150"/>
      <c r="L163" s="150"/>
      <c r="M163" s="150"/>
      <c r="N163" s="150"/>
      <c r="O163" s="150"/>
      <c r="P163" s="150"/>
      <c r="Q163" s="150"/>
      <c r="R163" s="150"/>
      <c r="S163" s="150"/>
      <c r="T163" s="150"/>
      <c r="U163" s="150"/>
      <c r="V163" s="150"/>
      <c r="W163" s="150"/>
      <c r="X163" s="150"/>
      <c r="Y163" s="150"/>
      <c r="Z163" s="150"/>
      <c r="AA163" s="150"/>
      <c r="AB163" s="150"/>
      <c r="AC163" s="150"/>
      <c r="AD163" s="150"/>
      <c r="AE163" s="150"/>
      <c r="AF163" s="150"/>
      <c r="AG163" s="150"/>
      <c r="AH163" s="150"/>
      <c r="AI163" s="150"/>
      <c r="AJ163" s="150"/>
      <c r="AK163" s="150"/>
      <c r="AL163" s="150"/>
      <c r="AM163" s="150"/>
      <c r="AN163" s="150"/>
      <c r="AO163" s="150"/>
      <c r="AP163" s="150"/>
      <c r="AQ163" s="150"/>
      <c r="AR163" s="150"/>
      <c r="AS163" s="150"/>
      <c r="AT163" s="150"/>
      <c r="AU163" s="150"/>
      <c r="AV163" s="150"/>
      <c r="AW163" s="150"/>
      <c r="AX163" s="150"/>
      <c r="AY163" s="150"/>
      <c r="AZ163" s="150"/>
      <c r="BA163" s="150"/>
      <c r="BB163" s="150"/>
      <c r="BC163" s="150"/>
      <c r="BD163" s="150"/>
      <c r="BE163" s="150"/>
      <c r="BF163" s="150"/>
      <c r="BG163" s="150"/>
      <c r="BH163" s="150"/>
      <c r="BI163" s="150"/>
      <c r="BJ163" s="150"/>
      <c r="BK163" s="150"/>
      <c r="BL163" s="150"/>
      <c r="BM163" s="150"/>
      <c r="BN163" s="150"/>
      <c r="BO163" s="150"/>
      <c r="BP163" s="150"/>
      <c r="BQ163" s="150"/>
      <c r="BR163" s="150"/>
      <c r="BS163" s="150"/>
      <c r="BT163" s="150"/>
      <c r="BU163" s="150"/>
      <c r="BV163" s="150"/>
      <c r="BW163" s="150"/>
      <c r="BX163" s="150"/>
      <c r="BY163" s="150"/>
      <c r="BZ163" s="150"/>
      <c r="CA163" s="150"/>
      <c r="CB163" s="150"/>
      <c r="CC163" s="150"/>
      <c r="CD163" s="150"/>
      <c r="CE163" s="150"/>
      <c r="CF163" s="150"/>
      <c r="CG163" s="150"/>
      <c r="CH163" s="150"/>
      <c r="CI163" s="150"/>
      <c r="CJ163" s="150"/>
      <c r="CK163" s="150"/>
      <c r="CL163" s="150"/>
      <c r="CM163" s="150"/>
      <c r="CN163" s="150"/>
      <c r="CO163" s="150"/>
      <c r="CP163" s="150"/>
      <c r="CQ163" s="150"/>
      <c r="CR163" s="150"/>
      <c r="CS163" s="150"/>
      <c r="CT163" s="150"/>
      <c r="CU163" s="150"/>
      <c r="CV163" s="150"/>
      <c r="CW163" s="150"/>
      <c r="CX163" s="150"/>
      <c r="CY163" s="150"/>
      <c r="CZ163" s="150"/>
      <c r="DA163" s="150"/>
      <c r="DB163" s="150"/>
      <c r="DC163" s="150"/>
      <c r="DD163" s="150"/>
      <c r="DE163" s="150"/>
      <c r="DF163" s="150"/>
    </row>
    <row r="164" spans="1:110" ht="12.75">
      <c r="A164" s="150"/>
      <c r="B164" s="150"/>
      <c r="C164" s="150"/>
      <c r="D164" s="150"/>
      <c r="E164" s="150"/>
      <c r="F164" s="150"/>
      <c r="G164" s="150"/>
      <c r="H164" s="150"/>
      <c r="I164" s="150"/>
      <c r="J164" s="150"/>
      <c r="K164" s="150"/>
      <c r="L164" s="150"/>
      <c r="M164" s="150"/>
      <c r="N164" s="150"/>
      <c r="O164" s="150"/>
      <c r="P164" s="150"/>
      <c r="Q164" s="150"/>
      <c r="R164" s="150"/>
      <c r="S164" s="150"/>
      <c r="T164" s="150"/>
      <c r="U164" s="150"/>
      <c r="V164" s="150"/>
      <c r="W164" s="150"/>
      <c r="X164" s="150"/>
      <c r="Y164" s="150"/>
      <c r="Z164" s="150"/>
      <c r="AA164" s="150"/>
      <c r="AB164" s="150"/>
      <c r="AC164" s="150"/>
      <c r="AD164" s="150"/>
      <c r="AE164" s="150"/>
      <c r="AF164" s="150"/>
      <c r="AG164" s="150"/>
      <c r="AH164" s="150"/>
      <c r="AI164" s="150"/>
      <c r="AJ164" s="150"/>
      <c r="AK164" s="150"/>
      <c r="AL164" s="150"/>
      <c r="AM164" s="150"/>
      <c r="AN164" s="150"/>
      <c r="AO164" s="150"/>
      <c r="AP164" s="150"/>
      <c r="AQ164" s="150"/>
      <c r="AR164" s="150"/>
      <c r="AS164" s="150"/>
      <c r="AT164" s="150"/>
      <c r="AU164" s="150"/>
      <c r="AV164" s="150"/>
      <c r="AW164" s="150"/>
      <c r="AX164" s="150"/>
      <c r="AY164" s="150"/>
      <c r="AZ164" s="150"/>
      <c r="BA164" s="150"/>
      <c r="BB164" s="150"/>
      <c r="BC164" s="150"/>
      <c r="BD164" s="150"/>
      <c r="BE164" s="150"/>
      <c r="BF164" s="150"/>
      <c r="BG164" s="150"/>
      <c r="BH164" s="150"/>
      <c r="BI164" s="150"/>
      <c r="BJ164" s="150"/>
      <c r="BK164" s="150"/>
      <c r="BL164" s="150"/>
      <c r="BM164" s="150"/>
      <c r="BN164" s="150"/>
      <c r="BO164" s="150"/>
      <c r="BP164" s="150"/>
      <c r="BQ164" s="150"/>
      <c r="BR164" s="150"/>
      <c r="BS164" s="150"/>
      <c r="BT164" s="150"/>
      <c r="BU164" s="150"/>
      <c r="BV164" s="150"/>
      <c r="BW164" s="150"/>
      <c r="BX164" s="150"/>
      <c r="BY164" s="150"/>
      <c r="BZ164" s="150"/>
      <c r="CA164" s="150"/>
      <c r="CB164" s="150"/>
      <c r="CC164" s="150"/>
      <c r="CD164" s="150"/>
      <c r="CE164" s="150"/>
      <c r="CF164" s="150"/>
      <c r="CG164" s="150"/>
      <c r="CH164" s="150"/>
      <c r="CI164" s="150"/>
      <c r="CJ164" s="150"/>
      <c r="CK164" s="150"/>
      <c r="CL164" s="150"/>
      <c r="CM164" s="150"/>
      <c r="CN164" s="150"/>
      <c r="CO164" s="150"/>
      <c r="CP164" s="150"/>
      <c r="CQ164" s="150"/>
      <c r="CR164" s="150"/>
      <c r="CS164" s="150"/>
      <c r="CT164" s="150"/>
      <c r="CU164" s="150"/>
      <c r="CV164" s="150"/>
      <c r="CW164" s="150"/>
      <c r="CX164" s="150"/>
      <c r="CY164" s="150"/>
      <c r="CZ164" s="150"/>
      <c r="DA164" s="150"/>
      <c r="DB164" s="150"/>
      <c r="DC164" s="150"/>
      <c r="DD164" s="150"/>
      <c r="DE164" s="150"/>
      <c r="DF164" s="150"/>
    </row>
    <row r="165" spans="1:110" ht="12.75">
      <c r="A165" s="150"/>
      <c r="B165" s="150"/>
      <c r="C165" s="150"/>
      <c r="D165" s="150"/>
      <c r="E165" s="150"/>
      <c r="F165" s="150"/>
      <c r="G165" s="150"/>
      <c r="H165" s="150"/>
      <c r="I165" s="150"/>
      <c r="J165" s="150"/>
      <c r="K165" s="150"/>
      <c r="L165" s="150"/>
      <c r="M165" s="150"/>
      <c r="N165" s="150"/>
      <c r="O165" s="150"/>
      <c r="P165" s="150"/>
      <c r="Q165" s="150"/>
      <c r="R165" s="150"/>
      <c r="S165" s="150"/>
      <c r="T165" s="150"/>
      <c r="U165" s="150"/>
      <c r="V165" s="150"/>
      <c r="W165" s="150"/>
      <c r="X165" s="150"/>
      <c r="Y165" s="150"/>
      <c r="Z165" s="150"/>
      <c r="AA165" s="150"/>
      <c r="AB165" s="150"/>
      <c r="AC165" s="150"/>
      <c r="AD165" s="150"/>
      <c r="AE165" s="150"/>
      <c r="AF165" s="150"/>
      <c r="AG165" s="150"/>
      <c r="AH165" s="150"/>
      <c r="AI165" s="150"/>
      <c r="AJ165" s="150"/>
      <c r="AK165" s="150"/>
      <c r="AL165" s="150"/>
      <c r="AM165" s="150"/>
      <c r="AN165" s="150"/>
      <c r="AO165" s="150"/>
      <c r="AP165" s="150"/>
      <c r="AQ165" s="150"/>
      <c r="AR165" s="150"/>
      <c r="AS165" s="150"/>
      <c r="AT165" s="150"/>
      <c r="AU165" s="150"/>
      <c r="AV165" s="150"/>
      <c r="AW165" s="150"/>
      <c r="AX165" s="150"/>
      <c r="AY165" s="150"/>
      <c r="AZ165" s="150"/>
      <c r="BA165" s="150"/>
      <c r="BB165" s="150"/>
      <c r="BC165" s="150"/>
      <c r="BD165" s="150"/>
      <c r="BE165" s="150"/>
      <c r="BF165" s="150"/>
      <c r="BG165" s="150"/>
      <c r="BH165" s="150"/>
      <c r="BI165" s="150"/>
      <c r="BJ165" s="150"/>
      <c r="BK165" s="150"/>
      <c r="BL165" s="150"/>
      <c r="BM165" s="150"/>
      <c r="BN165" s="150"/>
      <c r="BO165" s="150"/>
      <c r="BP165" s="150"/>
      <c r="BQ165" s="150"/>
      <c r="BR165" s="150"/>
      <c r="BS165" s="150"/>
      <c r="BT165" s="150"/>
      <c r="BU165" s="150"/>
      <c r="BV165" s="150"/>
      <c r="BW165" s="150"/>
      <c r="BX165" s="150"/>
      <c r="BY165" s="150"/>
      <c r="BZ165" s="150"/>
      <c r="CA165" s="150"/>
      <c r="CB165" s="150"/>
      <c r="CC165" s="150"/>
      <c r="CD165" s="150"/>
      <c r="CE165" s="150"/>
      <c r="CF165" s="150"/>
      <c r="CG165" s="150"/>
      <c r="CH165" s="150"/>
      <c r="CI165" s="150"/>
      <c r="CJ165" s="150"/>
      <c r="CK165" s="150"/>
      <c r="CL165" s="150"/>
      <c r="CM165" s="150"/>
      <c r="CN165" s="150"/>
      <c r="CO165" s="150"/>
      <c r="CP165" s="150"/>
      <c r="CQ165" s="150"/>
      <c r="CR165" s="150"/>
      <c r="CS165" s="150"/>
      <c r="CT165" s="150"/>
      <c r="CU165" s="150"/>
      <c r="CV165" s="150"/>
      <c r="CW165" s="150"/>
      <c r="CX165" s="150"/>
      <c r="CY165" s="150"/>
      <c r="CZ165" s="150"/>
      <c r="DA165" s="150"/>
      <c r="DB165" s="150"/>
      <c r="DC165" s="150"/>
      <c r="DD165" s="150"/>
      <c r="DE165" s="150"/>
      <c r="DF165" s="150"/>
    </row>
    <row r="166" spans="1:110" ht="12.75">
      <c r="A166" s="150"/>
      <c r="B166" s="150"/>
      <c r="C166" s="150"/>
      <c r="D166" s="150"/>
      <c r="E166" s="150"/>
      <c r="F166" s="150"/>
      <c r="G166" s="150"/>
      <c r="H166" s="150"/>
      <c r="I166" s="150"/>
      <c r="J166" s="150"/>
      <c r="K166" s="150"/>
      <c r="L166" s="150"/>
      <c r="M166" s="150"/>
      <c r="N166" s="150"/>
      <c r="O166" s="150"/>
      <c r="P166" s="150"/>
      <c r="Q166" s="150"/>
      <c r="R166" s="150"/>
      <c r="S166" s="150"/>
      <c r="T166" s="150"/>
      <c r="U166" s="150"/>
      <c r="V166" s="150"/>
      <c r="W166" s="150"/>
      <c r="X166" s="150"/>
      <c r="Y166" s="150"/>
      <c r="Z166" s="150"/>
      <c r="AA166" s="150"/>
      <c r="AB166" s="150"/>
      <c r="AC166" s="150"/>
      <c r="AD166" s="150"/>
      <c r="AE166" s="150"/>
      <c r="AF166" s="150"/>
      <c r="AG166" s="150"/>
      <c r="AH166" s="150"/>
      <c r="AI166" s="150"/>
      <c r="AJ166" s="150"/>
      <c r="AK166" s="150"/>
      <c r="AL166" s="150"/>
      <c r="AM166" s="150"/>
      <c r="AN166" s="150"/>
      <c r="AO166" s="150"/>
      <c r="AP166" s="150"/>
      <c r="AQ166" s="150"/>
      <c r="AR166" s="150"/>
      <c r="AS166" s="150"/>
      <c r="AT166" s="150"/>
      <c r="AU166" s="150"/>
      <c r="AV166" s="150"/>
      <c r="AW166" s="150"/>
      <c r="AX166" s="150"/>
      <c r="AY166" s="150"/>
      <c r="AZ166" s="150"/>
      <c r="BA166" s="150"/>
      <c r="BB166" s="150"/>
      <c r="BC166" s="150"/>
      <c r="BD166" s="150"/>
      <c r="BE166" s="150"/>
      <c r="BF166" s="150"/>
      <c r="BG166" s="150"/>
      <c r="BH166" s="150"/>
      <c r="BI166" s="150"/>
      <c r="BJ166" s="150"/>
      <c r="BK166" s="150"/>
      <c r="BL166" s="150"/>
      <c r="BM166" s="150"/>
      <c r="BN166" s="150"/>
      <c r="BO166" s="150"/>
      <c r="BP166" s="150"/>
      <c r="BQ166" s="150"/>
      <c r="BR166" s="150"/>
      <c r="BS166" s="150"/>
      <c r="BT166" s="150"/>
      <c r="BU166" s="150"/>
      <c r="BV166" s="150"/>
      <c r="BW166" s="150"/>
      <c r="BX166" s="150"/>
      <c r="BY166" s="150"/>
      <c r="BZ166" s="150"/>
      <c r="CA166" s="150"/>
      <c r="CB166" s="150"/>
      <c r="CC166" s="150"/>
      <c r="CD166" s="150"/>
      <c r="CE166" s="150"/>
      <c r="CF166" s="150"/>
      <c r="CG166" s="150"/>
      <c r="CH166" s="150"/>
      <c r="CI166" s="150"/>
      <c r="CJ166" s="150"/>
      <c r="CK166" s="150"/>
      <c r="CL166" s="150"/>
      <c r="CM166" s="150"/>
      <c r="CN166" s="150"/>
      <c r="CO166" s="150"/>
      <c r="CP166" s="150"/>
      <c r="CQ166" s="150"/>
      <c r="CR166" s="150"/>
      <c r="CS166" s="150"/>
      <c r="CT166" s="150"/>
      <c r="CU166" s="150"/>
      <c r="CV166" s="150"/>
      <c r="CW166" s="150"/>
      <c r="CX166" s="150"/>
      <c r="CY166" s="150"/>
      <c r="CZ166" s="150"/>
      <c r="DA166" s="150"/>
      <c r="DB166" s="150"/>
      <c r="DC166" s="150"/>
      <c r="DD166" s="150"/>
      <c r="DE166" s="150"/>
      <c r="DF166" s="150"/>
    </row>
    <row r="167" spans="1:110" ht="12.75">
      <c r="A167" s="150"/>
      <c r="B167" s="150"/>
      <c r="C167" s="150"/>
      <c r="D167" s="150"/>
      <c r="E167" s="150"/>
      <c r="F167" s="150"/>
      <c r="G167" s="150"/>
      <c r="H167" s="150"/>
      <c r="I167" s="150"/>
      <c r="J167" s="150"/>
      <c r="K167" s="150"/>
      <c r="L167" s="150"/>
      <c r="M167" s="150"/>
      <c r="N167" s="150"/>
      <c r="O167" s="150"/>
      <c r="P167" s="150"/>
      <c r="Q167" s="150"/>
      <c r="R167" s="150"/>
      <c r="S167" s="150"/>
      <c r="T167" s="150"/>
      <c r="U167" s="150"/>
      <c r="V167" s="150"/>
      <c r="W167" s="150"/>
      <c r="X167" s="150"/>
      <c r="Y167" s="150"/>
      <c r="Z167" s="150"/>
      <c r="AA167" s="150"/>
      <c r="AB167" s="150"/>
      <c r="AC167" s="150"/>
      <c r="AD167" s="150"/>
      <c r="AE167" s="150"/>
      <c r="AF167" s="150"/>
      <c r="AG167" s="150"/>
      <c r="AH167" s="150"/>
      <c r="AI167" s="150"/>
      <c r="AJ167" s="150"/>
      <c r="AK167" s="150"/>
      <c r="AL167" s="150"/>
      <c r="AM167" s="150"/>
      <c r="AN167" s="150"/>
      <c r="AO167" s="150"/>
      <c r="AP167" s="150"/>
      <c r="AQ167" s="150"/>
      <c r="AR167" s="150"/>
      <c r="AS167" s="150"/>
      <c r="AT167" s="150"/>
      <c r="AU167" s="150"/>
      <c r="AV167" s="150"/>
      <c r="AW167" s="150"/>
      <c r="AX167" s="150"/>
      <c r="AY167" s="150"/>
      <c r="AZ167" s="150"/>
      <c r="BA167" s="150"/>
      <c r="BB167" s="150"/>
      <c r="BC167" s="150"/>
      <c r="BD167" s="150"/>
      <c r="BE167" s="150"/>
      <c r="BF167" s="150"/>
      <c r="BG167" s="150"/>
      <c r="BH167" s="150"/>
      <c r="BI167" s="150"/>
      <c r="BJ167" s="150"/>
      <c r="BK167" s="150"/>
      <c r="BL167" s="150"/>
      <c r="BM167" s="150"/>
      <c r="BN167" s="150"/>
      <c r="BO167" s="150"/>
      <c r="BP167" s="150"/>
      <c r="BQ167" s="150"/>
      <c r="BR167" s="150"/>
      <c r="BS167" s="150"/>
      <c r="BT167" s="150"/>
      <c r="BU167" s="150"/>
      <c r="BV167" s="150"/>
      <c r="BW167" s="150"/>
      <c r="BX167" s="150"/>
      <c r="BY167" s="150"/>
      <c r="BZ167" s="150"/>
      <c r="CA167" s="150"/>
      <c r="CB167" s="150"/>
      <c r="CC167" s="150"/>
      <c r="CD167" s="150"/>
      <c r="CE167" s="150"/>
      <c r="CF167" s="150"/>
      <c r="CG167" s="150"/>
      <c r="CH167" s="150"/>
      <c r="CI167" s="150"/>
      <c r="CJ167" s="150"/>
      <c r="CK167" s="150"/>
      <c r="CL167" s="150"/>
      <c r="CM167" s="150"/>
      <c r="CN167" s="150"/>
      <c r="CO167" s="150"/>
      <c r="CP167" s="150"/>
      <c r="CQ167" s="150"/>
      <c r="CR167" s="150"/>
      <c r="CS167" s="150"/>
      <c r="CT167" s="150"/>
      <c r="CU167" s="150"/>
      <c r="CV167" s="150"/>
      <c r="CW167" s="150"/>
      <c r="CX167" s="150"/>
      <c r="CY167" s="150"/>
      <c r="CZ167" s="150"/>
      <c r="DA167" s="150"/>
      <c r="DB167" s="150"/>
      <c r="DC167" s="150"/>
      <c r="DD167" s="150"/>
      <c r="DE167" s="150"/>
      <c r="DF167" s="150"/>
    </row>
    <row r="168" spans="1:110" ht="12.75">
      <c r="A168" s="150"/>
      <c r="B168" s="150"/>
      <c r="C168" s="150"/>
      <c r="D168" s="150"/>
      <c r="E168" s="150"/>
      <c r="F168" s="150"/>
      <c r="G168" s="150"/>
      <c r="H168" s="150"/>
      <c r="I168" s="150"/>
      <c r="J168" s="150"/>
      <c r="K168" s="150"/>
      <c r="L168" s="150"/>
      <c r="M168" s="150"/>
      <c r="N168" s="150"/>
      <c r="O168" s="150"/>
      <c r="P168" s="150"/>
      <c r="Q168" s="150"/>
      <c r="R168" s="150"/>
      <c r="S168" s="150"/>
      <c r="T168" s="150"/>
      <c r="U168" s="150"/>
      <c r="V168" s="150"/>
      <c r="W168" s="150"/>
      <c r="X168" s="150"/>
      <c r="Y168" s="150"/>
      <c r="Z168" s="150"/>
      <c r="AA168" s="150"/>
      <c r="AB168" s="150"/>
      <c r="AC168" s="150"/>
      <c r="AD168" s="150"/>
      <c r="AE168" s="150"/>
      <c r="AF168" s="150"/>
      <c r="AG168" s="150"/>
      <c r="AH168" s="150"/>
      <c r="AI168" s="150"/>
      <c r="AJ168" s="150"/>
      <c r="AK168" s="150"/>
      <c r="AL168" s="150"/>
      <c r="AM168" s="150"/>
      <c r="AN168" s="150"/>
      <c r="AO168" s="150"/>
      <c r="AP168" s="150"/>
      <c r="AQ168" s="150"/>
      <c r="AR168" s="150"/>
      <c r="AS168" s="150"/>
      <c r="AT168" s="150"/>
      <c r="AU168" s="150"/>
      <c r="AV168" s="150"/>
      <c r="AW168" s="150"/>
      <c r="AX168" s="150"/>
      <c r="AY168" s="150"/>
      <c r="AZ168" s="150"/>
      <c r="BA168" s="150"/>
      <c r="BB168" s="150"/>
      <c r="BC168" s="150"/>
      <c r="BD168" s="150"/>
      <c r="BE168" s="150"/>
      <c r="BF168" s="150"/>
      <c r="BG168" s="150"/>
      <c r="BH168" s="150"/>
      <c r="BI168" s="150"/>
      <c r="BJ168" s="150"/>
      <c r="BK168" s="150"/>
      <c r="BL168" s="150"/>
      <c r="BM168" s="150"/>
      <c r="BN168" s="150"/>
      <c r="BO168" s="150"/>
      <c r="BP168" s="150"/>
      <c r="BQ168" s="150"/>
      <c r="BR168" s="150"/>
      <c r="BS168" s="150"/>
      <c r="BT168" s="150"/>
      <c r="BU168" s="150"/>
      <c r="BV168" s="150"/>
      <c r="BW168" s="150"/>
      <c r="BX168" s="150"/>
      <c r="BY168" s="150"/>
      <c r="BZ168" s="150"/>
      <c r="CA168" s="150"/>
      <c r="CB168" s="150"/>
      <c r="CC168" s="150"/>
      <c r="CD168" s="150"/>
      <c r="CE168" s="150"/>
      <c r="CF168" s="150"/>
      <c r="CG168" s="150"/>
      <c r="CH168" s="150"/>
      <c r="CI168" s="150"/>
      <c r="CJ168" s="150"/>
      <c r="CK168" s="150"/>
      <c r="CL168" s="150"/>
      <c r="CM168" s="150"/>
      <c r="CN168" s="150"/>
      <c r="CO168" s="150"/>
      <c r="CP168" s="150"/>
      <c r="CQ168" s="150"/>
      <c r="CR168" s="150"/>
      <c r="CS168" s="150"/>
      <c r="CT168" s="150"/>
      <c r="CU168" s="150"/>
      <c r="CV168" s="150"/>
      <c r="CW168" s="150"/>
      <c r="CX168" s="150"/>
      <c r="CY168" s="150"/>
      <c r="CZ168" s="150"/>
      <c r="DA168" s="150"/>
      <c r="DB168" s="150"/>
      <c r="DC168" s="150"/>
      <c r="DD168" s="150"/>
      <c r="DE168" s="150"/>
      <c r="DF168" s="150"/>
    </row>
    <row r="169" spans="1:110" ht="12.75">
      <c r="A169" s="150"/>
      <c r="B169" s="150"/>
      <c r="C169" s="150"/>
      <c r="D169" s="150"/>
      <c r="E169" s="150"/>
      <c r="F169" s="150"/>
      <c r="G169" s="150"/>
      <c r="H169" s="150"/>
      <c r="I169" s="150"/>
      <c r="J169" s="150"/>
      <c r="K169" s="150"/>
      <c r="L169" s="150"/>
      <c r="M169" s="150"/>
      <c r="N169" s="150"/>
      <c r="O169" s="150"/>
      <c r="P169" s="150"/>
      <c r="Q169" s="150"/>
      <c r="R169" s="150"/>
      <c r="S169" s="150"/>
      <c r="T169" s="150"/>
      <c r="U169" s="150"/>
      <c r="V169" s="150"/>
      <c r="W169" s="150"/>
      <c r="X169" s="150"/>
      <c r="Y169" s="150"/>
      <c r="Z169" s="150"/>
      <c r="AA169" s="150"/>
      <c r="AB169" s="150"/>
      <c r="AC169" s="150"/>
      <c r="AD169" s="150"/>
      <c r="AE169" s="150"/>
      <c r="AF169" s="150"/>
      <c r="AG169" s="150"/>
      <c r="AH169" s="150"/>
      <c r="AI169" s="150"/>
      <c r="AJ169" s="150"/>
      <c r="AK169" s="150"/>
      <c r="AL169" s="150"/>
      <c r="AM169" s="150"/>
      <c r="AN169" s="150"/>
      <c r="AO169" s="150"/>
      <c r="AP169" s="150"/>
      <c r="AQ169" s="150"/>
      <c r="AR169" s="150"/>
      <c r="AS169" s="150"/>
      <c r="AT169" s="150"/>
      <c r="AU169" s="150"/>
      <c r="AV169" s="150"/>
      <c r="AW169" s="150"/>
      <c r="AX169" s="150"/>
      <c r="AY169" s="150"/>
      <c r="AZ169" s="150"/>
      <c r="BA169" s="150"/>
      <c r="BB169" s="150"/>
      <c r="BC169" s="150"/>
      <c r="BD169" s="150"/>
      <c r="BE169" s="150"/>
      <c r="BF169" s="150"/>
      <c r="BG169" s="150"/>
      <c r="BH169" s="150"/>
      <c r="BI169" s="150"/>
      <c r="BJ169" s="150"/>
      <c r="BK169" s="150"/>
      <c r="BL169" s="150"/>
      <c r="BM169" s="150"/>
      <c r="BN169" s="150"/>
      <c r="BO169" s="150"/>
      <c r="BP169" s="150"/>
      <c r="BQ169" s="150"/>
      <c r="BR169" s="150"/>
      <c r="BS169" s="150"/>
      <c r="BT169" s="150"/>
      <c r="BU169" s="150"/>
      <c r="BV169" s="150"/>
      <c r="BW169" s="150"/>
      <c r="BX169" s="150"/>
      <c r="BY169" s="150"/>
      <c r="BZ169" s="150"/>
      <c r="CA169" s="150"/>
      <c r="CB169" s="150"/>
      <c r="CC169" s="150"/>
      <c r="CD169" s="150"/>
      <c r="CE169" s="150"/>
      <c r="CF169" s="150"/>
      <c r="CG169" s="150"/>
      <c r="CH169" s="150"/>
      <c r="CI169" s="150"/>
      <c r="CJ169" s="150"/>
      <c r="CK169" s="150"/>
      <c r="CL169" s="150"/>
      <c r="CM169" s="150"/>
      <c r="CN169" s="150"/>
      <c r="CO169" s="150"/>
      <c r="CP169" s="150"/>
      <c r="CQ169" s="150"/>
      <c r="CR169" s="150"/>
      <c r="CS169" s="150"/>
      <c r="CT169" s="150"/>
      <c r="CU169" s="150"/>
      <c r="CV169" s="150"/>
      <c r="CW169" s="150"/>
      <c r="CX169" s="150"/>
      <c r="CY169" s="150"/>
      <c r="CZ169" s="150"/>
      <c r="DA169" s="150"/>
      <c r="DB169" s="150"/>
      <c r="DC169" s="150"/>
      <c r="DD169" s="150"/>
      <c r="DE169" s="150"/>
      <c r="DF169" s="150"/>
    </row>
    <row r="170" spans="1:110" ht="12.75">
      <c r="A170" s="150"/>
      <c r="B170" s="150"/>
      <c r="C170" s="150"/>
      <c r="D170" s="150"/>
      <c r="E170" s="150"/>
      <c r="F170" s="150"/>
      <c r="G170" s="150"/>
      <c r="H170" s="150"/>
      <c r="I170" s="150"/>
      <c r="J170" s="150"/>
      <c r="K170" s="150"/>
      <c r="L170" s="150"/>
      <c r="M170" s="150"/>
      <c r="N170" s="150"/>
      <c r="O170" s="150"/>
      <c r="P170" s="150"/>
      <c r="Q170" s="150"/>
      <c r="R170" s="150"/>
      <c r="S170" s="150"/>
      <c r="T170" s="150"/>
      <c r="U170" s="150"/>
      <c r="V170" s="150"/>
      <c r="W170" s="150"/>
      <c r="X170" s="150"/>
      <c r="Y170" s="150"/>
      <c r="Z170" s="150"/>
      <c r="AA170" s="150"/>
      <c r="AB170" s="150"/>
      <c r="AC170" s="150"/>
      <c r="AD170" s="150"/>
      <c r="AE170" s="150"/>
      <c r="AF170" s="150"/>
      <c r="AG170" s="150"/>
      <c r="AH170" s="150"/>
      <c r="AI170" s="150"/>
      <c r="AJ170" s="150"/>
      <c r="AK170" s="150"/>
      <c r="AL170" s="150"/>
      <c r="AM170" s="150"/>
      <c r="AN170" s="150"/>
      <c r="AO170" s="150"/>
      <c r="AP170" s="150"/>
      <c r="AQ170" s="150"/>
      <c r="AR170" s="150"/>
      <c r="AS170" s="150"/>
      <c r="AT170" s="150"/>
      <c r="AU170" s="150"/>
      <c r="AV170" s="150"/>
      <c r="AW170" s="150"/>
      <c r="AX170" s="150"/>
      <c r="AY170" s="150"/>
      <c r="AZ170" s="150"/>
      <c r="BA170" s="150"/>
      <c r="BB170" s="150"/>
      <c r="BC170" s="150"/>
      <c r="BD170" s="150"/>
      <c r="BE170" s="150"/>
      <c r="BF170" s="150"/>
      <c r="BG170" s="150"/>
      <c r="BH170" s="150"/>
      <c r="BI170" s="150"/>
      <c r="BJ170" s="150"/>
      <c r="BK170" s="150"/>
      <c r="BL170" s="150"/>
      <c r="BM170" s="150"/>
      <c r="BN170" s="150"/>
      <c r="BO170" s="150"/>
      <c r="BP170" s="150"/>
      <c r="BQ170" s="150"/>
      <c r="BR170" s="150"/>
      <c r="BS170" s="150"/>
      <c r="BT170" s="150"/>
      <c r="BU170" s="150"/>
      <c r="BV170" s="150"/>
      <c r="BW170" s="150"/>
      <c r="BX170" s="150"/>
      <c r="BY170" s="150"/>
      <c r="BZ170" s="150"/>
      <c r="CA170" s="150"/>
      <c r="CB170" s="150"/>
      <c r="CC170" s="150"/>
      <c r="CD170" s="150"/>
      <c r="CE170" s="150"/>
      <c r="CF170" s="150"/>
      <c r="CG170" s="150"/>
      <c r="CH170" s="150"/>
      <c r="CI170" s="150"/>
      <c r="CJ170" s="150"/>
      <c r="CK170" s="150"/>
      <c r="CL170" s="150"/>
      <c r="CM170" s="150"/>
      <c r="CN170" s="150"/>
      <c r="CO170" s="150"/>
      <c r="CP170" s="150"/>
      <c r="CQ170" s="150"/>
      <c r="CR170" s="150"/>
      <c r="CS170" s="150"/>
      <c r="CT170" s="150"/>
      <c r="CU170" s="150"/>
      <c r="CV170" s="150"/>
      <c r="CW170" s="150"/>
      <c r="CX170" s="150"/>
      <c r="CY170" s="150"/>
      <c r="CZ170" s="150"/>
      <c r="DA170" s="150"/>
      <c r="DB170" s="150"/>
      <c r="DC170" s="150"/>
      <c r="DD170" s="150"/>
      <c r="DE170" s="150"/>
      <c r="DF170" s="150"/>
    </row>
    <row r="171" spans="1:110" ht="12.75">
      <c r="A171" s="150"/>
      <c r="B171" s="150"/>
      <c r="C171" s="150"/>
      <c r="D171" s="150"/>
      <c r="E171" s="150"/>
      <c r="F171" s="150"/>
      <c r="G171" s="150"/>
      <c r="H171" s="150"/>
      <c r="I171" s="150"/>
      <c r="J171" s="150"/>
      <c r="K171" s="150"/>
      <c r="L171" s="150"/>
      <c r="M171" s="150"/>
      <c r="N171" s="150"/>
      <c r="O171" s="150"/>
      <c r="P171" s="150"/>
      <c r="Q171" s="150"/>
      <c r="R171" s="150"/>
      <c r="S171" s="150"/>
      <c r="T171" s="150"/>
      <c r="U171" s="150"/>
      <c r="V171" s="150"/>
      <c r="W171" s="150"/>
      <c r="X171" s="150"/>
      <c r="Y171" s="150"/>
      <c r="Z171" s="150"/>
      <c r="AA171" s="150"/>
      <c r="AB171" s="150"/>
      <c r="AC171" s="150"/>
      <c r="AD171" s="150"/>
      <c r="AE171" s="150"/>
      <c r="AF171" s="150"/>
      <c r="AG171" s="150"/>
      <c r="AH171" s="150"/>
      <c r="AI171" s="150"/>
      <c r="AJ171" s="150"/>
      <c r="AK171" s="150"/>
      <c r="AL171" s="150"/>
      <c r="AM171" s="150"/>
      <c r="AN171" s="150"/>
      <c r="AO171" s="150"/>
      <c r="AP171" s="150"/>
      <c r="AQ171" s="150"/>
      <c r="AR171" s="150"/>
      <c r="AS171" s="150"/>
      <c r="AT171" s="150"/>
      <c r="AU171" s="150"/>
      <c r="AV171" s="150"/>
      <c r="AW171" s="150"/>
      <c r="AX171" s="150"/>
      <c r="AY171" s="150"/>
      <c r="AZ171" s="150"/>
      <c r="BA171" s="150"/>
      <c r="BB171" s="150"/>
      <c r="BC171" s="150"/>
      <c r="BD171" s="150"/>
      <c r="BE171" s="150"/>
      <c r="BF171" s="150"/>
      <c r="BG171" s="150"/>
      <c r="BH171" s="150"/>
      <c r="BI171" s="150"/>
      <c r="BJ171" s="150"/>
      <c r="BK171" s="150"/>
      <c r="BL171" s="150"/>
      <c r="BM171" s="150"/>
      <c r="BN171" s="150"/>
      <c r="BO171" s="150"/>
      <c r="BP171" s="150"/>
      <c r="BQ171" s="150"/>
      <c r="BR171" s="150"/>
      <c r="BS171" s="150"/>
      <c r="BT171" s="150"/>
      <c r="BU171" s="150"/>
      <c r="BV171" s="150"/>
      <c r="BW171" s="150"/>
      <c r="BX171" s="150"/>
      <c r="BY171" s="150"/>
      <c r="BZ171" s="150"/>
      <c r="CA171" s="150"/>
      <c r="CB171" s="150"/>
      <c r="CC171" s="150"/>
      <c r="CD171" s="150"/>
      <c r="CE171" s="150"/>
      <c r="CF171" s="150"/>
      <c r="CG171" s="150"/>
      <c r="CH171" s="150"/>
      <c r="CI171" s="150"/>
      <c r="CJ171" s="150"/>
      <c r="CK171" s="150"/>
      <c r="CL171" s="150"/>
      <c r="CM171" s="150"/>
      <c r="CN171" s="150"/>
      <c r="CO171" s="150"/>
      <c r="CP171" s="150"/>
      <c r="CQ171" s="150"/>
      <c r="CR171" s="150"/>
      <c r="CS171" s="150"/>
      <c r="CT171" s="150"/>
      <c r="CU171" s="150"/>
      <c r="CV171" s="150"/>
      <c r="CW171" s="150"/>
      <c r="CX171" s="150"/>
      <c r="CY171" s="150"/>
      <c r="CZ171" s="150"/>
      <c r="DA171" s="150"/>
      <c r="DB171" s="150"/>
      <c r="DC171" s="150"/>
      <c r="DD171" s="150"/>
      <c r="DE171" s="150"/>
      <c r="DF171" s="150"/>
    </row>
    <row r="172" spans="1:110" ht="12.75">
      <c r="A172" s="150"/>
      <c r="B172" s="150"/>
      <c r="C172" s="150"/>
      <c r="D172" s="150"/>
      <c r="E172" s="150"/>
      <c r="F172" s="150"/>
      <c r="G172" s="150"/>
      <c r="H172" s="150"/>
      <c r="I172" s="150"/>
      <c r="J172" s="150"/>
      <c r="K172" s="150"/>
      <c r="L172" s="150"/>
      <c r="M172" s="150"/>
      <c r="N172" s="150"/>
      <c r="O172" s="150"/>
      <c r="P172" s="150"/>
      <c r="Q172" s="150"/>
      <c r="R172" s="150"/>
      <c r="S172" s="150"/>
      <c r="T172" s="150"/>
      <c r="U172" s="150"/>
      <c r="V172" s="150"/>
      <c r="W172" s="150"/>
      <c r="X172" s="150"/>
      <c r="Y172" s="150"/>
      <c r="Z172" s="150"/>
      <c r="AA172" s="150"/>
      <c r="AB172" s="150"/>
      <c r="AC172" s="150"/>
      <c r="AD172" s="150"/>
      <c r="AE172" s="150"/>
      <c r="AF172" s="150"/>
      <c r="AG172" s="150"/>
      <c r="AH172" s="150"/>
      <c r="AI172" s="150"/>
      <c r="AJ172" s="150"/>
      <c r="AK172" s="150"/>
      <c r="AL172" s="150"/>
      <c r="AM172" s="150"/>
      <c r="AN172" s="150"/>
      <c r="AO172" s="150"/>
      <c r="AP172" s="150"/>
      <c r="AQ172" s="150"/>
      <c r="AR172" s="150"/>
      <c r="AS172" s="150"/>
      <c r="AT172" s="150"/>
      <c r="AU172" s="150"/>
      <c r="AV172" s="150"/>
      <c r="AW172" s="150"/>
      <c r="AX172" s="150"/>
      <c r="AY172" s="150"/>
      <c r="AZ172" s="150"/>
      <c r="BA172" s="150"/>
      <c r="BB172" s="150"/>
      <c r="BC172" s="150"/>
      <c r="BD172" s="150"/>
      <c r="BE172" s="150"/>
      <c r="BF172" s="150"/>
      <c r="BG172" s="150"/>
      <c r="BH172" s="150"/>
      <c r="BI172" s="150"/>
      <c r="BJ172" s="150"/>
      <c r="BK172" s="150"/>
      <c r="BL172" s="150"/>
      <c r="BM172" s="150"/>
      <c r="BN172" s="150"/>
      <c r="BO172" s="150"/>
      <c r="BP172" s="150"/>
      <c r="BQ172" s="150"/>
      <c r="BR172" s="150"/>
      <c r="BS172" s="150"/>
      <c r="BT172" s="150"/>
      <c r="BU172" s="150"/>
      <c r="BV172" s="150"/>
      <c r="BW172" s="150"/>
      <c r="BX172" s="150"/>
      <c r="BY172" s="150"/>
      <c r="BZ172" s="150"/>
      <c r="CA172" s="150"/>
      <c r="CB172" s="150"/>
      <c r="CC172" s="150"/>
      <c r="CD172" s="150"/>
      <c r="CE172" s="150"/>
      <c r="CF172" s="150"/>
      <c r="CG172" s="150"/>
      <c r="CH172" s="150"/>
      <c r="CI172" s="150"/>
      <c r="CJ172" s="150"/>
      <c r="CK172" s="150"/>
      <c r="CL172" s="150"/>
      <c r="CM172" s="150"/>
      <c r="CN172" s="150"/>
      <c r="CO172" s="150"/>
      <c r="CP172" s="150"/>
      <c r="CQ172" s="150"/>
      <c r="CR172" s="150"/>
      <c r="CS172" s="150"/>
      <c r="CT172" s="150"/>
      <c r="CU172" s="150"/>
      <c r="CV172" s="150"/>
      <c r="CW172" s="150"/>
      <c r="CX172" s="150"/>
      <c r="CY172" s="150"/>
      <c r="CZ172" s="150"/>
      <c r="DA172" s="150"/>
      <c r="DB172" s="150"/>
      <c r="DC172" s="150"/>
      <c r="DD172" s="150"/>
      <c r="DE172" s="150"/>
      <c r="DF172" s="150"/>
    </row>
    <row r="173" spans="1:110" ht="12.75">
      <c r="A173" s="150"/>
      <c r="B173" s="150"/>
      <c r="C173" s="150"/>
      <c r="D173" s="150"/>
      <c r="E173" s="150"/>
      <c r="F173" s="150"/>
      <c r="G173" s="150"/>
      <c r="H173" s="150"/>
      <c r="I173" s="150"/>
      <c r="J173" s="150"/>
      <c r="K173" s="150"/>
      <c r="L173" s="150"/>
      <c r="M173" s="150"/>
      <c r="N173" s="150"/>
      <c r="O173" s="150"/>
      <c r="P173" s="150"/>
      <c r="Q173" s="150"/>
      <c r="R173" s="150"/>
      <c r="S173" s="150"/>
      <c r="T173" s="150"/>
      <c r="U173" s="150"/>
      <c r="V173" s="150"/>
      <c r="W173" s="150"/>
      <c r="X173" s="150"/>
      <c r="Y173" s="150"/>
      <c r="Z173" s="150"/>
      <c r="AA173" s="150"/>
      <c r="AB173" s="150"/>
      <c r="AC173" s="150"/>
      <c r="AD173" s="150"/>
      <c r="AE173" s="150"/>
      <c r="AF173" s="150"/>
      <c r="AG173" s="150"/>
      <c r="AH173" s="150"/>
      <c r="AI173" s="150"/>
      <c r="AJ173" s="150"/>
      <c r="AK173" s="150"/>
      <c r="AL173" s="150"/>
      <c r="AM173" s="150"/>
      <c r="AN173" s="150"/>
      <c r="AO173" s="150"/>
      <c r="AP173" s="150"/>
      <c r="AQ173" s="150"/>
      <c r="AR173" s="150"/>
      <c r="AS173" s="150"/>
      <c r="AT173" s="150"/>
      <c r="AU173" s="150"/>
      <c r="AV173" s="150"/>
      <c r="AW173" s="150"/>
      <c r="AX173" s="150"/>
      <c r="AY173" s="150"/>
      <c r="AZ173" s="150"/>
      <c r="BA173" s="150"/>
      <c r="BB173" s="150"/>
      <c r="BC173" s="150"/>
      <c r="BD173" s="150"/>
      <c r="BE173" s="150"/>
      <c r="BF173" s="150"/>
      <c r="BG173" s="150"/>
      <c r="BH173" s="150"/>
      <c r="BI173" s="150"/>
      <c r="BJ173" s="150"/>
      <c r="BK173" s="150"/>
      <c r="BL173" s="150"/>
      <c r="BM173" s="150"/>
      <c r="BN173" s="150"/>
      <c r="BO173" s="150"/>
      <c r="BP173" s="150"/>
      <c r="BQ173" s="150"/>
      <c r="BR173" s="150"/>
      <c r="BS173" s="150"/>
      <c r="BT173" s="150"/>
      <c r="BU173" s="150"/>
      <c r="BV173" s="150"/>
      <c r="BW173" s="150"/>
      <c r="BX173" s="150"/>
      <c r="BY173" s="150"/>
      <c r="BZ173" s="150"/>
      <c r="CA173" s="150"/>
      <c r="CB173" s="150"/>
      <c r="CC173" s="150"/>
      <c r="CD173" s="150"/>
      <c r="CE173" s="150"/>
      <c r="CF173" s="150"/>
      <c r="CG173" s="150"/>
      <c r="CH173" s="150"/>
      <c r="CI173" s="150"/>
      <c r="CJ173" s="150"/>
      <c r="CK173" s="150"/>
      <c r="CL173" s="150"/>
      <c r="CM173" s="150"/>
      <c r="CN173" s="150"/>
      <c r="CO173" s="150"/>
      <c r="CP173" s="150"/>
      <c r="CQ173" s="150"/>
      <c r="CR173" s="150"/>
      <c r="CS173" s="150"/>
      <c r="CT173" s="150"/>
      <c r="CU173" s="150"/>
      <c r="CV173" s="150"/>
      <c r="CW173" s="150"/>
      <c r="CX173" s="150"/>
      <c r="CY173" s="150"/>
      <c r="CZ173" s="150"/>
      <c r="DA173" s="150"/>
      <c r="DB173" s="150"/>
      <c r="DC173" s="150"/>
      <c r="DD173" s="150"/>
      <c r="DE173" s="150"/>
      <c r="DF173" s="150"/>
    </row>
    <row r="174" spans="1:110" ht="12.75">
      <c r="A174" s="150"/>
      <c r="B174" s="150"/>
      <c r="C174" s="150"/>
      <c r="D174" s="150"/>
      <c r="E174" s="150"/>
      <c r="F174" s="150"/>
      <c r="G174" s="150"/>
      <c r="H174" s="150"/>
      <c r="I174" s="150"/>
      <c r="J174" s="150"/>
      <c r="K174" s="150"/>
      <c r="L174" s="150"/>
      <c r="M174" s="150"/>
      <c r="N174" s="150"/>
      <c r="O174" s="150"/>
      <c r="P174" s="150"/>
      <c r="Q174" s="150"/>
      <c r="R174" s="150"/>
      <c r="S174" s="150"/>
      <c r="T174" s="150"/>
      <c r="U174" s="150"/>
      <c r="V174" s="150"/>
      <c r="W174" s="150"/>
      <c r="X174" s="150"/>
      <c r="Y174" s="150"/>
      <c r="Z174" s="150"/>
      <c r="AA174" s="150"/>
      <c r="AB174" s="150"/>
      <c r="AC174" s="150"/>
      <c r="AD174" s="150"/>
      <c r="AE174" s="150"/>
      <c r="AF174" s="150"/>
      <c r="AG174" s="150"/>
      <c r="AH174" s="150"/>
      <c r="AI174" s="150"/>
      <c r="AJ174" s="150"/>
      <c r="AK174" s="150"/>
      <c r="AL174" s="150"/>
      <c r="AM174" s="150"/>
      <c r="AN174" s="150"/>
      <c r="AO174" s="150"/>
      <c r="AP174" s="150"/>
      <c r="AQ174" s="150"/>
      <c r="AR174" s="150"/>
      <c r="AS174" s="150"/>
      <c r="AT174" s="150"/>
      <c r="AU174" s="150"/>
      <c r="AV174" s="150"/>
      <c r="AW174" s="150"/>
      <c r="AX174" s="150"/>
      <c r="AY174" s="150"/>
      <c r="AZ174" s="150"/>
      <c r="BA174" s="150"/>
      <c r="BB174" s="150"/>
      <c r="BC174" s="150"/>
      <c r="BD174" s="150"/>
      <c r="BE174" s="150"/>
      <c r="BF174" s="150"/>
      <c r="BG174" s="150"/>
      <c r="BH174" s="150"/>
      <c r="BI174" s="150"/>
      <c r="BJ174" s="150"/>
      <c r="BK174" s="150"/>
      <c r="BL174" s="150"/>
      <c r="BM174" s="150"/>
      <c r="BN174" s="150"/>
      <c r="BO174" s="150"/>
      <c r="BP174" s="150"/>
      <c r="BQ174" s="150"/>
      <c r="BR174" s="150"/>
      <c r="BS174" s="150"/>
      <c r="BT174" s="150"/>
      <c r="BU174" s="150"/>
      <c r="BV174" s="150"/>
      <c r="BW174" s="150"/>
      <c r="BX174" s="150"/>
      <c r="BY174" s="150"/>
      <c r="BZ174" s="150"/>
      <c r="CA174" s="150"/>
      <c r="CB174" s="150"/>
      <c r="CC174" s="150"/>
      <c r="CD174" s="150"/>
      <c r="CE174" s="150"/>
      <c r="CF174" s="150"/>
      <c r="CG174" s="150"/>
      <c r="CH174" s="150"/>
      <c r="CI174" s="150"/>
      <c r="CJ174" s="150"/>
      <c r="CK174" s="150"/>
      <c r="CL174" s="150"/>
      <c r="CM174" s="150"/>
      <c r="CN174" s="150"/>
      <c r="CO174" s="150"/>
      <c r="CP174" s="150"/>
      <c r="CQ174" s="150"/>
      <c r="CR174" s="150"/>
      <c r="CS174" s="150"/>
      <c r="CT174" s="150"/>
      <c r="CU174" s="150"/>
      <c r="CV174" s="150"/>
      <c r="CW174" s="150"/>
      <c r="CX174" s="150"/>
      <c r="CY174" s="150"/>
      <c r="CZ174" s="150"/>
      <c r="DA174" s="150"/>
      <c r="DB174" s="150"/>
      <c r="DC174" s="150"/>
      <c r="DD174" s="150"/>
      <c r="DE174" s="150"/>
      <c r="DF174" s="150"/>
    </row>
    <row r="175" spans="1:110" ht="12.75">
      <c r="A175" s="150"/>
      <c r="B175" s="150"/>
      <c r="C175" s="150"/>
      <c r="D175" s="150"/>
      <c r="E175" s="150"/>
      <c r="F175" s="150"/>
      <c r="G175" s="150"/>
      <c r="H175" s="150"/>
      <c r="I175" s="150"/>
      <c r="J175" s="150"/>
      <c r="K175" s="150"/>
      <c r="L175" s="150"/>
      <c r="M175" s="150"/>
      <c r="N175" s="150"/>
      <c r="O175" s="150"/>
      <c r="P175" s="150"/>
      <c r="Q175" s="150"/>
      <c r="R175" s="150"/>
      <c r="S175" s="150"/>
      <c r="T175" s="150"/>
      <c r="U175" s="150"/>
      <c r="V175" s="150"/>
      <c r="W175" s="150"/>
      <c r="X175" s="150"/>
      <c r="Y175" s="150"/>
      <c r="Z175" s="150"/>
      <c r="AA175" s="150"/>
      <c r="AB175" s="150"/>
      <c r="AC175" s="150"/>
      <c r="AD175" s="150"/>
      <c r="AE175" s="150"/>
      <c r="AF175" s="150"/>
      <c r="AG175" s="150"/>
      <c r="AH175" s="150"/>
      <c r="AI175" s="150"/>
      <c r="AJ175" s="150"/>
      <c r="AK175" s="150"/>
      <c r="AL175" s="150"/>
      <c r="AM175" s="150"/>
      <c r="AN175" s="150"/>
      <c r="AO175" s="150"/>
      <c r="AP175" s="150"/>
      <c r="AQ175" s="150"/>
      <c r="AR175" s="150"/>
      <c r="AS175" s="150"/>
      <c r="AT175" s="150"/>
      <c r="AU175" s="150"/>
      <c r="AV175" s="150"/>
      <c r="AW175" s="150"/>
      <c r="AX175" s="150"/>
      <c r="AY175" s="150"/>
      <c r="AZ175" s="150"/>
      <c r="BA175" s="150"/>
      <c r="BB175" s="150"/>
      <c r="BC175" s="150"/>
      <c r="BD175" s="150"/>
      <c r="BE175" s="150"/>
      <c r="BF175" s="150"/>
      <c r="BG175" s="150"/>
      <c r="BH175" s="150"/>
      <c r="BI175" s="150"/>
      <c r="BJ175" s="150"/>
      <c r="BK175" s="150"/>
      <c r="BL175" s="150"/>
      <c r="BM175" s="150"/>
      <c r="BN175" s="150"/>
      <c r="BO175" s="150"/>
      <c r="BP175" s="150"/>
      <c r="BQ175" s="150"/>
      <c r="BR175" s="150"/>
      <c r="BS175" s="150"/>
      <c r="BT175" s="150"/>
      <c r="BU175" s="150"/>
      <c r="BV175" s="150"/>
      <c r="BW175" s="150"/>
      <c r="BX175" s="150"/>
      <c r="BY175" s="150"/>
      <c r="BZ175" s="150"/>
      <c r="CA175" s="150"/>
      <c r="CB175" s="150"/>
      <c r="CC175" s="150"/>
      <c r="CD175" s="150"/>
      <c r="CE175" s="150"/>
      <c r="CF175" s="150"/>
      <c r="CG175" s="150"/>
      <c r="CH175" s="150"/>
      <c r="CI175" s="150"/>
      <c r="CJ175" s="150"/>
      <c r="CK175" s="150"/>
      <c r="CL175" s="150"/>
      <c r="CM175" s="150"/>
      <c r="CN175" s="150"/>
      <c r="CO175" s="150"/>
      <c r="CP175" s="150"/>
      <c r="CQ175" s="150"/>
      <c r="CR175" s="150"/>
      <c r="CS175" s="150"/>
      <c r="CT175" s="150"/>
      <c r="CU175" s="150"/>
      <c r="CV175" s="150"/>
      <c r="CW175" s="150"/>
      <c r="CX175" s="150"/>
      <c r="CY175" s="150"/>
      <c r="CZ175" s="150"/>
      <c r="DA175" s="150"/>
      <c r="DB175" s="150"/>
      <c r="DC175" s="150"/>
      <c r="DD175" s="150"/>
      <c r="DE175" s="150"/>
      <c r="DF175" s="150"/>
    </row>
    <row r="176" spans="1:110" ht="12.75">
      <c r="A176" s="150"/>
      <c r="B176" s="150"/>
      <c r="C176" s="150"/>
      <c r="D176" s="150"/>
      <c r="E176" s="150"/>
      <c r="F176" s="150"/>
      <c r="G176" s="150"/>
      <c r="H176" s="150"/>
      <c r="I176" s="150"/>
      <c r="J176" s="150"/>
      <c r="K176" s="150"/>
      <c r="L176" s="150"/>
      <c r="M176" s="150"/>
      <c r="N176" s="150"/>
      <c r="O176" s="150"/>
      <c r="P176" s="150"/>
      <c r="Q176" s="150"/>
      <c r="R176" s="150"/>
      <c r="S176" s="150"/>
      <c r="T176" s="150"/>
      <c r="U176" s="150"/>
      <c r="V176" s="150"/>
      <c r="W176" s="150"/>
      <c r="X176" s="150"/>
      <c r="Y176" s="150"/>
      <c r="Z176" s="150"/>
      <c r="AA176" s="150"/>
      <c r="AB176" s="150"/>
      <c r="AC176" s="150"/>
      <c r="AD176" s="150"/>
      <c r="AE176" s="150"/>
      <c r="AF176" s="150"/>
      <c r="AG176" s="150"/>
      <c r="AH176" s="150"/>
      <c r="AI176" s="150"/>
      <c r="AJ176" s="150"/>
      <c r="AK176" s="150"/>
      <c r="AL176" s="150"/>
      <c r="AM176" s="150"/>
      <c r="AN176" s="150"/>
      <c r="AO176" s="150"/>
      <c r="AP176" s="150"/>
      <c r="AQ176" s="150"/>
      <c r="AR176" s="150"/>
      <c r="AS176" s="150"/>
      <c r="AT176" s="150"/>
      <c r="AU176" s="150"/>
      <c r="AV176" s="150"/>
      <c r="AW176" s="150"/>
      <c r="AX176" s="150"/>
      <c r="AY176" s="150"/>
      <c r="AZ176" s="150"/>
      <c r="BA176" s="150"/>
      <c r="BB176" s="150"/>
      <c r="BC176" s="150"/>
      <c r="BD176" s="150"/>
      <c r="BE176" s="150"/>
      <c r="BF176" s="150"/>
      <c r="BG176" s="150"/>
      <c r="BH176" s="150"/>
      <c r="BI176" s="150"/>
      <c r="BJ176" s="150"/>
      <c r="BK176" s="150"/>
      <c r="BL176" s="150"/>
      <c r="BM176" s="150"/>
      <c r="BN176" s="150"/>
      <c r="BO176" s="150"/>
      <c r="BP176" s="150"/>
      <c r="BQ176" s="150"/>
      <c r="BR176" s="150"/>
      <c r="BS176" s="150"/>
      <c r="BT176" s="150"/>
      <c r="BU176" s="150"/>
      <c r="BV176" s="150"/>
      <c r="BW176" s="150"/>
      <c r="BX176" s="150"/>
      <c r="BY176" s="150"/>
      <c r="BZ176" s="150"/>
      <c r="CA176" s="150"/>
      <c r="CB176" s="150"/>
      <c r="CC176" s="150"/>
      <c r="CD176" s="150"/>
      <c r="CE176" s="150"/>
      <c r="CF176" s="150"/>
      <c r="CG176" s="150"/>
      <c r="CH176" s="150"/>
      <c r="CI176" s="150"/>
      <c r="CJ176" s="150"/>
      <c r="CK176" s="150"/>
      <c r="CL176" s="150"/>
      <c r="CM176" s="150"/>
      <c r="CN176" s="150"/>
      <c r="CO176" s="150"/>
      <c r="CP176" s="150"/>
      <c r="CQ176" s="150"/>
      <c r="CR176" s="150"/>
      <c r="CS176" s="150"/>
      <c r="CT176" s="150"/>
      <c r="CU176" s="150"/>
      <c r="CV176" s="150"/>
      <c r="CW176" s="150"/>
      <c r="CX176" s="150"/>
      <c r="CY176" s="150"/>
      <c r="CZ176" s="150"/>
      <c r="DA176" s="150"/>
      <c r="DB176" s="150"/>
      <c r="DC176" s="150"/>
      <c r="DD176" s="150"/>
      <c r="DE176" s="150"/>
      <c r="DF176" s="150"/>
    </row>
    <row r="177" spans="1:110" ht="12.75">
      <c r="A177" s="150"/>
      <c r="B177" s="150"/>
      <c r="C177" s="150"/>
      <c r="D177" s="150"/>
      <c r="E177" s="150"/>
      <c r="F177" s="150"/>
      <c r="G177" s="150"/>
      <c r="H177" s="150"/>
      <c r="I177" s="150"/>
      <c r="J177" s="150"/>
      <c r="K177" s="150"/>
      <c r="L177" s="150"/>
      <c r="M177" s="150"/>
      <c r="N177" s="150"/>
      <c r="O177" s="150"/>
      <c r="P177" s="150"/>
      <c r="Q177" s="150"/>
      <c r="R177" s="150"/>
      <c r="S177" s="150"/>
      <c r="T177" s="150"/>
      <c r="U177" s="150"/>
      <c r="V177" s="150"/>
      <c r="W177" s="150"/>
      <c r="X177" s="150"/>
      <c r="Y177" s="150"/>
      <c r="Z177" s="150"/>
      <c r="AA177" s="150"/>
      <c r="AB177" s="150"/>
      <c r="AC177" s="150"/>
      <c r="AD177" s="150"/>
      <c r="AE177" s="150"/>
      <c r="AF177" s="150"/>
      <c r="AG177" s="150"/>
      <c r="AH177" s="150"/>
      <c r="AI177" s="150"/>
      <c r="AJ177" s="150"/>
      <c r="AK177" s="150"/>
      <c r="AL177" s="150"/>
      <c r="AM177" s="150"/>
      <c r="AN177" s="150"/>
      <c r="AO177" s="150"/>
      <c r="AP177" s="150"/>
      <c r="AQ177" s="150"/>
      <c r="AR177" s="150"/>
      <c r="AS177" s="150"/>
      <c r="AT177" s="150"/>
      <c r="AU177" s="150"/>
      <c r="AV177" s="150"/>
      <c r="AW177" s="150"/>
      <c r="AX177" s="150"/>
      <c r="AY177" s="150"/>
      <c r="AZ177" s="150"/>
      <c r="BA177" s="150"/>
      <c r="BB177" s="150"/>
      <c r="BC177" s="150"/>
      <c r="BD177" s="150"/>
      <c r="BE177" s="150"/>
      <c r="BF177" s="150"/>
      <c r="BG177" s="150"/>
      <c r="BH177" s="150"/>
      <c r="BI177" s="150"/>
      <c r="BJ177" s="150"/>
      <c r="BK177" s="150"/>
      <c r="BL177" s="150"/>
      <c r="BM177" s="150"/>
      <c r="BN177" s="150"/>
      <c r="BO177" s="150"/>
      <c r="BP177" s="150"/>
      <c r="BQ177" s="150"/>
      <c r="BR177" s="150"/>
      <c r="BS177" s="150"/>
      <c r="BT177" s="150"/>
      <c r="BU177" s="150"/>
      <c r="BV177" s="150"/>
      <c r="BW177" s="150"/>
      <c r="BX177" s="150"/>
      <c r="BY177" s="150"/>
      <c r="BZ177" s="150"/>
      <c r="CA177" s="150"/>
      <c r="CB177" s="150"/>
      <c r="CC177" s="150"/>
      <c r="CD177" s="150"/>
      <c r="CE177" s="150"/>
      <c r="CF177" s="150"/>
      <c r="CG177" s="150"/>
      <c r="CH177" s="150"/>
      <c r="CI177" s="150"/>
      <c r="CJ177" s="150"/>
      <c r="CK177" s="150"/>
      <c r="CL177" s="150"/>
      <c r="CM177" s="150"/>
      <c r="CN177" s="150"/>
      <c r="CO177" s="150"/>
      <c r="CP177" s="150"/>
      <c r="CQ177" s="150"/>
      <c r="CR177" s="150"/>
      <c r="CS177" s="150"/>
      <c r="CT177" s="150"/>
      <c r="CU177" s="150"/>
      <c r="CV177" s="150"/>
      <c r="CW177" s="150"/>
      <c r="CX177" s="150"/>
      <c r="CY177" s="150"/>
      <c r="CZ177" s="150"/>
      <c r="DA177" s="150"/>
      <c r="DB177" s="150"/>
      <c r="DC177" s="150"/>
      <c r="DD177" s="150"/>
      <c r="DE177" s="150"/>
      <c r="DF177" s="150"/>
    </row>
    <row r="178" spans="1:110" ht="12.75">
      <c r="A178" s="150"/>
      <c r="B178" s="150"/>
      <c r="C178" s="150"/>
      <c r="D178" s="150"/>
      <c r="E178" s="150"/>
      <c r="F178" s="150"/>
      <c r="G178" s="150"/>
      <c r="H178" s="150"/>
      <c r="I178" s="150"/>
      <c r="J178" s="150"/>
      <c r="K178" s="150"/>
      <c r="L178" s="150"/>
      <c r="M178" s="150"/>
      <c r="N178" s="150"/>
      <c r="O178" s="150"/>
      <c r="P178" s="150"/>
      <c r="Q178" s="150"/>
      <c r="R178" s="150"/>
      <c r="S178" s="150"/>
      <c r="T178" s="150"/>
      <c r="U178" s="150"/>
      <c r="V178" s="150"/>
      <c r="W178" s="150"/>
      <c r="X178" s="150"/>
      <c r="Y178" s="150"/>
      <c r="Z178" s="150"/>
      <c r="AA178" s="150"/>
      <c r="AB178" s="150"/>
      <c r="AC178" s="150"/>
      <c r="AD178" s="150"/>
      <c r="AE178" s="150"/>
      <c r="AF178" s="150"/>
      <c r="AG178" s="150"/>
      <c r="AH178" s="150"/>
      <c r="AI178" s="150"/>
      <c r="AJ178" s="150"/>
      <c r="AK178" s="150"/>
      <c r="AL178" s="150"/>
      <c r="AM178" s="150"/>
      <c r="AN178" s="150"/>
      <c r="AO178" s="150"/>
      <c r="AP178" s="150"/>
      <c r="AQ178" s="150"/>
      <c r="AR178" s="150"/>
      <c r="AS178" s="150"/>
      <c r="AT178" s="150"/>
      <c r="AU178" s="150"/>
      <c r="AV178" s="150"/>
      <c r="AW178" s="150"/>
      <c r="AX178" s="150"/>
      <c r="AY178" s="150"/>
      <c r="AZ178" s="150"/>
      <c r="BA178" s="150"/>
      <c r="BB178" s="150"/>
      <c r="BC178" s="150"/>
      <c r="BD178" s="150"/>
      <c r="BE178" s="150"/>
      <c r="BF178" s="150"/>
      <c r="BG178" s="150"/>
      <c r="BH178" s="150"/>
      <c r="BI178" s="150"/>
      <c r="BJ178" s="150"/>
      <c r="BK178" s="150"/>
      <c r="BL178" s="150"/>
      <c r="BM178" s="150"/>
      <c r="BN178" s="150"/>
      <c r="BO178" s="150"/>
      <c r="BP178" s="150"/>
      <c r="BQ178" s="150"/>
      <c r="BR178" s="150"/>
      <c r="BS178" s="150"/>
      <c r="BT178" s="150"/>
      <c r="BU178" s="150"/>
      <c r="BV178" s="150"/>
      <c r="BW178" s="150"/>
      <c r="BX178" s="150"/>
      <c r="BY178" s="150"/>
      <c r="BZ178" s="150"/>
      <c r="CA178" s="150"/>
      <c r="CB178" s="150"/>
      <c r="CC178" s="150"/>
      <c r="CD178" s="150"/>
      <c r="CE178" s="150"/>
      <c r="CF178" s="150"/>
      <c r="CG178" s="150"/>
      <c r="CH178" s="150"/>
      <c r="CI178" s="150"/>
      <c r="CJ178" s="150"/>
      <c r="CK178" s="150"/>
      <c r="CL178" s="150"/>
      <c r="CM178" s="150"/>
      <c r="CN178" s="150"/>
      <c r="CO178" s="150"/>
      <c r="CP178" s="150"/>
      <c r="CQ178" s="150"/>
      <c r="CR178" s="150"/>
      <c r="CS178" s="150"/>
      <c r="CT178" s="150"/>
      <c r="CU178" s="150"/>
      <c r="CV178" s="150"/>
      <c r="CW178" s="150"/>
      <c r="CX178" s="150"/>
      <c r="CY178" s="150"/>
      <c r="CZ178" s="150"/>
      <c r="DA178" s="150"/>
      <c r="DB178" s="150"/>
      <c r="DC178" s="150"/>
      <c r="DD178" s="150"/>
      <c r="DE178" s="150"/>
      <c r="DF178" s="150"/>
    </row>
    <row r="179" spans="1:110" ht="12.75">
      <c r="A179" s="150"/>
      <c r="B179" s="150"/>
      <c r="C179" s="150"/>
      <c r="D179" s="150"/>
      <c r="E179" s="150"/>
      <c r="F179" s="150"/>
      <c r="G179" s="150"/>
      <c r="H179" s="150"/>
      <c r="I179" s="150"/>
      <c r="J179" s="150"/>
      <c r="K179" s="150"/>
      <c r="L179" s="150"/>
      <c r="M179" s="150"/>
      <c r="N179" s="150"/>
      <c r="O179" s="150"/>
      <c r="P179" s="150"/>
      <c r="Q179" s="150"/>
      <c r="R179" s="150"/>
      <c r="S179" s="150"/>
      <c r="T179" s="150"/>
      <c r="U179" s="150"/>
      <c r="V179" s="150"/>
      <c r="W179" s="150"/>
      <c r="X179" s="150"/>
      <c r="Y179" s="150"/>
      <c r="Z179" s="150"/>
      <c r="AA179" s="150"/>
      <c r="AB179" s="150"/>
      <c r="AC179" s="150"/>
      <c r="AD179" s="150"/>
      <c r="AE179" s="150"/>
      <c r="AF179" s="150"/>
      <c r="AG179" s="150"/>
      <c r="AH179" s="150"/>
      <c r="AI179" s="150"/>
      <c r="AJ179" s="150"/>
      <c r="AK179" s="150"/>
      <c r="AL179" s="150"/>
      <c r="AM179" s="150"/>
      <c r="AN179" s="150"/>
      <c r="AO179" s="150"/>
      <c r="AP179" s="150"/>
      <c r="AQ179" s="150"/>
      <c r="AR179" s="150"/>
      <c r="AS179" s="150"/>
      <c r="AT179" s="150"/>
      <c r="AU179" s="150"/>
      <c r="AV179" s="150"/>
      <c r="AW179" s="150"/>
      <c r="AX179" s="150"/>
      <c r="AY179" s="150"/>
      <c r="AZ179" s="150"/>
      <c r="BA179" s="150"/>
      <c r="BB179" s="150"/>
      <c r="BC179" s="150"/>
      <c r="BD179" s="150"/>
      <c r="BE179" s="150"/>
      <c r="BF179" s="150"/>
      <c r="BG179" s="150"/>
      <c r="BH179" s="150"/>
      <c r="BI179" s="150"/>
      <c r="BJ179" s="150"/>
      <c r="BK179" s="150"/>
      <c r="BL179" s="150"/>
      <c r="BM179" s="150"/>
      <c r="BN179" s="150"/>
      <c r="BO179" s="150"/>
      <c r="BP179" s="150"/>
      <c r="BQ179" s="150"/>
      <c r="BR179" s="150"/>
      <c r="BS179" s="150"/>
      <c r="BT179" s="150"/>
      <c r="BU179" s="150"/>
      <c r="BV179" s="150"/>
      <c r="BW179" s="150"/>
      <c r="BX179" s="150"/>
      <c r="BY179" s="150"/>
      <c r="BZ179" s="150"/>
      <c r="CA179" s="150"/>
      <c r="CB179" s="150"/>
      <c r="CC179" s="150"/>
      <c r="CD179" s="150"/>
      <c r="CE179" s="150"/>
      <c r="CF179" s="150"/>
      <c r="CG179" s="150"/>
      <c r="CH179" s="150"/>
      <c r="CI179" s="150"/>
      <c r="CJ179" s="150"/>
      <c r="CK179" s="150"/>
      <c r="CL179" s="150"/>
      <c r="CM179" s="150"/>
      <c r="CN179" s="150"/>
      <c r="CO179" s="150"/>
      <c r="CP179" s="150"/>
      <c r="CQ179" s="150"/>
      <c r="CR179" s="150"/>
      <c r="CS179" s="150"/>
      <c r="CT179" s="150"/>
      <c r="CU179" s="150"/>
      <c r="CV179" s="150"/>
      <c r="CW179" s="150"/>
      <c r="CX179" s="150"/>
      <c r="CY179" s="150"/>
      <c r="CZ179" s="150"/>
      <c r="DA179" s="150"/>
      <c r="DB179" s="150"/>
      <c r="DC179" s="150"/>
      <c r="DD179" s="150"/>
      <c r="DE179" s="150"/>
      <c r="DF179" s="150"/>
    </row>
    <row r="180" spans="1:110" ht="12.75">
      <c r="A180" s="150"/>
      <c r="B180" s="150"/>
      <c r="C180" s="150"/>
      <c r="D180" s="150"/>
      <c r="E180" s="150"/>
      <c r="F180" s="150"/>
      <c r="G180" s="150"/>
      <c r="H180" s="150"/>
      <c r="I180" s="150"/>
      <c r="J180" s="150"/>
      <c r="K180" s="150"/>
      <c r="L180" s="150"/>
      <c r="M180" s="150"/>
      <c r="N180" s="150"/>
      <c r="O180" s="150"/>
      <c r="P180" s="150"/>
      <c r="Q180" s="150"/>
      <c r="R180" s="150"/>
      <c r="S180" s="150"/>
      <c r="T180" s="150"/>
      <c r="U180" s="150"/>
      <c r="V180" s="150"/>
      <c r="W180" s="150"/>
      <c r="X180" s="150"/>
      <c r="Y180" s="150"/>
      <c r="Z180" s="150"/>
      <c r="AA180" s="150"/>
      <c r="AB180" s="150"/>
      <c r="AC180" s="150"/>
      <c r="AD180" s="150"/>
      <c r="AE180" s="150"/>
      <c r="AF180" s="150"/>
      <c r="AG180" s="150"/>
      <c r="AH180" s="150"/>
      <c r="AI180" s="150"/>
      <c r="AJ180" s="150"/>
      <c r="AK180" s="150"/>
      <c r="AL180" s="150"/>
      <c r="AM180" s="150"/>
      <c r="AN180" s="150"/>
      <c r="AO180" s="150"/>
      <c r="AP180" s="150"/>
      <c r="AQ180" s="150"/>
      <c r="AR180" s="150"/>
      <c r="AS180" s="150"/>
      <c r="AT180" s="150"/>
      <c r="AU180" s="150"/>
      <c r="AV180" s="150"/>
      <c r="AW180" s="150"/>
      <c r="AX180" s="150"/>
      <c r="AY180" s="150"/>
      <c r="AZ180" s="150"/>
      <c r="BA180" s="150"/>
      <c r="BB180" s="150"/>
      <c r="BC180" s="150"/>
      <c r="BD180" s="150"/>
      <c r="BE180" s="150"/>
      <c r="BF180" s="150"/>
      <c r="BG180" s="150"/>
      <c r="BH180" s="150"/>
      <c r="BI180" s="150"/>
      <c r="BJ180" s="150"/>
      <c r="BK180" s="150"/>
      <c r="BL180" s="150"/>
      <c r="BM180" s="150"/>
      <c r="BN180" s="150"/>
      <c r="BO180" s="150"/>
      <c r="BP180" s="150"/>
      <c r="BQ180" s="150"/>
      <c r="BR180" s="150"/>
      <c r="BS180" s="150"/>
      <c r="BT180" s="150"/>
      <c r="BU180" s="150"/>
      <c r="BV180" s="150"/>
      <c r="BW180" s="150"/>
      <c r="BX180" s="150"/>
      <c r="BY180" s="150"/>
      <c r="BZ180" s="150"/>
      <c r="CA180" s="150"/>
      <c r="CB180" s="150"/>
      <c r="CC180" s="150"/>
      <c r="CD180" s="150"/>
      <c r="CE180" s="150"/>
      <c r="CF180" s="150"/>
      <c r="CG180" s="150"/>
      <c r="CH180" s="150"/>
      <c r="CI180" s="150"/>
      <c r="CJ180" s="150"/>
      <c r="CK180" s="150"/>
      <c r="CL180" s="150"/>
      <c r="CM180" s="150"/>
      <c r="CN180" s="150"/>
      <c r="CO180" s="150"/>
      <c r="CP180" s="150"/>
      <c r="CQ180" s="150"/>
      <c r="CR180" s="150"/>
      <c r="CS180" s="150"/>
      <c r="CT180" s="150"/>
      <c r="CU180" s="150"/>
      <c r="CV180" s="150"/>
      <c r="CW180" s="150"/>
      <c r="CX180" s="150"/>
      <c r="CY180" s="150"/>
      <c r="CZ180" s="150"/>
      <c r="DA180" s="150"/>
      <c r="DB180" s="150"/>
      <c r="DC180" s="150"/>
      <c r="DD180" s="150"/>
      <c r="DE180" s="150"/>
      <c r="DF180" s="150"/>
    </row>
    <row r="181" spans="1:110" ht="12.75">
      <c r="A181" s="150"/>
      <c r="B181" s="150"/>
      <c r="C181" s="150"/>
      <c r="D181" s="150"/>
      <c r="E181" s="150"/>
      <c r="F181" s="150"/>
      <c r="G181" s="150"/>
      <c r="H181" s="150"/>
      <c r="I181" s="150"/>
      <c r="J181" s="150"/>
      <c r="K181" s="150"/>
      <c r="L181" s="150"/>
      <c r="M181" s="150"/>
      <c r="N181" s="150"/>
      <c r="O181" s="150"/>
      <c r="P181" s="150"/>
      <c r="Q181" s="150"/>
      <c r="R181" s="150"/>
      <c r="S181" s="150"/>
      <c r="T181" s="150"/>
      <c r="U181" s="150"/>
      <c r="V181" s="150"/>
      <c r="W181" s="150"/>
      <c r="X181" s="150"/>
      <c r="Y181" s="150"/>
      <c r="Z181" s="150"/>
      <c r="AA181" s="150"/>
      <c r="AB181" s="150"/>
      <c r="AC181" s="150"/>
      <c r="AD181" s="150"/>
      <c r="AE181" s="150"/>
      <c r="AF181" s="150"/>
      <c r="AG181" s="150"/>
      <c r="AH181" s="150"/>
      <c r="AI181" s="150"/>
      <c r="AJ181" s="150"/>
      <c r="AK181" s="150"/>
      <c r="AL181" s="150"/>
      <c r="AM181" s="150"/>
      <c r="AN181" s="150"/>
      <c r="AO181" s="150"/>
      <c r="AP181" s="150"/>
      <c r="AQ181" s="150"/>
      <c r="AR181" s="150"/>
      <c r="AS181" s="150"/>
      <c r="AT181" s="150"/>
      <c r="AU181" s="150"/>
      <c r="AV181" s="150"/>
      <c r="AW181" s="150"/>
      <c r="AX181" s="150"/>
      <c r="AY181" s="150"/>
      <c r="AZ181" s="150"/>
      <c r="BA181" s="150"/>
      <c r="BB181" s="150"/>
      <c r="BC181" s="150"/>
      <c r="BD181" s="150"/>
      <c r="BE181" s="150"/>
      <c r="BF181" s="150"/>
      <c r="BG181" s="150"/>
      <c r="BH181" s="150"/>
      <c r="BI181" s="150"/>
      <c r="BJ181" s="150"/>
      <c r="BK181" s="150"/>
      <c r="BL181" s="150"/>
      <c r="BM181" s="150"/>
      <c r="BN181" s="150"/>
      <c r="BO181" s="150"/>
      <c r="BP181" s="150"/>
      <c r="BQ181" s="150"/>
      <c r="BR181" s="150"/>
      <c r="BS181" s="150"/>
      <c r="BT181" s="150"/>
      <c r="BU181" s="150"/>
      <c r="BV181" s="150"/>
      <c r="BW181" s="150"/>
      <c r="BX181" s="150"/>
      <c r="BY181" s="150"/>
      <c r="BZ181" s="150"/>
      <c r="CA181" s="150"/>
      <c r="CB181" s="150"/>
      <c r="CC181" s="150"/>
      <c r="CD181" s="150"/>
      <c r="CE181" s="150"/>
      <c r="CF181" s="150"/>
      <c r="CG181" s="150"/>
      <c r="CH181" s="150"/>
      <c r="CI181" s="150"/>
      <c r="CJ181" s="150"/>
      <c r="CK181" s="150"/>
      <c r="CL181" s="150"/>
      <c r="CM181" s="150"/>
      <c r="CN181" s="150"/>
      <c r="CO181" s="150"/>
      <c r="CP181" s="150"/>
      <c r="CQ181" s="150"/>
      <c r="CR181" s="150"/>
      <c r="CS181" s="150"/>
      <c r="CT181" s="150"/>
      <c r="CU181" s="150"/>
      <c r="CV181" s="150"/>
      <c r="CW181" s="150"/>
      <c r="CX181" s="150"/>
      <c r="CY181" s="150"/>
      <c r="CZ181" s="150"/>
      <c r="DA181" s="150"/>
      <c r="DB181" s="150"/>
      <c r="DC181" s="150"/>
      <c r="DD181" s="150"/>
      <c r="DE181" s="150"/>
      <c r="DF181" s="150"/>
    </row>
    <row r="182" spans="1:110" ht="12.75">
      <c r="A182" s="150"/>
      <c r="B182" s="150"/>
      <c r="C182" s="150"/>
      <c r="D182" s="150"/>
      <c r="E182" s="150"/>
      <c r="F182" s="150"/>
      <c r="G182" s="150"/>
      <c r="H182" s="150"/>
      <c r="I182" s="150"/>
      <c r="J182" s="150"/>
      <c r="K182" s="150"/>
      <c r="L182" s="150"/>
      <c r="M182" s="150"/>
      <c r="N182" s="150"/>
      <c r="O182" s="150"/>
      <c r="P182" s="150"/>
      <c r="Q182" s="150"/>
      <c r="R182" s="150"/>
      <c r="S182" s="150"/>
      <c r="T182" s="150"/>
      <c r="U182" s="150"/>
      <c r="V182" s="150"/>
      <c r="W182" s="150"/>
      <c r="X182" s="150"/>
      <c r="Y182" s="150"/>
      <c r="Z182" s="150"/>
      <c r="AA182" s="150"/>
      <c r="AB182" s="150"/>
      <c r="AC182" s="150"/>
      <c r="AD182" s="150"/>
      <c r="AE182" s="150"/>
      <c r="AF182" s="150"/>
      <c r="AG182" s="150"/>
      <c r="AH182" s="150"/>
      <c r="AI182" s="150"/>
      <c r="AJ182" s="150"/>
      <c r="AK182" s="150"/>
      <c r="AL182" s="150"/>
      <c r="AM182" s="150"/>
      <c r="AN182" s="150"/>
      <c r="AO182" s="150"/>
      <c r="AP182" s="150"/>
      <c r="AQ182" s="150"/>
      <c r="AR182" s="150"/>
      <c r="AS182" s="150"/>
      <c r="AT182" s="150"/>
      <c r="AU182" s="150"/>
      <c r="AV182" s="150"/>
      <c r="AW182" s="150"/>
      <c r="AX182" s="150"/>
      <c r="AY182" s="150"/>
      <c r="AZ182" s="150"/>
      <c r="BA182" s="150"/>
      <c r="BB182" s="150"/>
      <c r="BC182" s="150"/>
      <c r="BD182" s="150"/>
      <c r="BE182" s="150"/>
      <c r="BF182" s="150"/>
      <c r="BG182" s="150"/>
      <c r="BH182" s="150"/>
      <c r="BI182" s="150"/>
      <c r="BJ182" s="150"/>
      <c r="BK182" s="150"/>
      <c r="BL182" s="150"/>
      <c r="BM182" s="150"/>
      <c r="BN182" s="150"/>
      <c r="BO182" s="150"/>
      <c r="BP182" s="150"/>
      <c r="BQ182" s="150"/>
      <c r="BR182" s="150"/>
      <c r="BS182" s="150"/>
      <c r="BT182" s="150"/>
      <c r="BU182" s="150"/>
      <c r="BV182" s="150"/>
      <c r="BW182" s="150"/>
      <c r="BX182" s="150"/>
      <c r="BY182" s="150"/>
      <c r="BZ182" s="150"/>
      <c r="CA182" s="150"/>
      <c r="CB182" s="150"/>
      <c r="CC182" s="150"/>
      <c r="CD182" s="150"/>
      <c r="CE182" s="150"/>
      <c r="CF182" s="150"/>
      <c r="CG182" s="150"/>
      <c r="CH182" s="150"/>
      <c r="CI182" s="150"/>
      <c r="CJ182" s="150"/>
      <c r="CK182" s="150"/>
      <c r="CL182" s="150"/>
      <c r="CM182" s="150"/>
      <c r="CN182" s="150"/>
      <c r="CO182" s="150"/>
      <c r="CP182" s="150"/>
      <c r="CQ182" s="150"/>
      <c r="CR182" s="150"/>
      <c r="CS182" s="150"/>
      <c r="CT182" s="150"/>
      <c r="CU182" s="150"/>
      <c r="CV182" s="150"/>
      <c r="CW182" s="150"/>
      <c r="CX182" s="150"/>
      <c r="CY182" s="150"/>
      <c r="CZ182" s="150"/>
      <c r="DA182" s="150"/>
      <c r="DB182" s="150"/>
      <c r="DC182" s="150"/>
      <c r="DD182" s="150"/>
      <c r="DE182" s="150"/>
      <c r="DF182" s="150"/>
    </row>
    <row r="183" spans="1:110" ht="12.75">
      <c r="A183" s="150"/>
      <c r="B183" s="150"/>
      <c r="C183" s="150"/>
      <c r="D183" s="150"/>
      <c r="E183" s="150"/>
      <c r="F183" s="150"/>
      <c r="G183" s="150"/>
      <c r="H183" s="150"/>
      <c r="I183" s="150"/>
      <c r="J183" s="150"/>
      <c r="K183" s="150"/>
      <c r="L183" s="150"/>
      <c r="M183" s="150"/>
      <c r="N183" s="150"/>
      <c r="O183" s="150"/>
      <c r="P183" s="150"/>
      <c r="Q183" s="150"/>
      <c r="R183" s="150"/>
      <c r="S183" s="150"/>
      <c r="T183" s="150"/>
      <c r="U183" s="150"/>
      <c r="V183" s="150"/>
      <c r="W183" s="150"/>
      <c r="X183" s="150"/>
      <c r="Y183" s="150"/>
      <c r="Z183" s="150"/>
      <c r="AA183" s="150"/>
      <c r="AB183" s="150"/>
      <c r="AC183" s="150"/>
      <c r="AD183" s="150"/>
      <c r="AE183" s="150"/>
      <c r="AF183" s="150"/>
      <c r="AG183" s="150"/>
      <c r="AH183" s="150"/>
      <c r="AI183" s="150"/>
      <c r="AJ183" s="150"/>
      <c r="AK183" s="150"/>
      <c r="AL183" s="150"/>
      <c r="AM183" s="150"/>
      <c r="AN183" s="150"/>
      <c r="AO183" s="150"/>
      <c r="AP183" s="150"/>
      <c r="AQ183" s="150"/>
      <c r="AR183" s="150"/>
      <c r="AS183" s="150"/>
      <c r="AT183" s="150"/>
      <c r="AU183" s="150"/>
      <c r="AV183" s="150"/>
      <c r="AW183" s="150"/>
      <c r="AX183" s="150"/>
      <c r="AY183" s="150"/>
      <c r="AZ183" s="150"/>
      <c r="BA183" s="150"/>
      <c r="BB183" s="150"/>
      <c r="BC183" s="150"/>
      <c r="BD183" s="150"/>
      <c r="BE183" s="150"/>
      <c r="BF183" s="150"/>
      <c r="BG183" s="150"/>
      <c r="BH183" s="150"/>
      <c r="BI183" s="150"/>
      <c r="BJ183" s="150"/>
      <c r="BK183" s="150"/>
      <c r="BL183" s="150"/>
      <c r="BM183" s="150"/>
      <c r="BN183" s="150"/>
      <c r="BO183" s="150"/>
      <c r="BP183" s="150"/>
      <c r="BQ183" s="150"/>
      <c r="BR183" s="150"/>
      <c r="BS183" s="150"/>
      <c r="BT183" s="150"/>
      <c r="BU183" s="150"/>
      <c r="BV183" s="150"/>
      <c r="BW183" s="150"/>
      <c r="BX183" s="150"/>
      <c r="BY183" s="150"/>
      <c r="BZ183" s="150"/>
      <c r="CA183" s="150"/>
      <c r="CB183" s="150"/>
      <c r="CC183" s="150"/>
      <c r="CD183" s="150"/>
      <c r="CE183" s="150"/>
      <c r="CF183" s="150"/>
      <c r="CG183" s="150"/>
      <c r="CH183" s="150"/>
      <c r="CI183" s="150"/>
      <c r="CJ183" s="150"/>
      <c r="CK183" s="150"/>
      <c r="CL183" s="150"/>
      <c r="CM183" s="150"/>
      <c r="CN183" s="150"/>
      <c r="CO183" s="150"/>
      <c r="CP183" s="150"/>
      <c r="CQ183" s="150"/>
      <c r="CR183" s="150"/>
      <c r="CS183" s="150"/>
      <c r="CT183" s="150"/>
      <c r="CU183" s="150"/>
      <c r="CV183" s="150"/>
      <c r="CW183" s="150"/>
      <c r="CX183" s="150"/>
      <c r="CY183" s="150"/>
      <c r="CZ183" s="150"/>
      <c r="DA183" s="150"/>
      <c r="DB183" s="150"/>
      <c r="DC183" s="150"/>
      <c r="DD183" s="150"/>
      <c r="DE183" s="150"/>
      <c r="DF183" s="150"/>
    </row>
    <row r="184" spans="1:110" ht="12.75">
      <c r="A184" s="150"/>
      <c r="B184" s="150"/>
      <c r="C184" s="150"/>
      <c r="D184" s="150"/>
      <c r="E184" s="150"/>
      <c r="F184" s="150"/>
      <c r="G184" s="150"/>
      <c r="H184" s="150"/>
      <c r="I184" s="150"/>
      <c r="J184" s="150"/>
      <c r="K184" s="150"/>
      <c r="L184" s="150"/>
      <c r="M184" s="150"/>
      <c r="N184" s="150"/>
      <c r="O184" s="150"/>
      <c r="P184" s="150"/>
      <c r="Q184" s="150"/>
      <c r="R184" s="150"/>
      <c r="S184" s="150"/>
      <c r="T184" s="150"/>
      <c r="U184" s="150"/>
      <c r="V184" s="150"/>
      <c r="W184" s="150"/>
      <c r="X184" s="150"/>
      <c r="Y184" s="150"/>
      <c r="Z184" s="150"/>
      <c r="AA184" s="150"/>
      <c r="AB184" s="150"/>
      <c r="AC184" s="150"/>
      <c r="AD184" s="150"/>
      <c r="AE184" s="150"/>
      <c r="AF184" s="150"/>
      <c r="AG184" s="150"/>
      <c r="AH184" s="150"/>
      <c r="AI184" s="150"/>
      <c r="AJ184" s="150"/>
      <c r="AK184" s="150"/>
      <c r="AL184" s="150"/>
      <c r="AM184" s="150"/>
      <c r="AN184" s="150"/>
      <c r="AO184" s="150"/>
      <c r="AP184" s="150"/>
      <c r="AQ184" s="150"/>
      <c r="AR184" s="150"/>
      <c r="AS184" s="150"/>
      <c r="AT184" s="150"/>
      <c r="AU184" s="150"/>
      <c r="AV184" s="150"/>
      <c r="AW184" s="150"/>
      <c r="AX184" s="150"/>
      <c r="AY184" s="150"/>
      <c r="AZ184" s="150"/>
      <c r="BA184" s="150"/>
      <c r="BB184" s="150"/>
      <c r="BC184" s="150"/>
      <c r="BD184" s="150"/>
      <c r="BE184" s="150"/>
      <c r="BF184" s="150"/>
      <c r="BG184" s="150"/>
      <c r="BH184" s="150"/>
      <c r="BI184" s="150"/>
      <c r="BJ184" s="150"/>
      <c r="BK184" s="150"/>
      <c r="BL184" s="150"/>
      <c r="BM184" s="150"/>
      <c r="BN184" s="150"/>
      <c r="BO184" s="150"/>
      <c r="BP184" s="150"/>
      <c r="BQ184" s="150"/>
      <c r="BR184" s="150"/>
      <c r="BS184" s="150"/>
      <c r="BT184" s="150"/>
      <c r="BU184" s="150"/>
      <c r="BV184" s="150"/>
      <c r="BW184" s="150"/>
      <c r="BX184" s="150"/>
      <c r="BY184" s="150"/>
      <c r="BZ184" s="150"/>
      <c r="CA184" s="150"/>
      <c r="CB184" s="150"/>
      <c r="CC184" s="150"/>
      <c r="CD184" s="150"/>
      <c r="CE184" s="150"/>
      <c r="CF184" s="150"/>
      <c r="CG184" s="150"/>
      <c r="CH184" s="150"/>
      <c r="CI184" s="150"/>
      <c r="CJ184" s="150"/>
      <c r="CK184" s="150"/>
      <c r="CL184" s="150"/>
      <c r="CM184" s="150"/>
      <c r="CN184" s="150"/>
      <c r="CO184" s="150"/>
      <c r="CP184" s="150"/>
      <c r="CQ184" s="150"/>
      <c r="CR184" s="150"/>
      <c r="CS184" s="150"/>
      <c r="CT184" s="150"/>
      <c r="CU184" s="150"/>
      <c r="CV184" s="150"/>
      <c r="CW184" s="150"/>
      <c r="CX184" s="150"/>
      <c r="CY184" s="150"/>
      <c r="CZ184" s="150"/>
      <c r="DA184" s="150"/>
      <c r="DB184" s="150"/>
      <c r="DC184" s="150"/>
      <c r="DD184" s="150"/>
      <c r="DE184" s="150"/>
      <c r="DF184" s="150"/>
    </row>
    <row r="185" spans="1:110" ht="12.75">
      <c r="A185" s="150"/>
      <c r="B185" s="150"/>
      <c r="C185" s="150"/>
      <c r="D185" s="150"/>
      <c r="E185" s="150"/>
      <c r="F185" s="150"/>
      <c r="G185" s="150"/>
      <c r="H185" s="150"/>
      <c r="I185" s="150"/>
      <c r="J185" s="150"/>
      <c r="K185" s="150"/>
      <c r="L185" s="150"/>
      <c r="M185" s="150"/>
      <c r="N185" s="150"/>
      <c r="O185" s="150"/>
      <c r="P185" s="150"/>
      <c r="Q185" s="150"/>
      <c r="R185" s="150"/>
      <c r="S185" s="150"/>
      <c r="T185" s="150"/>
      <c r="U185" s="150"/>
      <c r="V185" s="150"/>
      <c r="W185" s="150"/>
      <c r="X185" s="150"/>
      <c r="Y185" s="150"/>
      <c r="Z185" s="150"/>
      <c r="AA185" s="150"/>
      <c r="AB185" s="150"/>
      <c r="AC185" s="150"/>
      <c r="AD185" s="150"/>
      <c r="AE185" s="150"/>
      <c r="AF185" s="150"/>
      <c r="AG185" s="150"/>
      <c r="AH185" s="150"/>
      <c r="AI185" s="150"/>
      <c r="AJ185" s="150"/>
      <c r="AK185" s="150"/>
      <c r="AL185" s="150"/>
      <c r="AM185" s="150"/>
      <c r="AN185" s="150"/>
      <c r="AO185" s="150"/>
      <c r="AP185" s="150"/>
      <c r="AQ185" s="150"/>
      <c r="AR185" s="150"/>
      <c r="AS185" s="150"/>
      <c r="AT185" s="150"/>
      <c r="AU185" s="150"/>
      <c r="AV185" s="150"/>
      <c r="AW185" s="150"/>
      <c r="AX185" s="150"/>
      <c r="AY185" s="150"/>
      <c r="AZ185" s="150"/>
      <c r="BA185" s="150"/>
      <c r="BB185" s="150"/>
      <c r="BC185" s="150"/>
      <c r="BD185" s="150"/>
      <c r="BE185" s="150"/>
      <c r="BF185" s="150"/>
      <c r="BG185" s="150"/>
      <c r="BH185" s="150"/>
      <c r="BI185" s="150"/>
      <c r="BJ185" s="150"/>
      <c r="BK185" s="150"/>
      <c r="BL185" s="150"/>
      <c r="BM185" s="150"/>
      <c r="BN185" s="150"/>
      <c r="BO185" s="150"/>
      <c r="BP185" s="150"/>
      <c r="BQ185" s="150"/>
      <c r="BR185" s="150"/>
      <c r="BS185" s="150"/>
      <c r="BT185" s="150"/>
      <c r="BU185" s="150"/>
      <c r="BV185" s="150"/>
      <c r="BW185" s="150"/>
      <c r="BX185" s="150"/>
      <c r="BY185" s="150"/>
      <c r="BZ185" s="150"/>
      <c r="CA185" s="150"/>
      <c r="CB185" s="150"/>
      <c r="CC185" s="150"/>
      <c r="CD185" s="150"/>
      <c r="CE185" s="150"/>
      <c r="CF185" s="150"/>
      <c r="CG185" s="150"/>
      <c r="CH185" s="150"/>
      <c r="CI185" s="150"/>
      <c r="CJ185" s="150"/>
      <c r="CK185" s="150"/>
      <c r="CL185" s="150"/>
      <c r="CM185" s="150"/>
      <c r="CN185" s="150"/>
      <c r="CO185" s="150"/>
      <c r="CP185" s="150"/>
      <c r="CQ185" s="150"/>
      <c r="CR185" s="150"/>
      <c r="CS185" s="150"/>
      <c r="CT185" s="150"/>
      <c r="CU185" s="150"/>
      <c r="CV185" s="150"/>
      <c r="CW185" s="150"/>
      <c r="CX185" s="150"/>
      <c r="CY185" s="150"/>
      <c r="CZ185" s="150"/>
      <c r="DA185" s="150"/>
      <c r="DB185" s="150"/>
      <c r="DC185" s="150"/>
      <c r="DD185" s="150"/>
      <c r="DE185" s="150"/>
      <c r="DF185" s="150"/>
    </row>
    <row r="186" spans="1:110" ht="12.75">
      <c r="A186" s="150"/>
      <c r="B186" s="150"/>
      <c r="C186" s="150"/>
      <c r="D186" s="150"/>
      <c r="E186" s="150"/>
      <c r="F186" s="150"/>
      <c r="G186" s="150"/>
      <c r="H186" s="150"/>
      <c r="I186" s="150"/>
      <c r="J186" s="150"/>
      <c r="K186" s="150"/>
      <c r="L186" s="150"/>
      <c r="M186" s="150"/>
      <c r="N186" s="150"/>
      <c r="O186" s="150"/>
      <c r="P186" s="150"/>
      <c r="Q186" s="150"/>
      <c r="R186" s="150"/>
      <c r="S186" s="150"/>
      <c r="T186" s="150"/>
      <c r="U186" s="150"/>
      <c r="V186" s="150"/>
      <c r="W186" s="150"/>
      <c r="X186" s="150"/>
      <c r="Y186" s="150"/>
      <c r="Z186" s="150"/>
      <c r="AA186" s="150"/>
      <c r="AB186" s="150"/>
      <c r="AC186" s="150"/>
      <c r="AD186" s="150"/>
      <c r="AE186" s="150"/>
      <c r="AF186" s="150"/>
      <c r="AG186" s="150"/>
      <c r="AH186" s="150"/>
      <c r="AI186" s="150"/>
      <c r="AJ186" s="150"/>
      <c r="AK186" s="150"/>
      <c r="AL186" s="150"/>
      <c r="AM186" s="150"/>
      <c r="AN186" s="150"/>
      <c r="AO186" s="150"/>
      <c r="AP186" s="150"/>
      <c r="AQ186" s="150"/>
      <c r="AR186" s="150"/>
      <c r="AS186" s="150"/>
      <c r="AT186" s="150"/>
      <c r="AU186" s="150"/>
      <c r="AV186" s="150"/>
      <c r="AW186" s="150"/>
      <c r="AX186" s="150"/>
      <c r="AY186" s="150"/>
      <c r="AZ186" s="150"/>
      <c r="BA186" s="150"/>
      <c r="BB186" s="150"/>
      <c r="BC186" s="150"/>
      <c r="BD186" s="150"/>
      <c r="BE186" s="150"/>
      <c r="BF186" s="150"/>
      <c r="BG186" s="150"/>
      <c r="BH186" s="150"/>
      <c r="BI186" s="150"/>
      <c r="BJ186" s="150"/>
      <c r="BK186" s="150"/>
      <c r="BL186" s="150"/>
      <c r="BM186" s="150"/>
      <c r="BN186" s="150"/>
      <c r="BO186" s="150"/>
      <c r="BP186" s="150"/>
      <c r="BQ186" s="150"/>
      <c r="BR186" s="150"/>
      <c r="BS186" s="150"/>
      <c r="BT186" s="150"/>
      <c r="BU186" s="150"/>
      <c r="BV186" s="150"/>
      <c r="BW186" s="150"/>
      <c r="BX186" s="150"/>
      <c r="BY186" s="150"/>
      <c r="BZ186" s="150"/>
      <c r="CA186" s="150"/>
      <c r="CB186" s="150"/>
      <c r="CC186" s="150"/>
      <c r="CD186" s="150"/>
      <c r="CE186" s="150"/>
      <c r="CF186" s="150"/>
      <c r="CG186" s="150"/>
      <c r="CH186" s="150"/>
      <c r="CI186" s="150"/>
      <c r="CJ186" s="150"/>
      <c r="CK186" s="150"/>
      <c r="CL186" s="150"/>
      <c r="CM186" s="150"/>
      <c r="CN186" s="150"/>
      <c r="CO186" s="150"/>
      <c r="CP186" s="150"/>
      <c r="CQ186" s="150"/>
      <c r="CR186" s="150"/>
      <c r="CS186" s="150"/>
      <c r="CT186" s="150"/>
      <c r="CU186" s="150"/>
      <c r="CV186" s="150"/>
      <c r="CW186" s="150"/>
      <c r="CX186" s="150"/>
      <c r="CY186" s="150"/>
      <c r="CZ186" s="150"/>
      <c r="DA186" s="150"/>
      <c r="DB186" s="150"/>
      <c r="DC186" s="150"/>
      <c r="DD186" s="150"/>
      <c r="DE186" s="150"/>
      <c r="DF186" s="150"/>
    </row>
    <row r="187" spans="1:110" ht="12.75">
      <c r="A187" s="150"/>
      <c r="B187" s="150"/>
      <c r="C187" s="150"/>
      <c r="D187" s="150"/>
      <c r="E187" s="150"/>
      <c r="F187" s="150"/>
      <c r="G187" s="150"/>
      <c r="H187" s="150"/>
      <c r="I187" s="150"/>
      <c r="J187" s="150"/>
      <c r="K187" s="150"/>
      <c r="L187" s="150"/>
      <c r="M187" s="150"/>
      <c r="N187" s="150"/>
      <c r="O187" s="150"/>
      <c r="P187" s="150"/>
      <c r="Q187" s="150"/>
      <c r="R187" s="150"/>
      <c r="S187" s="150"/>
      <c r="T187" s="150"/>
      <c r="U187" s="150"/>
      <c r="V187" s="150"/>
      <c r="W187" s="150"/>
      <c r="X187" s="150"/>
      <c r="Y187" s="150"/>
      <c r="Z187" s="150"/>
      <c r="AA187" s="150"/>
      <c r="AB187" s="150"/>
      <c r="AC187" s="150"/>
      <c r="AD187" s="150"/>
      <c r="AE187" s="150"/>
      <c r="AF187" s="150"/>
      <c r="AG187" s="150"/>
      <c r="AH187" s="150"/>
      <c r="AI187" s="150"/>
      <c r="AJ187" s="150"/>
      <c r="AK187" s="150"/>
      <c r="AL187" s="150"/>
      <c r="AM187" s="150"/>
      <c r="AN187" s="150"/>
      <c r="AO187" s="150"/>
      <c r="AP187" s="150"/>
      <c r="AQ187" s="150"/>
      <c r="AR187" s="150"/>
      <c r="AS187" s="150"/>
      <c r="AT187" s="150"/>
      <c r="AU187" s="150"/>
      <c r="AV187" s="150"/>
      <c r="AW187" s="150"/>
      <c r="AX187" s="150"/>
      <c r="AY187" s="150"/>
      <c r="AZ187" s="150"/>
      <c r="BA187" s="150"/>
      <c r="BB187" s="150"/>
      <c r="BC187" s="150"/>
      <c r="BD187" s="150"/>
      <c r="BE187" s="150"/>
      <c r="BF187" s="150"/>
      <c r="BG187" s="150"/>
      <c r="BH187" s="150"/>
      <c r="BI187" s="150"/>
      <c r="BJ187" s="150"/>
      <c r="BK187" s="150"/>
      <c r="BL187" s="150"/>
      <c r="BM187" s="150"/>
      <c r="BN187" s="150"/>
      <c r="BO187" s="150"/>
      <c r="BP187" s="150"/>
      <c r="BQ187" s="150"/>
      <c r="BR187" s="150"/>
      <c r="BS187" s="150"/>
      <c r="BT187" s="150"/>
      <c r="BU187" s="150"/>
      <c r="BV187" s="150"/>
      <c r="BW187" s="150"/>
      <c r="BX187" s="150"/>
      <c r="BY187" s="150"/>
      <c r="BZ187" s="150"/>
      <c r="CA187" s="150"/>
      <c r="CB187" s="150"/>
      <c r="CC187" s="150"/>
      <c r="CD187" s="150"/>
      <c r="CE187" s="150"/>
      <c r="CF187" s="150"/>
      <c r="CG187" s="150"/>
      <c r="CH187" s="150"/>
      <c r="CI187" s="150"/>
      <c r="CJ187" s="150"/>
      <c r="CK187" s="150"/>
      <c r="CL187" s="150"/>
      <c r="CM187" s="150"/>
      <c r="CN187" s="150"/>
      <c r="CO187" s="150"/>
      <c r="CP187" s="150"/>
      <c r="CQ187" s="150"/>
      <c r="CR187" s="150"/>
      <c r="CS187" s="150"/>
      <c r="CT187" s="150"/>
      <c r="CU187" s="150"/>
      <c r="CV187" s="150"/>
      <c r="CW187" s="150"/>
      <c r="CX187" s="150"/>
      <c r="CY187" s="150"/>
      <c r="CZ187" s="150"/>
      <c r="DA187" s="150"/>
      <c r="DB187" s="150"/>
      <c r="DC187" s="150"/>
      <c r="DD187" s="150"/>
      <c r="DE187" s="150"/>
      <c r="DF187" s="150"/>
    </row>
    <row r="188" spans="1:110" ht="12.75">
      <c r="A188" s="150"/>
      <c r="B188" s="150"/>
      <c r="C188" s="150"/>
      <c r="D188" s="150"/>
      <c r="E188" s="150"/>
      <c r="F188" s="150"/>
      <c r="G188" s="150"/>
      <c r="H188" s="150"/>
      <c r="I188" s="150"/>
      <c r="J188" s="150"/>
      <c r="K188" s="150"/>
      <c r="L188" s="150"/>
      <c r="M188" s="150"/>
      <c r="N188" s="150"/>
      <c r="O188" s="150"/>
      <c r="P188" s="150"/>
      <c r="Q188" s="150"/>
      <c r="R188" s="150"/>
      <c r="S188" s="150"/>
      <c r="T188" s="150"/>
      <c r="U188" s="150"/>
      <c r="V188" s="150"/>
      <c r="W188" s="150"/>
      <c r="X188" s="150"/>
      <c r="Y188" s="150"/>
      <c r="Z188" s="150"/>
      <c r="AA188" s="150"/>
      <c r="AB188" s="150"/>
      <c r="AC188" s="150"/>
      <c r="AD188" s="150"/>
      <c r="AE188" s="150"/>
      <c r="AF188" s="150"/>
      <c r="AG188" s="150"/>
      <c r="AH188" s="150"/>
      <c r="AI188" s="150"/>
      <c r="AJ188" s="150"/>
      <c r="AK188" s="150"/>
      <c r="AL188" s="150"/>
      <c r="AM188" s="150"/>
      <c r="AN188" s="150"/>
      <c r="AO188" s="150"/>
      <c r="AP188" s="150"/>
      <c r="AQ188" s="150"/>
      <c r="AR188" s="150"/>
      <c r="AS188" s="150"/>
      <c r="AT188" s="150"/>
      <c r="AU188" s="150"/>
      <c r="AV188" s="150"/>
      <c r="AW188" s="150"/>
      <c r="AX188" s="150"/>
      <c r="AY188" s="150"/>
      <c r="AZ188" s="150"/>
      <c r="BA188" s="150"/>
      <c r="BB188" s="150"/>
      <c r="BC188" s="150"/>
      <c r="BD188" s="150"/>
      <c r="BE188" s="150"/>
      <c r="BF188" s="150"/>
      <c r="BG188" s="150"/>
      <c r="BH188" s="150"/>
      <c r="BI188" s="150"/>
      <c r="BJ188" s="150"/>
      <c r="BK188" s="150"/>
      <c r="BL188" s="150"/>
      <c r="BM188" s="150"/>
      <c r="BN188" s="150"/>
      <c r="BO188" s="150"/>
      <c r="BP188" s="150"/>
      <c r="BQ188" s="150"/>
      <c r="BR188" s="150"/>
      <c r="BS188" s="150"/>
      <c r="BT188" s="150"/>
      <c r="BU188" s="150"/>
      <c r="BV188" s="150"/>
      <c r="BW188" s="150"/>
      <c r="BX188" s="150"/>
      <c r="BY188" s="150"/>
      <c r="BZ188" s="150"/>
      <c r="CA188" s="150"/>
      <c r="CB188" s="150"/>
      <c r="CC188" s="150"/>
      <c r="CD188" s="150"/>
      <c r="CE188" s="150"/>
      <c r="CF188" s="150"/>
      <c r="CG188" s="150"/>
      <c r="CH188" s="150"/>
      <c r="CI188" s="150"/>
      <c r="CJ188" s="150"/>
      <c r="CK188" s="150"/>
      <c r="CL188" s="150"/>
      <c r="CM188" s="150"/>
      <c r="CN188" s="150"/>
      <c r="CO188" s="150"/>
      <c r="CP188" s="150"/>
      <c r="CQ188" s="150"/>
      <c r="CR188" s="150"/>
      <c r="CS188" s="150"/>
      <c r="CT188" s="150"/>
      <c r="CU188" s="150"/>
      <c r="CV188" s="150"/>
      <c r="CW188" s="150"/>
      <c r="CX188" s="150"/>
      <c r="CY188" s="150"/>
      <c r="CZ188" s="150"/>
      <c r="DA188" s="150"/>
      <c r="DB188" s="150"/>
      <c r="DC188" s="150"/>
      <c r="DD188" s="150"/>
      <c r="DE188" s="150"/>
      <c r="DF188" s="150"/>
    </row>
    <row r="189" spans="1:110" ht="12.75">
      <c r="A189" s="150"/>
      <c r="B189" s="150"/>
      <c r="C189" s="150"/>
      <c r="D189" s="150"/>
      <c r="E189" s="150"/>
      <c r="F189" s="150"/>
      <c r="G189" s="150"/>
      <c r="H189" s="150"/>
      <c r="I189" s="150"/>
      <c r="J189" s="150"/>
      <c r="K189" s="150"/>
      <c r="L189" s="150"/>
      <c r="M189" s="150"/>
      <c r="N189" s="150"/>
      <c r="O189" s="150"/>
      <c r="P189" s="150"/>
      <c r="Q189" s="150"/>
      <c r="R189" s="150"/>
      <c r="S189" s="150"/>
      <c r="T189" s="150"/>
      <c r="U189" s="150"/>
      <c r="V189" s="150"/>
      <c r="W189" s="150"/>
      <c r="X189" s="150"/>
      <c r="Y189" s="150"/>
      <c r="Z189" s="150"/>
      <c r="AA189" s="150"/>
      <c r="AB189" s="150"/>
      <c r="AC189" s="150"/>
      <c r="AD189" s="150"/>
      <c r="AE189" s="150"/>
      <c r="AF189" s="150"/>
      <c r="AG189" s="150"/>
      <c r="AH189" s="150"/>
      <c r="AI189" s="150"/>
      <c r="AJ189" s="150"/>
      <c r="AK189" s="150"/>
      <c r="AL189" s="150"/>
      <c r="AM189" s="150"/>
      <c r="AN189" s="150"/>
      <c r="AO189" s="150"/>
      <c r="AP189" s="150"/>
      <c r="AQ189" s="150"/>
      <c r="AR189" s="150"/>
      <c r="AS189" s="150"/>
      <c r="AT189" s="150"/>
      <c r="AU189" s="150"/>
      <c r="AV189" s="150"/>
      <c r="AW189" s="150"/>
      <c r="AX189" s="150"/>
      <c r="AY189" s="150"/>
      <c r="AZ189" s="150"/>
      <c r="BA189" s="150"/>
      <c r="BB189" s="150"/>
      <c r="BC189" s="150"/>
      <c r="BD189" s="150"/>
      <c r="BE189" s="150"/>
      <c r="BF189" s="150"/>
      <c r="BG189" s="150"/>
      <c r="BH189" s="150"/>
      <c r="BI189" s="150"/>
      <c r="BJ189" s="150"/>
      <c r="BK189" s="150"/>
      <c r="BL189" s="150"/>
      <c r="BM189" s="150"/>
      <c r="BN189" s="150"/>
      <c r="BO189" s="150"/>
      <c r="BP189" s="150"/>
      <c r="BQ189" s="150"/>
      <c r="BR189" s="150"/>
      <c r="BS189" s="150"/>
      <c r="BT189" s="150"/>
      <c r="BU189" s="150"/>
      <c r="BV189" s="150"/>
      <c r="BW189" s="150"/>
      <c r="BX189" s="150"/>
      <c r="BY189" s="150"/>
      <c r="BZ189" s="150"/>
      <c r="CA189" s="150"/>
      <c r="CB189" s="150"/>
      <c r="CC189" s="150"/>
      <c r="CD189" s="150"/>
      <c r="CE189" s="150"/>
      <c r="CF189" s="150"/>
      <c r="CG189" s="150"/>
      <c r="CH189" s="150"/>
      <c r="CI189" s="150"/>
      <c r="CJ189" s="150"/>
      <c r="CK189" s="150"/>
      <c r="CL189" s="150"/>
      <c r="CM189" s="150"/>
      <c r="CN189" s="150"/>
      <c r="CO189" s="150"/>
      <c r="CP189" s="150"/>
      <c r="CQ189" s="150"/>
      <c r="CR189" s="150"/>
      <c r="CS189" s="150"/>
      <c r="CT189" s="150"/>
      <c r="CU189" s="150"/>
      <c r="CV189" s="150"/>
      <c r="CW189" s="150"/>
      <c r="CX189" s="150"/>
      <c r="CY189" s="150"/>
      <c r="CZ189" s="150"/>
      <c r="DA189" s="150"/>
      <c r="DB189" s="150"/>
      <c r="DC189" s="150"/>
      <c r="DD189" s="150"/>
      <c r="DE189" s="150"/>
      <c r="DF189" s="150"/>
    </row>
    <row r="190" spans="1:110" ht="12.75">
      <c r="A190" s="150"/>
      <c r="B190" s="150"/>
      <c r="C190" s="150"/>
      <c r="D190" s="150"/>
      <c r="E190" s="150"/>
      <c r="F190" s="150"/>
      <c r="G190" s="150"/>
      <c r="H190" s="150"/>
      <c r="I190" s="150"/>
      <c r="J190" s="150"/>
      <c r="K190" s="150"/>
      <c r="L190" s="150"/>
      <c r="M190" s="150"/>
      <c r="N190" s="150"/>
      <c r="O190" s="150"/>
      <c r="P190" s="150"/>
      <c r="Q190" s="150"/>
      <c r="R190" s="150"/>
      <c r="S190" s="150"/>
      <c r="T190" s="150"/>
      <c r="U190" s="150"/>
      <c r="V190" s="150"/>
      <c r="W190" s="150"/>
      <c r="X190" s="150"/>
      <c r="Y190" s="150"/>
      <c r="Z190" s="150"/>
      <c r="AA190" s="150"/>
      <c r="AB190" s="150"/>
      <c r="AC190" s="150"/>
      <c r="AD190" s="150"/>
      <c r="AE190" s="150"/>
      <c r="AF190" s="150"/>
      <c r="AG190" s="150"/>
      <c r="AH190" s="150"/>
      <c r="AI190" s="150"/>
      <c r="AJ190" s="150"/>
      <c r="AK190" s="150"/>
      <c r="AL190" s="150"/>
      <c r="AM190" s="150"/>
      <c r="AN190" s="150"/>
      <c r="AO190" s="150"/>
      <c r="AP190" s="150"/>
      <c r="AQ190" s="150"/>
      <c r="AR190" s="150"/>
      <c r="AS190" s="150"/>
      <c r="AT190" s="150"/>
      <c r="AU190" s="150"/>
      <c r="AV190" s="150"/>
      <c r="AW190" s="150"/>
      <c r="AX190" s="150"/>
      <c r="AY190" s="150"/>
      <c r="AZ190" s="150"/>
      <c r="BA190" s="150"/>
      <c r="BB190" s="150"/>
      <c r="BC190" s="150"/>
      <c r="BD190" s="150"/>
      <c r="BE190" s="150"/>
      <c r="BF190" s="150"/>
      <c r="BG190" s="150"/>
      <c r="BH190" s="150"/>
      <c r="BI190" s="150"/>
      <c r="BJ190" s="150"/>
      <c r="BK190" s="150"/>
      <c r="BL190" s="150"/>
      <c r="BM190" s="150"/>
      <c r="BN190" s="150"/>
      <c r="BO190" s="150"/>
      <c r="BP190" s="150"/>
      <c r="BQ190" s="150"/>
      <c r="BR190" s="150"/>
      <c r="BS190" s="150"/>
      <c r="BT190" s="150"/>
      <c r="BU190" s="150"/>
      <c r="BV190" s="150"/>
      <c r="BW190" s="150"/>
      <c r="BX190" s="150"/>
      <c r="BY190" s="150"/>
      <c r="BZ190" s="150"/>
      <c r="CA190" s="150"/>
      <c r="CB190" s="150"/>
      <c r="CC190" s="150"/>
      <c r="CD190" s="150"/>
      <c r="CE190" s="150"/>
      <c r="CF190" s="150"/>
      <c r="CG190" s="150"/>
      <c r="CH190" s="150"/>
      <c r="CI190" s="150"/>
      <c r="CJ190" s="150"/>
      <c r="CK190" s="150"/>
      <c r="CL190" s="150"/>
      <c r="CM190" s="150"/>
      <c r="CN190" s="150"/>
      <c r="CO190" s="150"/>
      <c r="CP190" s="150"/>
      <c r="CQ190" s="150"/>
      <c r="CR190" s="150"/>
      <c r="CS190" s="150"/>
      <c r="CT190" s="150"/>
      <c r="CU190" s="150"/>
      <c r="CV190" s="150"/>
      <c r="CW190" s="150"/>
      <c r="CX190" s="150"/>
      <c r="CY190" s="150"/>
      <c r="CZ190" s="150"/>
      <c r="DA190" s="150"/>
      <c r="DB190" s="150"/>
      <c r="DC190" s="150"/>
      <c r="DD190" s="150"/>
      <c r="DE190" s="150"/>
      <c r="DF190" s="150"/>
    </row>
    <row r="191" spans="1:110" ht="12.75">
      <c r="A191" s="150"/>
      <c r="B191" s="150"/>
      <c r="C191" s="150"/>
      <c r="D191" s="150"/>
      <c r="E191" s="150"/>
      <c r="F191" s="150"/>
      <c r="G191" s="150"/>
      <c r="H191" s="150"/>
      <c r="I191" s="150"/>
      <c r="J191" s="150"/>
      <c r="K191" s="150"/>
      <c r="L191" s="150"/>
      <c r="M191" s="150"/>
      <c r="N191" s="150"/>
      <c r="O191" s="150"/>
      <c r="P191" s="150"/>
      <c r="Q191" s="150"/>
      <c r="R191" s="150"/>
      <c r="S191" s="150"/>
      <c r="T191" s="150"/>
      <c r="U191" s="150"/>
      <c r="V191" s="150"/>
      <c r="W191" s="150"/>
      <c r="X191" s="150"/>
      <c r="Y191" s="150"/>
      <c r="Z191" s="150"/>
      <c r="AA191" s="150"/>
      <c r="AB191" s="150"/>
      <c r="AC191" s="150"/>
      <c r="AD191" s="150"/>
      <c r="AE191" s="150"/>
      <c r="AF191" s="150"/>
      <c r="AG191" s="150"/>
      <c r="AH191" s="150"/>
      <c r="AI191" s="150"/>
      <c r="AJ191" s="150"/>
      <c r="AK191" s="150"/>
      <c r="AL191" s="150"/>
      <c r="AM191" s="150"/>
      <c r="AN191" s="150"/>
      <c r="AO191" s="150"/>
      <c r="AP191" s="150"/>
      <c r="AQ191" s="150"/>
      <c r="AR191" s="150"/>
      <c r="AS191" s="150"/>
      <c r="AT191" s="150"/>
      <c r="AU191" s="150"/>
      <c r="AV191" s="150"/>
      <c r="AW191" s="150"/>
      <c r="AX191" s="150"/>
      <c r="AY191" s="150"/>
      <c r="AZ191" s="150"/>
      <c r="BA191" s="150"/>
      <c r="BB191" s="150"/>
      <c r="BC191" s="150"/>
      <c r="BD191" s="150"/>
      <c r="BE191" s="150"/>
      <c r="BF191" s="150"/>
      <c r="BG191" s="150"/>
      <c r="BH191" s="150"/>
      <c r="BI191" s="150"/>
      <c r="BJ191" s="150"/>
      <c r="BK191" s="150"/>
      <c r="BL191" s="150"/>
      <c r="BM191" s="150"/>
      <c r="BN191" s="150"/>
      <c r="BO191" s="150"/>
      <c r="BP191" s="150"/>
      <c r="BQ191" s="150"/>
      <c r="BR191" s="150"/>
      <c r="BS191" s="150"/>
      <c r="BT191" s="150"/>
      <c r="BU191" s="150"/>
      <c r="BV191" s="150"/>
      <c r="BW191" s="150"/>
      <c r="BX191" s="150"/>
      <c r="BY191" s="150"/>
      <c r="BZ191" s="150"/>
      <c r="CA191" s="150"/>
      <c r="CB191" s="150"/>
      <c r="CC191" s="150"/>
      <c r="CD191" s="150"/>
      <c r="CE191" s="150"/>
      <c r="CF191" s="150"/>
      <c r="CG191" s="150"/>
      <c r="CH191" s="150"/>
      <c r="CI191" s="150"/>
      <c r="CJ191" s="150"/>
      <c r="CK191" s="150"/>
      <c r="CL191" s="150"/>
      <c r="CM191" s="150"/>
      <c r="CN191" s="150"/>
      <c r="CO191" s="150"/>
      <c r="CP191" s="150"/>
      <c r="CQ191" s="150"/>
      <c r="CR191" s="150"/>
      <c r="CS191" s="150"/>
      <c r="CT191" s="150"/>
      <c r="CU191" s="150"/>
      <c r="CV191" s="150"/>
      <c r="CW191" s="150"/>
      <c r="CX191" s="150"/>
      <c r="CY191" s="150"/>
      <c r="CZ191" s="150"/>
      <c r="DA191" s="150"/>
      <c r="DB191" s="150"/>
      <c r="DC191" s="150"/>
      <c r="DD191" s="150"/>
      <c r="DE191" s="150"/>
      <c r="DF191" s="150"/>
    </row>
    <row r="192" spans="1:110" ht="12.75">
      <c r="A192" s="150"/>
      <c r="B192" s="150"/>
      <c r="C192" s="150"/>
      <c r="D192" s="150"/>
      <c r="E192" s="150"/>
      <c r="F192" s="150"/>
      <c r="G192" s="150"/>
      <c r="H192" s="150"/>
      <c r="I192" s="150"/>
      <c r="J192" s="150"/>
      <c r="K192" s="150"/>
      <c r="L192" s="150"/>
      <c r="M192" s="150"/>
      <c r="N192" s="150"/>
      <c r="O192" s="150"/>
      <c r="P192" s="150"/>
      <c r="Q192" s="150"/>
      <c r="R192" s="150"/>
      <c r="S192" s="150"/>
      <c r="T192" s="150"/>
      <c r="U192" s="150"/>
      <c r="V192" s="150"/>
      <c r="W192" s="150"/>
      <c r="X192" s="150"/>
      <c r="Y192" s="150"/>
      <c r="Z192" s="150"/>
      <c r="AA192" s="150"/>
      <c r="AB192" s="150"/>
      <c r="AC192" s="150"/>
      <c r="AD192" s="150"/>
      <c r="AE192" s="150"/>
      <c r="AF192" s="150"/>
      <c r="AG192" s="150"/>
      <c r="AH192" s="150"/>
      <c r="AI192" s="150"/>
      <c r="AJ192" s="150"/>
      <c r="AK192" s="150"/>
      <c r="AL192" s="150"/>
      <c r="AM192" s="150"/>
      <c r="AN192" s="150"/>
      <c r="AO192" s="150"/>
      <c r="AP192" s="150"/>
      <c r="AQ192" s="150"/>
      <c r="AR192" s="150"/>
      <c r="AS192" s="150"/>
      <c r="AT192" s="150"/>
      <c r="AU192" s="150"/>
      <c r="AV192" s="150"/>
      <c r="AW192" s="150"/>
      <c r="AX192" s="150"/>
      <c r="AY192" s="150"/>
      <c r="AZ192" s="150"/>
      <c r="BA192" s="150"/>
      <c r="BB192" s="150"/>
      <c r="BC192" s="150"/>
      <c r="BD192" s="150"/>
      <c r="BE192" s="150"/>
      <c r="BF192" s="150"/>
      <c r="BG192" s="150"/>
      <c r="BH192" s="150"/>
      <c r="BI192" s="150"/>
      <c r="BJ192" s="150"/>
      <c r="BK192" s="150"/>
      <c r="BL192" s="150"/>
      <c r="BM192" s="150"/>
      <c r="BN192" s="150"/>
      <c r="BO192" s="150"/>
      <c r="BP192" s="150"/>
      <c r="BQ192" s="150"/>
      <c r="BR192" s="150"/>
      <c r="BS192" s="150"/>
      <c r="BT192" s="150"/>
      <c r="BU192" s="150"/>
      <c r="BV192" s="150"/>
      <c r="BW192" s="150"/>
      <c r="BX192" s="150"/>
      <c r="BY192" s="150"/>
      <c r="BZ192" s="150"/>
      <c r="CA192" s="150"/>
      <c r="CB192" s="150"/>
      <c r="CC192" s="150"/>
      <c r="CD192" s="150"/>
      <c r="CE192" s="150"/>
      <c r="CF192" s="150"/>
      <c r="CG192" s="150"/>
      <c r="CH192" s="150"/>
      <c r="CI192" s="150"/>
      <c r="CJ192" s="150"/>
      <c r="CK192" s="150"/>
      <c r="CL192" s="150"/>
      <c r="CM192" s="150"/>
      <c r="CN192" s="150"/>
      <c r="CO192" s="150"/>
      <c r="CP192" s="150"/>
      <c r="CQ192" s="150"/>
      <c r="CR192" s="150"/>
      <c r="CS192" s="150"/>
      <c r="CT192" s="150"/>
      <c r="CU192" s="150"/>
      <c r="CV192" s="150"/>
      <c r="CW192" s="150"/>
      <c r="CX192" s="150"/>
      <c r="CY192" s="150"/>
      <c r="CZ192" s="150"/>
      <c r="DA192" s="150"/>
      <c r="DB192" s="150"/>
      <c r="DC192" s="150"/>
      <c r="DD192" s="150"/>
      <c r="DE192" s="150"/>
      <c r="DF192" s="150"/>
    </row>
    <row r="193" spans="1:110" ht="12.75">
      <c r="A193" s="150"/>
      <c r="B193" s="150"/>
      <c r="C193" s="150"/>
      <c r="D193" s="150"/>
      <c r="E193" s="150"/>
      <c r="F193" s="150"/>
      <c r="G193" s="150"/>
      <c r="H193" s="150"/>
      <c r="I193" s="150"/>
      <c r="J193" s="150"/>
      <c r="K193" s="150"/>
      <c r="L193" s="150"/>
      <c r="M193" s="150"/>
      <c r="N193" s="150"/>
      <c r="O193" s="150"/>
      <c r="P193" s="150"/>
      <c r="Q193" s="150"/>
      <c r="R193" s="150"/>
      <c r="S193" s="150"/>
      <c r="T193" s="150"/>
      <c r="U193" s="150"/>
      <c r="V193" s="150"/>
      <c r="W193" s="150"/>
      <c r="X193" s="150"/>
      <c r="Y193" s="150"/>
      <c r="Z193" s="150"/>
      <c r="AA193" s="150"/>
      <c r="AB193" s="150"/>
      <c r="AC193" s="150"/>
      <c r="AD193" s="150"/>
      <c r="AE193" s="150"/>
      <c r="AF193" s="150"/>
      <c r="AG193" s="150"/>
      <c r="AH193" s="150"/>
      <c r="AI193" s="150"/>
      <c r="AJ193" s="150"/>
      <c r="AK193" s="150"/>
      <c r="AL193" s="150"/>
      <c r="AM193" s="150"/>
      <c r="AN193" s="150"/>
      <c r="AO193" s="150"/>
      <c r="AP193" s="150"/>
      <c r="AQ193" s="150"/>
      <c r="AR193" s="150"/>
      <c r="AS193" s="150"/>
      <c r="AT193" s="150"/>
      <c r="AU193" s="150"/>
      <c r="AV193" s="150"/>
      <c r="AW193" s="150"/>
      <c r="AX193" s="150"/>
      <c r="AY193" s="150"/>
      <c r="AZ193" s="150"/>
      <c r="BA193" s="150"/>
      <c r="BB193" s="150"/>
      <c r="BC193" s="150"/>
      <c r="BD193" s="150"/>
      <c r="BE193" s="150"/>
      <c r="BF193" s="150"/>
      <c r="BG193" s="150"/>
      <c r="BH193" s="150"/>
      <c r="BI193" s="150"/>
      <c r="BJ193" s="150"/>
      <c r="BK193" s="150"/>
      <c r="BL193" s="150"/>
      <c r="BM193" s="150"/>
      <c r="BN193" s="150"/>
      <c r="BO193" s="150"/>
      <c r="BP193" s="150"/>
      <c r="BQ193" s="150"/>
      <c r="BR193" s="150"/>
      <c r="BS193" s="150"/>
      <c r="BT193" s="150"/>
      <c r="BU193" s="150"/>
      <c r="BV193" s="150"/>
      <c r="BW193" s="150"/>
      <c r="BX193" s="150"/>
      <c r="BY193" s="150"/>
      <c r="BZ193" s="150"/>
      <c r="CA193" s="150"/>
      <c r="CB193" s="150"/>
      <c r="CC193" s="150"/>
      <c r="CD193" s="150"/>
      <c r="CE193" s="150"/>
      <c r="CF193" s="150"/>
      <c r="CG193" s="150"/>
      <c r="CH193" s="150"/>
      <c r="CI193" s="150"/>
      <c r="CJ193" s="150"/>
      <c r="CK193" s="150"/>
      <c r="CL193" s="150"/>
      <c r="CM193" s="150"/>
      <c r="CN193" s="150"/>
      <c r="CO193" s="150"/>
      <c r="CP193" s="150"/>
      <c r="CQ193" s="150"/>
      <c r="CR193" s="150"/>
      <c r="CS193" s="150"/>
      <c r="CT193" s="150"/>
      <c r="CU193" s="150"/>
      <c r="CV193" s="150"/>
      <c r="CW193" s="150"/>
      <c r="CX193" s="150"/>
      <c r="CY193" s="150"/>
      <c r="CZ193" s="150"/>
      <c r="DA193" s="150"/>
      <c r="DB193" s="150"/>
      <c r="DC193" s="150"/>
      <c r="DD193" s="150"/>
      <c r="DE193" s="150"/>
      <c r="DF193" s="150"/>
    </row>
    <row r="194" spans="1:110" ht="12.75">
      <c r="A194" s="150"/>
      <c r="B194" s="150"/>
      <c r="C194" s="150"/>
      <c r="D194" s="150"/>
      <c r="E194" s="150"/>
      <c r="F194" s="150"/>
      <c r="G194" s="150"/>
      <c r="H194" s="150"/>
      <c r="I194" s="150"/>
      <c r="J194" s="150"/>
      <c r="K194" s="150"/>
      <c r="L194" s="150"/>
      <c r="M194" s="150"/>
      <c r="N194" s="150"/>
      <c r="O194" s="150"/>
      <c r="P194" s="150"/>
      <c r="Q194" s="150"/>
      <c r="R194" s="150"/>
      <c r="S194" s="150"/>
      <c r="T194" s="150"/>
      <c r="U194" s="150"/>
      <c r="V194" s="150"/>
      <c r="W194" s="150"/>
      <c r="X194" s="150"/>
      <c r="Y194" s="150"/>
      <c r="Z194" s="150"/>
      <c r="AA194" s="150"/>
      <c r="AB194" s="150"/>
      <c r="AC194" s="150"/>
      <c r="AD194" s="150"/>
      <c r="AE194" s="150"/>
      <c r="AF194" s="150"/>
      <c r="AG194" s="150"/>
      <c r="AH194" s="150"/>
      <c r="AI194" s="150"/>
      <c r="AJ194" s="150"/>
      <c r="AK194" s="150"/>
      <c r="AL194" s="150"/>
      <c r="AM194" s="150"/>
      <c r="AN194" s="150"/>
      <c r="AO194" s="150"/>
      <c r="AP194" s="150"/>
      <c r="AQ194" s="150"/>
      <c r="AR194" s="150"/>
      <c r="AS194" s="150"/>
      <c r="AT194" s="150"/>
      <c r="AU194" s="150"/>
      <c r="AV194" s="150"/>
      <c r="AW194" s="150"/>
      <c r="AX194" s="150"/>
      <c r="AY194" s="150"/>
      <c r="AZ194" s="150"/>
      <c r="BA194" s="150"/>
      <c r="BB194" s="150"/>
      <c r="BC194" s="150"/>
      <c r="BD194" s="150"/>
      <c r="BE194" s="150"/>
      <c r="BF194" s="150"/>
      <c r="BG194" s="150"/>
      <c r="BH194" s="150"/>
      <c r="BI194" s="150"/>
      <c r="BJ194" s="150"/>
      <c r="BK194" s="150"/>
      <c r="BL194" s="150"/>
      <c r="BM194" s="150"/>
      <c r="BN194" s="150"/>
      <c r="BO194" s="150"/>
      <c r="BP194" s="150"/>
      <c r="BQ194" s="150"/>
      <c r="BR194" s="150"/>
      <c r="BS194" s="150"/>
      <c r="BT194" s="150"/>
      <c r="BU194" s="150"/>
      <c r="BV194" s="150"/>
      <c r="BW194" s="150"/>
      <c r="BX194" s="150"/>
      <c r="BY194" s="150"/>
      <c r="BZ194" s="150"/>
      <c r="CA194" s="150"/>
      <c r="CB194" s="150"/>
      <c r="CC194" s="150"/>
      <c r="CD194" s="150"/>
      <c r="CE194" s="150"/>
      <c r="CF194" s="150"/>
      <c r="CG194" s="150"/>
      <c r="CH194" s="150"/>
      <c r="CI194" s="150"/>
      <c r="CJ194" s="150"/>
      <c r="CK194" s="150"/>
      <c r="CL194" s="150"/>
      <c r="CM194" s="150"/>
      <c r="CN194" s="150"/>
      <c r="CO194" s="150"/>
      <c r="CP194" s="150"/>
      <c r="CQ194" s="150"/>
      <c r="CR194" s="150"/>
      <c r="CS194" s="150"/>
      <c r="CT194" s="150"/>
      <c r="CU194" s="150"/>
      <c r="CV194" s="150"/>
      <c r="CW194" s="150"/>
      <c r="CX194" s="150"/>
      <c r="CY194" s="150"/>
      <c r="CZ194" s="150"/>
      <c r="DA194" s="150"/>
      <c r="DB194" s="150"/>
      <c r="DC194" s="150"/>
      <c r="DD194" s="150"/>
      <c r="DE194" s="150"/>
      <c r="DF194" s="150"/>
    </row>
    <row r="195" spans="1:110" ht="12.75">
      <c r="A195" s="150"/>
      <c r="B195" s="150"/>
      <c r="C195" s="150"/>
      <c r="D195" s="150"/>
      <c r="E195" s="150"/>
      <c r="F195" s="150"/>
      <c r="G195" s="150"/>
      <c r="H195" s="150"/>
      <c r="I195" s="150"/>
      <c r="J195" s="150"/>
      <c r="K195" s="150"/>
      <c r="L195" s="150"/>
      <c r="M195" s="150"/>
      <c r="N195" s="150"/>
      <c r="O195" s="150"/>
      <c r="P195" s="150"/>
      <c r="Q195" s="150"/>
      <c r="R195" s="150"/>
      <c r="S195" s="150"/>
      <c r="T195" s="150"/>
      <c r="U195" s="150"/>
      <c r="V195" s="150"/>
      <c r="W195" s="150"/>
      <c r="X195" s="150"/>
      <c r="Y195" s="150"/>
      <c r="Z195" s="150"/>
      <c r="AA195" s="150"/>
      <c r="AB195" s="150"/>
      <c r="AC195" s="150"/>
      <c r="AD195" s="150"/>
      <c r="AE195" s="150"/>
      <c r="AF195" s="150"/>
      <c r="AG195" s="150"/>
      <c r="AH195" s="150"/>
      <c r="AI195" s="150"/>
      <c r="AJ195" s="150"/>
      <c r="AK195" s="150"/>
      <c r="AL195" s="150"/>
      <c r="AM195" s="150"/>
      <c r="AN195" s="150"/>
      <c r="AO195" s="150"/>
      <c r="AP195" s="150"/>
      <c r="AQ195" s="150"/>
      <c r="AR195" s="150"/>
      <c r="AS195" s="150"/>
      <c r="AT195" s="150"/>
      <c r="AU195" s="150"/>
      <c r="AV195" s="150"/>
      <c r="AW195" s="150"/>
      <c r="AX195" s="150"/>
      <c r="AY195" s="150"/>
      <c r="AZ195" s="150"/>
      <c r="BA195" s="150"/>
      <c r="BB195" s="150"/>
      <c r="BC195" s="150"/>
      <c r="BD195" s="150"/>
      <c r="BE195" s="150"/>
      <c r="BF195" s="150"/>
      <c r="BG195" s="150"/>
      <c r="BH195" s="150"/>
      <c r="BI195" s="150"/>
      <c r="BJ195" s="150"/>
      <c r="BK195" s="150"/>
      <c r="BL195" s="150"/>
      <c r="BM195" s="150"/>
      <c r="BN195" s="150"/>
      <c r="BO195" s="150"/>
      <c r="BP195" s="150"/>
      <c r="BQ195" s="150"/>
      <c r="BR195" s="150"/>
      <c r="BS195" s="150"/>
      <c r="BT195" s="150"/>
      <c r="BU195" s="150"/>
      <c r="BV195" s="150"/>
      <c r="BW195" s="150"/>
      <c r="BX195" s="150"/>
      <c r="BY195" s="150"/>
      <c r="BZ195" s="150"/>
      <c r="CA195" s="150"/>
      <c r="CB195" s="150"/>
      <c r="CC195" s="150"/>
      <c r="CD195" s="150"/>
      <c r="CE195" s="150"/>
      <c r="CF195" s="150"/>
      <c r="CG195" s="150"/>
      <c r="CH195" s="150"/>
      <c r="CI195" s="150"/>
      <c r="CJ195" s="150"/>
      <c r="CK195" s="150"/>
      <c r="CL195" s="150"/>
      <c r="CM195" s="150"/>
      <c r="CN195" s="150"/>
      <c r="CO195" s="150"/>
      <c r="CP195" s="150"/>
      <c r="CQ195" s="150"/>
      <c r="CR195" s="150"/>
      <c r="CS195" s="150"/>
      <c r="CT195" s="150"/>
      <c r="CU195" s="150"/>
      <c r="CV195" s="150"/>
      <c r="CW195" s="150"/>
      <c r="CX195" s="150"/>
      <c r="CY195" s="150"/>
      <c r="CZ195" s="150"/>
      <c r="DA195" s="150"/>
      <c r="DB195" s="150"/>
      <c r="DC195" s="150"/>
      <c r="DD195" s="150"/>
      <c r="DE195" s="150"/>
      <c r="DF195" s="150"/>
    </row>
    <row r="196" spans="1:110" ht="12.75">
      <c r="A196" s="150"/>
      <c r="B196" s="150"/>
      <c r="C196" s="150"/>
      <c r="D196" s="150"/>
      <c r="E196" s="150"/>
      <c r="F196" s="150"/>
      <c r="G196" s="150"/>
      <c r="H196" s="150"/>
      <c r="I196" s="150"/>
      <c r="J196" s="150"/>
      <c r="K196" s="150"/>
      <c r="L196" s="150"/>
      <c r="M196" s="150"/>
      <c r="N196" s="150"/>
      <c r="O196" s="150"/>
      <c r="P196" s="150"/>
      <c r="Q196" s="150"/>
      <c r="R196" s="150"/>
      <c r="S196" s="150"/>
      <c r="T196" s="150"/>
      <c r="U196" s="150"/>
      <c r="V196" s="150"/>
      <c r="W196" s="150"/>
      <c r="X196" s="150"/>
      <c r="Y196" s="150"/>
      <c r="Z196" s="150"/>
      <c r="AA196" s="150"/>
      <c r="AB196" s="150"/>
      <c r="AC196" s="150"/>
      <c r="AD196" s="150"/>
      <c r="AE196" s="150"/>
      <c r="AF196" s="150"/>
      <c r="AG196" s="150"/>
      <c r="AH196" s="150"/>
      <c r="AI196" s="150"/>
      <c r="AJ196" s="150"/>
      <c r="AK196" s="150"/>
      <c r="AL196" s="150"/>
      <c r="AM196" s="150"/>
      <c r="AN196" s="150"/>
      <c r="AO196" s="150"/>
      <c r="AP196" s="150"/>
      <c r="AQ196" s="150"/>
      <c r="AR196" s="150"/>
      <c r="AS196" s="150"/>
      <c r="AT196" s="150"/>
      <c r="AU196" s="150"/>
      <c r="AV196" s="150"/>
      <c r="AW196" s="150"/>
      <c r="AX196" s="150"/>
      <c r="AY196" s="150"/>
      <c r="AZ196" s="150"/>
      <c r="BA196" s="150"/>
      <c r="BB196" s="150"/>
      <c r="BC196" s="150"/>
      <c r="BD196" s="150"/>
      <c r="BE196" s="150"/>
      <c r="BF196" s="150"/>
      <c r="BG196" s="150"/>
      <c r="BH196" s="150"/>
      <c r="BI196" s="150"/>
      <c r="BJ196" s="150"/>
      <c r="BK196" s="150"/>
      <c r="BL196" s="150"/>
      <c r="BM196" s="150"/>
      <c r="BN196" s="150"/>
      <c r="BO196" s="150"/>
      <c r="BP196" s="150"/>
      <c r="BQ196" s="150"/>
      <c r="BR196" s="150"/>
      <c r="BS196" s="150"/>
      <c r="BT196" s="150"/>
      <c r="BU196" s="150"/>
      <c r="BV196" s="150"/>
      <c r="BW196" s="150"/>
      <c r="BX196" s="150"/>
      <c r="BY196" s="150"/>
      <c r="BZ196" s="150"/>
      <c r="CA196" s="150"/>
      <c r="CB196" s="150"/>
      <c r="CC196" s="150"/>
      <c r="CD196" s="150"/>
      <c r="CE196" s="150"/>
      <c r="CF196" s="150"/>
      <c r="CG196" s="150"/>
      <c r="CH196" s="150"/>
      <c r="CI196" s="150"/>
      <c r="CJ196" s="150"/>
      <c r="CK196" s="150"/>
      <c r="CL196" s="150"/>
      <c r="CM196" s="150"/>
      <c r="CN196" s="150"/>
      <c r="CO196" s="150"/>
      <c r="CP196" s="150"/>
      <c r="CQ196" s="150"/>
      <c r="CR196" s="150"/>
      <c r="CS196" s="150"/>
      <c r="CT196" s="150"/>
      <c r="CU196" s="150"/>
      <c r="CV196" s="150"/>
      <c r="CW196" s="150"/>
      <c r="CX196" s="150"/>
      <c r="CY196" s="150"/>
      <c r="CZ196" s="150"/>
      <c r="DA196" s="150"/>
      <c r="DB196" s="150"/>
      <c r="DC196" s="150"/>
      <c r="DD196" s="150"/>
      <c r="DE196" s="150"/>
      <c r="DF196" s="150"/>
    </row>
    <row r="197" spans="1:110" ht="12.75">
      <c r="A197" s="150"/>
      <c r="B197" s="150"/>
      <c r="C197" s="150"/>
      <c r="D197" s="150"/>
      <c r="E197" s="150"/>
      <c r="F197" s="150"/>
      <c r="G197" s="150"/>
      <c r="H197" s="150"/>
      <c r="I197" s="150"/>
      <c r="J197" s="150"/>
      <c r="K197" s="150"/>
      <c r="L197" s="150"/>
      <c r="M197" s="150"/>
      <c r="N197" s="150"/>
      <c r="O197" s="150"/>
      <c r="P197" s="150"/>
      <c r="Q197" s="150"/>
      <c r="R197" s="150"/>
      <c r="S197" s="150"/>
      <c r="T197" s="150"/>
      <c r="U197" s="150"/>
      <c r="V197" s="150"/>
      <c r="W197" s="150"/>
      <c r="X197" s="150"/>
      <c r="Y197" s="150"/>
      <c r="Z197" s="150"/>
      <c r="AA197" s="150"/>
      <c r="AB197" s="150"/>
      <c r="AC197" s="150"/>
      <c r="AD197" s="150"/>
      <c r="AE197" s="150"/>
      <c r="AF197" s="150"/>
      <c r="AG197" s="150"/>
      <c r="AH197" s="150"/>
      <c r="AI197" s="150"/>
      <c r="AJ197" s="150"/>
      <c r="AK197" s="150"/>
      <c r="AL197" s="150"/>
      <c r="AM197" s="150"/>
      <c r="AN197" s="150"/>
      <c r="AO197" s="150"/>
      <c r="AP197" s="150"/>
      <c r="AQ197" s="150"/>
      <c r="AR197" s="150"/>
      <c r="AS197" s="150"/>
      <c r="AT197" s="150"/>
      <c r="AU197" s="150"/>
      <c r="AV197" s="150"/>
      <c r="AW197" s="150"/>
      <c r="AX197" s="150"/>
      <c r="AY197" s="150"/>
      <c r="AZ197" s="150"/>
      <c r="BA197" s="150"/>
      <c r="BB197" s="150"/>
      <c r="BC197" s="150"/>
      <c r="BD197" s="150"/>
      <c r="BE197" s="150"/>
      <c r="BF197" s="150"/>
      <c r="BG197" s="150"/>
      <c r="BH197" s="150"/>
      <c r="BI197" s="150"/>
      <c r="BJ197" s="150"/>
      <c r="BK197" s="150"/>
      <c r="BL197" s="150"/>
      <c r="BM197" s="150"/>
      <c r="BN197" s="150"/>
      <c r="BO197" s="150"/>
      <c r="BP197" s="150"/>
      <c r="BQ197" s="150"/>
      <c r="BR197" s="150"/>
      <c r="BS197" s="150"/>
      <c r="BT197" s="150"/>
      <c r="BU197" s="150"/>
      <c r="BV197" s="150"/>
      <c r="BW197" s="150"/>
      <c r="BX197" s="150"/>
      <c r="BY197" s="150"/>
      <c r="BZ197" s="150"/>
      <c r="CA197" s="150"/>
      <c r="CB197" s="150"/>
      <c r="CC197" s="150"/>
      <c r="CD197" s="150"/>
      <c r="CE197" s="150"/>
      <c r="CF197" s="150"/>
      <c r="CG197" s="150"/>
      <c r="CH197" s="150"/>
      <c r="CI197" s="150"/>
      <c r="CJ197" s="150"/>
      <c r="CK197" s="150"/>
      <c r="CL197" s="150"/>
      <c r="CM197" s="150"/>
      <c r="CN197" s="150"/>
      <c r="CO197" s="150"/>
      <c r="CP197" s="150"/>
      <c r="CQ197" s="150"/>
      <c r="CR197" s="150"/>
      <c r="CS197" s="150"/>
      <c r="CT197" s="150"/>
      <c r="CU197" s="150"/>
      <c r="CV197" s="150"/>
      <c r="CW197" s="150"/>
      <c r="CX197" s="150"/>
      <c r="CY197" s="150"/>
      <c r="CZ197" s="150"/>
      <c r="DA197" s="150"/>
      <c r="DB197" s="150"/>
      <c r="DC197" s="150"/>
      <c r="DD197" s="150"/>
      <c r="DE197" s="150"/>
      <c r="DF197" s="150"/>
    </row>
    <row r="198" spans="1:110" ht="12.75">
      <c r="A198" s="150"/>
      <c r="B198" s="150"/>
      <c r="C198" s="150"/>
      <c r="D198" s="150"/>
      <c r="E198" s="150"/>
      <c r="F198" s="150"/>
      <c r="G198" s="150"/>
      <c r="H198" s="150"/>
      <c r="I198" s="150"/>
      <c r="J198" s="150"/>
      <c r="K198" s="150"/>
      <c r="L198" s="150"/>
      <c r="M198" s="150"/>
      <c r="N198" s="150"/>
      <c r="O198" s="150"/>
      <c r="P198" s="150"/>
      <c r="Q198" s="150"/>
      <c r="R198" s="150"/>
      <c r="S198" s="150"/>
      <c r="T198" s="150"/>
      <c r="U198" s="150"/>
      <c r="V198" s="150"/>
      <c r="W198" s="150"/>
      <c r="X198" s="150"/>
      <c r="Y198" s="150"/>
      <c r="Z198" s="150"/>
      <c r="AA198" s="150"/>
      <c r="AB198" s="150"/>
      <c r="AC198" s="150"/>
      <c r="AD198" s="150"/>
      <c r="AE198" s="150"/>
      <c r="AF198" s="150"/>
      <c r="AG198" s="150"/>
      <c r="AH198" s="150"/>
      <c r="AI198" s="150"/>
      <c r="AJ198" s="150"/>
      <c r="AK198" s="150"/>
      <c r="AL198" s="150"/>
      <c r="AM198" s="150"/>
      <c r="AN198" s="150"/>
      <c r="AO198" s="150"/>
      <c r="AP198" s="150"/>
      <c r="AQ198" s="150"/>
      <c r="AR198" s="150"/>
      <c r="AS198" s="150"/>
      <c r="AT198" s="150"/>
      <c r="AU198" s="150"/>
      <c r="AV198" s="150"/>
      <c r="AW198" s="150"/>
      <c r="AX198" s="150"/>
      <c r="AY198" s="150"/>
      <c r="AZ198" s="150"/>
      <c r="BA198" s="150"/>
      <c r="BB198" s="150"/>
      <c r="BC198" s="150"/>
      <c r="BD198" s="150"/>
      <c r="BE198" s="150"/>
      <c r="BF198" s="150"/>
      <c r="BG198" s="150"/>
      <c r="BH198" s="150"/>
      <c r="BI198" s="150"/>
      <c r="BJ198" s="150"/>
      <c r="BK198" s="150"/>
      <c r="BL198" s="150"/>
      <c r="BM198" s="150"/>
      <c r="BN198" s="150"/>
      <c r="BO198" s="150"/>
      <c r="BP198" s="150"/>
      <c r="BQ198" s="150"/>
      <c r="BR198" s="150"/>
      <c r="BS198" s="150"/>
      <c r="BT198" s="150"/>
      <c r="BU198" s="150"/>
      <c r="BV198" s="150"/>
      <c r="BW198" s="150"/>
      <c r="BX198" s="150"/>
      <c r="BY198" s="150"/>
      <c r="BZ198" s="150"/>
      <c r="CA198" s="150"/>
      <c r="CB198" s="150"/>
      <c r="CC198" s="150"/>
      <c r="CD198" s="150"/>
      <c r="CE198" s="150"/>
      <c r="CF198" s="150"/>
      <c r="CG198" s="150"/>
      <c r="CH198" s="150"/>
      <c r="CI198" s="150"/>
      <c r="CJ198" s="150"/>
      <c r="CK198" s="150"/>
      <c r="CL198" s="150"/>
      <c r="CM198" s="150"/>
      <c r="CN198" s="150"/>
      <c r="CO198" s="150"/>
      <c r="CP198" s="150"/>
      <c r="CQ198" s="150"/>
      <c r="CR198" s="150"/>
      <c r="CS198" s="150"/>
      <c r="CT198" s="150"/>
      <c r="CU198" s="150"/>
      <c r="CV198" s="150"/>
      <c r="CW198" s="150"/>
      <c r="CX198" s="150"/>
      <c r="CY198" s="150"/>
      <c r="CZ198" s="150"/>
      <c r="DA198" s="150"/>
      <c r="DB198" s="150"/>
      <c r="DC198" s="150"/>
      <c r="DD198" s="150"/>
      <c r="DE198" s="150"/>
      <c r="DF198" s="150"/>
    </row>
    <row r="199" spans="1:110" ht="12.75">
      <c r="A199" s="150"/>
      <c r="B199" s="150"/>
      <c r="C199" s="150"/>
      <c r="D199" s="150"/>
      <c r="E199" s="150"/>
      <c r="F199" s="150"/>
      <c r="G199" s="150"/>
      <c r="H199" s="150"/>
      <c r="I199" s="150"/>
      <c r="J199" s="150"/>
      <c r="K199" s="150"/>
      <c r="L199" s="150"/>
      <c r="M199" s="150"/>
      <c r="N199" s="150"/>
      <c r="O199" s="150"/>
      <c r="P199" s="150"/>
      <c r="Q199" s="150"/>
      <c r="R199" s="150"/>
      <c r="S199" s="150"/>
      <c r="T199" s="150"/>
      <c r="U199" s="150"/>
      <c r="V199" s="150"/>
      <c r="W199" s="150"/>
      <c r="X199" s="150"/>
      <c r="Y199" s="150"/>
      <c r="Z199" s="150"/>
      <c r="AA199" s="150"/>
      <c r="AB199" s="150"/>
      <c r="AC199" s="150"/>
      <c r="AD199" s="150"/>
      <c r="AE199" s="150"/>
      <c r="AF199" s="150"/>
      <c r="AG199" s="150"/>
      <c r="AH199" s="150"/>
      <c r="AI199" s="150"/>
      <c r="AJ199" s="150"/>
      <c r="AK199" s="150"/>
      <c r="AL199" s="150"/>
      <c r="AM199" s="150"/>
      <c r="AN199" s="150"/>
      <c r="AO199" s="150"/>
      <c r="AP199" s="150"/>
      <c r="AQ199" s="150"/>
      <c r="AR199" s="150"/>
      <c r="AS199" s="150"/>
      <c r="AT199" s="150"/>
      <c r="AU199" s="150"/>
      <c r="AV199" s="150"/>
      <c r="AW199" s="150"/>
      <c r="AX199" s="150"/>
      <c r="AY199" s="150"/>
      <c r="AZ199" s="150"/>
      <c r="BA199" s="150"/>
      <c r="BB199" s="150"/>
      <c r="BC199" s="150"/>
      <c r="BD199" s="150"/>
      <c r="BE199" s="150"/>
      <c r="BF199" s="150"/>
      <c r="BG199" s="150"/>
      <c r="BH199" s="150"/>
      <c r="BI199" s="150"/>
      <c r="BJ199" s="150"/>
      <c r="BK199" s="150"/>
      <c r="BL199" s="150"/>
      <c r="BM199" s="150"/>
      <c r="BN199" s="150"/>
      <c r="BO199" s="150"/>
      <c r="BP199" s="150"/>
      <c r="BQ199" s="150"/>
      <c r="BR199" s="150"/>
      <c r="BS199" s="150"/>
      <c r="BT199" s="150"/>
      <c r="BU199" s="150"/>
      <c r="BV199" s="150"/>
      <c r="BW199" s="150"/>
      <c r="BX199" s="150"/>
      <c r="BY199" s="150"/>
      <c r="BZ199" s="150"/>
      <c r="CA199" s="150"/>
      <c r="CB199" s="150"/>
      <c r="CC199" s="150"/>
      <c r="CD199" s="150"/>
      <c r="CE199" s="150"/>
      <c r="CF199" s="150"/>
      <c r="CG199" s="150"/>
      <c r="CH199" s="150"/>
      <c r="CI199" s="150"/>
      <c r="CJ199" s="150"/>
      <c r="CK199" s="150"/>
      <c r="CL199" s="150"/>
      <c r="CM199" s="150"/>
      <c r="CN199" s="150"/>
      <c r="CO199" s="150"/>
      <c r="CP199" s="150"/>
      <c r="CQ199" s="150"/>
      <c r="CR199" s="150"/>
      <c r="CS199" s="150"/>
      <c r="CT199" s="150"/>
      <c r="CU199" s="150"/>
      <c r="CV199" s="150"/>
      <c r="CW199" s="150"/>
      <c r="CX199" s="150"/>
      <c r="CY199" s="150"/>
      <c r="CZ199" s="150"/>
      <c r="DA199" s="150"/>
      <c r="DB199" s="150"/>
      <c r="DC199" s="150"/>
      <c r="DD199" s="150"/>
      <c r="DE199" s="150"/>
      <c r="DF199" s="150"/>
    </row>
    <row r="200" spans="1:110" ht="12.75">
      <c r="A200" s="150"/>
      <c r="B200" s="150"/>
      <c r="C200" s="150"/>
      <c r="D200" s="150"/>
      <c r="E200" s="150"/>
      <c r="F200" s="150"/>
      <c r="G200" s="150"/>
      <c r="H200" s="150"/>
      <c r="I200" s="150"/>
      <c r="J200" s="150"/>
      <c r="K200" s="150"/>
      <c r="L200" s="150"/>
      <c r="M200" s="150"/>
      <c r="N200" s="150"/>
      <c r="O200" s="150"/>
      <c r="P200" s="150"/>
      <c r="Q200" s="150"/>
      <c r="R200" s="150"/>
      <c r="S200" s="150"/>
      <c r="T200" s="150"/>
      <c r="U200" s="150"/>
      <c r="V200" s="150"/>
      <c r="W200" s="150"/>
      <c r="X200" s="150"/>
      <c r="Y200" s="150"/>
      <c r="Z200" s="150"/>
      <c r="AA200" s="150"/>
      <c r="AB200" s="150"/>
      <c r="AC200" s="150"/>
      <c r="AD200" s="150"/>
      <c r="AE200" s="150"/>
      <c r="AF200" s="150"/>
      <c r="AG200" s="150"/>
      <c r="AH200" s="150"/>
      <c r="AI200" s="150"/>
      <c r="AJ200" s="150"/>
      <c r="AK200" s="150"/>
      <c r="AL200" s="150"/>
      <c r="AM200" s="150"/>
      <c r="AN200" s="150"/>
      <c r="AO200" s="150"/>
      <c r="AP200" s="150"/>
      <c r="AQ200" s="150"/>
      <c r="AR200" s="150"/>
      <c r="AS200" s="150"/>
      <c r="AT200" s="150"/>
      <c r="AU200" s="150"/>
      <c r="AV200" s="150"/>
      <c r="AW200" s="150"/>
      <c r="AX200" s="150"/>
      <c r="AY200" s="150"/>
      <c r="AZ200" s="150"/>
      <c r="BA200" s="150"/>
      <c r="BB200" s="150"/>
      <c r="BC200" s="150"/>
      <c r="BD200" s="150"/>
      <c r="BE200" s="150"/>
      <c r="BF200" s="150"/>
      <c r="BG200" s="150"/>
      <c r="BH200" s="150"/>
      <c r="BI200" s="150"/>
      <c r="BJ200" s="150"/>
      <c r="BK200" s="150"/>
      <c r="BL200" s="150"/>
      <c r="BM200" s="150"/>
      <c r="BN200" s="150"/>
      <c r="BO200" s="162"/>
      <c r="BP200" s="162"/>
      <c r="BQ200" s="162"/>
      <c r="BR200" s="162"/>
      <c r="BS200" s="162"/>
      <c r="BT200" s="162"/>
      <c r="BU200" s="162"/>
      <c r="BV200" s="162"/>
      <c r="BW200" s="162"/>
      <c r="BX200" s="162"/>
      <c r="BY200" s="150"/>
      <c r="BZ200" s="150"/>
      <c r="CA200" s="150"/>
      <c r="CB200" s="150"/>
      <c r="CC200" s="150"/>
      <c r="CD200" s="150"/>
      <c r="CE200" s="150"/>
      <c r="CF200" s="150"/>
      <c r="CG200" s="150"/>
      <c r="CH200" s="150"/>
      <c r="CI200" s="150"/>
      <c r="CJ200" s="150"/>
      <c r="CK200" s="150"/>
      <c r="CL200" s="150"/>
      <c r="CM200" s="150"/>
      <c r="CN200" s="150"/>
      <c r="CO200" s="150"/>
      <c r="CP200" s="150"/>
      <c r="CQ200" s="150"/>
      <c r="CR200" s="150"/>
      <c r="CS200" s="150"/>
      <c r="CT200" s="150"/>
      <c r="CU200" s="150"/>
      <c r="CV200" s="150"/>
      <c r="CW200" s="150"/>
      <c r="CX200" s="150"/>
      <c r="CY200" s="150"/>
      <c r="CZ200" s="150"/>
      <c r="DA200" s="150"/>
      <c r="DB200" s="150"/>
      <c r="DC200" s="150"/>
      <c r="DD200" s="150"/>
      <c r="DE200" s="150"/>
      <c r="DF200" s="150"/>
    </row>
    <row r="201" spans="1:110" ht="12.75">
      <c r="A201" s="150"/>
      <c r="B201" s="150"/>
      <c r="C201" s="150"/>
      <c r="D201" s="150"/>
      <c r="E201" s="150"/>
      <c r="F201" s="150"/>
      <c r="G201" s="150"/>
      <c r="H201" s="150"/>
      <c r="I201" s="150"/>
      <c r="J201" s="150"/>
      <c r="K201" s="150"/>
      <c r="L201" s="150"/>
      <c r="M201" s="150"/>
      <c r="N201" s="150"/>
      <c r="O201" s="150"/>
      <c r="P201" s="150"/>
      <c r="Q201" s="150"/>
      <c r="R201" s="150"/>
      <c r="S201" s="150"/>
      <c r="T201" s="150"/>
      <c r="U201" s="150"/>
      <c r="V201" s="150"/>
      <c r="W201" s="150"/>
      <c r="X201" s="150"/>
      <c r="Y201" s="150"/>
      <c r="Z201" s="150"/>
      <c r="AA201" s="150"/>
      <c r="AB201" s="150"/>
      <c r="AC201" s="150"/>
      <c r="AD201" s="150"/>
      <c r="AE201" s="150"/>
      <c r="AF201" s="150"/>
      <c r="AG201" s="150"/>
      <c r="AH201" s="150"/>
      <c r="AI201" s="150"/>
      <c r="AJ201" s="150"/>
      <c r="AK201" s="150"/>
      <c r="AL201" s="150"/>
      <c r="AM201" s="150"/>
      <c r="AN201" s="150"/>
      <c r="AO201" s="150"/>
      <c r="AP201" s="150"/>
      <c r="AQ201" s="150"/>
      <c r="AR201" s="150"/>
      <c r="AS201" s="150"/>
      <c r="AT201" s="150"/>
      <c r="AU201" s="150"/>
      <c r="AV201" s="150"/>
      <c r="AW201" s="150"/>
      <c r="AX201" s="150"/>
      <c r="AY201" s="150"/>
      <c r="AZ201" s="150"/>
      <c r="BA201" s="150"/>
      <c r="BB201" s="150"/>
      <c r="BC201" s="150"/>
      <c r="BD201" s="150"/>
      <c r="BE201" s="150"/>
      <c r="BF201" s="150"/>
      <c r="BG201" s="150"/>
      <c r="BH201" s="150"/>
      <c r="BI201" s="150"/>
      <c r="BJ201" s="150"/>
      <c r="BK201" s="150"/>
      <c r="BL201" s="150"/>
      <c r="BM201" s="150"/>
      <c r="BN201" s="150"/>
      <c r="BO201" s="162"/>
      <c r="BP201" s="162"/>
      <c r="BQ201" s="162"/>
      <c r="BR201" s="162"/>
      <c r="BS201" s="162"/>
      <c r="BT201" s="162"/>
      <c r="BU201" s="162"/>
      <c r="BV201" s="162"/>
      <c r="BW201" s="162"/>
      <c r="BX201" s="162"/>
      <c r="BY201" s="150"/>
      <c r="BZ201" s="150"/>
      <c r="CA201" s="150"/>
      <c r="CB201" s="150"/>
      <c r="CC201" s="150"/>
      <c r="CD201" s="150"/>
      <c r="CE201" s="150"/>
      <c r="CF201" s="150"/>
      <c r="CG201" s="150"/>
      <c r="CH201" s="150"/>
      <c r="CI201" s="150"/>
      <c r="CJ201" s="150"/>
      <c r="CK201" s="150"/>
      <c r="CL201" s="150"/>
      <c r="CM201" s="150"/>
      <c r="CN201" s="150"/>
      <c r="CO201" s="150"/>
      <c r="CP201" s="150"/>
      <c r="CQ201" s="150"/>
      <c r="CR201" s="150"/>
      <c r="CS201" s="150"/>
      <c r="CT201" s="150"/>
      <c r="CU201" s="150"/>
      <c r="CV201" s="150"/>
      <c r="CW201" s="150"/>
      <c r="CX201" s="150"/>
      <c r="CY201" s="150"/>
      <c r="CZ201" s="150"/>
      <c r="DA201" s="150"/>
      <c r="DB201" s="150"/>
      <c r="DC201" s="150"/>
      <c r="DD201" s="150"/>
      <c r="DE201" s="150"/>
      <c r="DF201" s="150"/>
    </row>
    <row r="202" spans="1:110" ht="12.75">
      <c r="BK202" s="150"/>
      <c r="BL202" s="150"/>
      <c r="BM202" s="150"/>
      <c r="BN202" s="150"/>
      <c r="BO202" s="162"/>
      <c r="BP202" s="162"/>
      <c r="BQ202" s="162"/>
      <c r="BR202" s="162"/>
      <c r="BS202" s="162"/>
      <c r="BT202" s="162"/>
      <c r="BU202" s="162"/>
      <c r="BV202" s="162"/>
      <c r="BW202" s="162"/>
      <c r="BX202" s="162"/>
      <c r="BY202" s="150"/>
      <c r="BZ202" s="150"/>
      <c r="CA202" s="150"/>
      <c r="CB202" s="150"/>
      <c r="CC202" s="150"/>
      <c r="CD202" s="150"/>
      <c r="CE202" s="150"/>
      <c r="CF202" s="150"/>
      <c r="CG202" s="150"/>
      <c r="CH202" s="150"/>
      <c r="CI202" s="150"/>
      <c r="CJ202" s="150"/>
      <c r="CK202" s="150"/>
      <c r="CL202" s="150"/>
      <c r="CM202" s="150"/>
      <c r="CN202" s="150"/>
      <c r="CO202" s="150"/>
      <c r="CP202" s="150"/>
      <c r="CQ202" s="150"/>
      <c r="CR202" s="150"/>
      <c r="CS202" s="150"/>
      <c r="CT202" s="150"/>
      <c r="CU202" s="150"/>
      <c r="CV202" s="150"/>
      <c r="CW202" s="150"/>
      <c r="CX202" s="150"/>
      <c r="CY202" s="150"/>
      <c r="CZ202" s="150"/>
      <c r="DA202" s="150"/>
      <c r="DB202" s="150"/>
      <c r="DC202" s="150"/>
      <c r="DD202" s="150"/>
      <c r="DE202" s="150"/>
      <c r="DF202" s="150"/>
    </row>
    <row r="203" spans="1:110" ht="27" customHeight="1">
      <c r="B203" s="897" t="str">
        <f>B1</f>
        <v>New Construction &amp; Major Renovations</v>
      </c>
      <c r="C203" s="897"/>
      <c r="D203" s="897"/>
      <c r="E203" s="897"/>
      <c r="F203" s="897"/>
      <c r="G203" s="897"/>
      <c r="H203" s="897"/>
      <c r="I203" s="898"/>
      <c r="J203" s="898"/>
      <c r="K203" s="898"/>
      <c r="L203" s="898"/>
      <c r="M203" s="898"/>
      <c r="N203" s="898"/>
      <c r="O203" s="898"/>
      <c r="P203" s="898"/>
      <c r="Q203" s="898"/>
      <c r="R203" s="898"/>
      <c r="S203" s="898"/>
      <c r="T203" s="898"/>
      <c r="U203" s="21"/>
      <c r="V203" s="21"/>
      <c r="W203" s="21"/>
      <c r="X203" s="21"/>
      <c r="Y203" s="21"/>
      <c r="Z203" s="21"/>
      <c r="AA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86" t="str">
        <f>BH1</f>
        <v>Effective September 28, 2026</v>
      </c>
      <c r="AY203" s="21"/>
      <c r="AZ203" s="21"/>
      <c r="BA203" s="21"/>
      <c r="BB203" s="21"/>
      <c r="BC203" s="21"/>
      <c r="BD203" s="21"/>
      <c r="BE203" s="21"/>
      <c r="BF203" s="21"/>
      <c r="BG203" s="21"/>
      <c r="BI203" s="21"/>
      <c r="BJ203" s="21"/>
      <c r="BK203" s="21"/>
      <c r="BL203" s="21"/>
      <c r="BN203" s="86"/>
      <c r="BO203" s="150"/>
      <c r="BP203" s="150"/>
      <c r="BQ203" s="150"/>
      <c r="BR203" s="150"/>
      <c r="BS203" s="150"/>
      <c r="BT203" s="150"/>
      <c r="BU203" s="150"/>
      <c r="BV203" s="150"/>
      <c r="BW203" s="150"/>
      <c r="BX203" s="150"/>
      <c r="BY203" s="150"/>
      <c r="BZ203" s="150"/>
      <c r="CA203" s="150"/>
      <c r="CB203" s="150"/>
      <c r="CC203" s="150"/>
      <c r="CD203" s="150"/>
      <c r="CE203" s="150"/>
      <c r="CF203" s="150"/>
      <c r="CG203" s="150"/>
      <c r="CH203" s="150"/>
      <c r="CI203" s="150"/>
      <c r="CJ203" s="150"/>
      <c r="CK203" s="150"/>
      <c r="CL203" s="150"/>
      <c r="CM203" s="150"/>
      <c r="CN203" s="150"/>
      <c r="CO203" s="150"/>
      <c r="CP203" s="150"/>
      <c r="CQ203" s="150"/>
      <c r="CR203" s="150"/>
      <c r="CS203" s="150"/>
      <c r="CT203" s="150"/>
      <c r="CU203" s="150"/>
      <c r="CV203" s="150"/>
      <c r="CW203" s="150"/>
      <c r="CX203" s="150"/>
      <c r="CY203" s="150"/>
      <c r="CZ203" s="150"/>
      <c r="DA203" s="150"/>
      <c r="DB203" s="150"/>
      <c r="DC203" s="150"/>
      <c r="DD203" s="150"/>
      <c r="DE203" s="150"/>
      <c r="DF203" s="150"/>
    </row>
    <row r="204" spans="1:110" ht="18">
      <c r="B204" s="23" t="str">
        <f>B2</f>
        <v>Commercial &amp; Industrial Energy Efficiency Incentives</v>
      </c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AX204" s="22" t="s">
        <v>397</v>
      </c>
      <c r="BG204" s="87"/>
      <c r="BI204" s="87"/>
      <c r="BJ204" s="87"/>
      <c r="BK204" s="87"/>
      <c r="BL204" s="87"/>
      <c r="BM204" s="87"/>
      <c r="BN204" s="87"/>
      <c r="BO204" s="150"/>
      <c r="BP204" s="150"/>
      <c r="BQ204" s="150"/>
      <c r="BR204" s="150"/>
      <c r="BS204" s="150"/>
      <c r="BT204" s="150"/>
      <c r="BU204" s="150"/>
      <c r="BV204" s="150"/>
      <c r="BW204" s="150"/>
      <c r="BX204" s="150"/>
      <c r="BY204" s="150"/>
      <c r="BZ204" s="150"/>
      <c r="CA204" s="150"/>
      <c r="CB204" s="150"/>
      <c r="CC204" s="150"/>
      <c r="CD204" s="150"/>
      <c r="CE204" s="150"/>
      <c r="CF204" s="150"/>
      <c r="CG204" s="150"/>
      <c r="CH204" s="150"/>
      <c r="CI204" s="150"/>
      <c r="CJ204" s="150"/>
      <c r="CK204" s="150"/>
      <c r="CL204" s="150"/>
      <c r="CM204" s="150"/>
      <c r="CN204" s="150"/>
      <c r="CO204" s="150"/>
      <c r="CP204" s="150"/>
      <c r="CQ204" s="150"/>
      <c r="CR204" s="150"/>
      <c r="CS204" s="150"/>
      <c r="CT204" s="150"/>
      <c r="CU204" s="150"/>
      <c r="CV204" s="150"/>
      <c r="CW204" s="150"/>
      <c r="CX204" s="150"/>
      <c r="CY204" s="150"/>
      <c r="CZ204" s="150"/>
      <c r="DA204" s="150"/>
      <c r="DB204" s="150"/>
      <c r="DC204" s="150"/>
      <c r="DD204" s="150"/>
      <c r="DE204" s="150"/>
      <c r="DF204" s="150"/>
    </row>
    <row r="205" spans="1:110" ht="18">
      <c r="B205" s="87" t="s">
        <v>329</v>
      </c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  <c r="AA205" s="87"/>
      <c r="AB205" s="87"/>
      <c r="AC205" s="87"/>
      <c r="AD205" s="87"/>
      <c r="AE205" s="87"/>
      <c r="AF205" s="87"/>
      <c r="AG205" s="87"/>
      <c r="AH205" s="87"/>
      <c r="AI205" s="87"/>
      <c r="AJ205" s="87"/>
      <c r="AK205" s="87"/>
      <c r="AL205" s="87"/>
      <c r="AM205" s="87"/>
      <c r="AN205" s="87"/>
      <c r="AO205" s="87"/>
      <c r="AP205" s="87"/>
      <c r="AQ205" s="87"/>
      <c r="AR205" s="87"/>
      <c r="AS205" s="87"/>
      <c r="AT205" s="87"/>
      <c r="AU205" s="87"/>
      <c r="AV205" s="87"/>
      <c r="AW205" s="87"/>
      <c r="AX205" s="122" t="s">
        <v>269</v>
      </c>
      <c r="AY205" s="1097" t="str">
        <f>IF('Final Application'!AF7="","",'Final Application'!AF7)</f>
        <v/>
      </c>
      <c r="AZ205" s="1097"/>
      <c r="BA205" s="1097"/>
      <c r="BB205" s="1097"/>
      <c r="BC205" s="1097"/>
      <c r="BD205" s="1097"/>
      <c r="BE205" s="1097"/>
      <c r="BF205" s="1097"/>
      <c r="BG205" s="1097"/>
      <c r="BH205" s="1097"/>
      <c r="BI205" s="1097"/>
      <c r="BN205" s="291"/>
      <c r="BO205" s="150"/>
      <c r="BP205" s="150"/>
      <c r="BQ205" s="150"/>
      <c r="BR205" s="150"/>
      <c r="BS205" s="150"/>
      <c r="BT205" s="150"/>
      <c r="BU205" s="150"/>
      <c r="BV205" s="150"/>
      <c r="BW205" s="150"/>
      <c r="BX205" s="150"/>
      <c r="BY205" s="150"/>
      <c r="BZ205" s="150"/>
      <c r="CA205" s="150"/>
      <c r="CB205" s="150"/>
      <c r="CC205" s="150"/>
      <c r="CD205" s="150"/>
      <c r="CE205" s="150"/>
      <c r="CF205" s="150"/>
      <c r="CG205" s="150"/>
      <c r="CH205" s="150"/>
      <c r="CI205" s="150"/>
      <c r="CJ205" s="150"/>
      <c r="CK205" s="150"/>
      <c r="CL205" s="150"/>
      <c r="CM205" s="150"/>
      <c r="CN205" s="150"/>
      <c r="CO205" s="150"/>
      <c r="CP205" s="150"/>
      <c r="CQ205" s="150"/>
      <c r="CR205" s="150"/>
      <c r="CS205" s="150"/>
      <c r="CT205" s="150"/>
      <c r="CU205" s="150"/>
      <c r="CV205" s="150"/>
      <c r="CW205" s="150"/>
      <c r="CX205" s="150"/>
      <c r="CY205" s="150"/>
      <c r="CZ205" s="150"/>
      <c r="DA205" s="150"/>
      <c r="DB205" s="150"/>
      <c r="DC205" s="150"/>
      <c r="DD205" s="150"/>
      <c r="DE205" s="150"/>
      <c r="DF205" s="150"/>
    </row>
    <row r="206" spans="1:110" ht="12.75" customHeight="1"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AI206" s="88"/>
      <c r="AJ206" s="88"/>
      <c r="AK206" s="88"/>
      <c r="AL206" s="88"/>
      <c r="AM206" s="88"/>
      <c r="AN206" s="88"/>
      <c r="AO206" s="88"/>
      <c r="AP206" s="88"/>
      <c r="AQ206" s="88"/>
      <c r="AR206" s="88"/>
      <c r="AS206" s="88"/>
      <c r="AT206" s="88"/>
      <c r="AU206" s="88"/>
      <c r="AV206" s="88"/>
      <c r="AW206" s="88"/>
      <c r="AX206" s="435" t="s">
        <v>268</v>
      </c>
      <c r="AY206" s="1098" t="str">
        <f>IF('Final Application'!B7="","",'Final Application'!B7)</f>
        <v/>
      </c>
      <c r="AZ206" s="1098"/>
      <c r="BA206" s="1098"/>
      <c r="BB206" s="1098"/>
      <c r="BC206" s="1098"/>
      <c r="BD206" s="1098"/>
      <c r="BE206" s="1098"/>
      <c r="BF206" s="1098"/>
      <c r="BG206" s="1098"/>
      <c r="BH206" s="1098"/>
      <c r="BI206" s="1098"/>
      <c r="BN206" s="291"/>
      <c r="BO206" s="150"/>
      <c r="BP206" s="150"/>
      <c r="BQ206" s="150"/>
      <c r="BR206" s="150"/>
      <c r="BS206" s="150"/>
      <c r="BT206" s="150"/>
      <c r="BU206" s="150"/>
      <c r="BV206" s="150"/>
      <c r="BW206" s="150"/>
      <c r="BX206" s="150"/>
      <c r="BY206" s="150"/>
      <c r="BZ206" s="150"/>
      <c r="CA206" s="150"/>
      <c r="CB206" s="150"/>
      <c r="CC206" s="150"/>
      <c r="CD206" s="150"/>
      <c r="CE206" s="150"/>
      <c r="CF206" s="150"/>
      <c r="CG206" s="150"/>
      <c r="CH206" s="150"/>
      <c r="CI206" s="150"/>
      <c r="CJ206" s="150"/>
      <c r="CK206" s="150"/>
      <c r="CL206" s="150"/>
      <c r="CM206" s="150"/>
      <c r="CN206" s="150"/>
      <c r="CO206" s="150"/>
      <c r="CP206" s="150"/>
      <c r="CQ206" s="150"/>
      <c r="CR206" s="150"/>
      <c r="CS206" s="150"/>
      <c r="CT206" s="150"/>
      <c r="CU206" s="150"/>
      <c r="CV206" s="150"/>
      <c r="CW206" s="150"/>
      <c r="CX206" s="150"/>
      <c r="CY206" s="150"/>
      <c r="CZ206" s="150"/>
      <c r="DA206" s="150"/>
      <c r="DB206" s="150"/>
      <c r="DC206" s="150"/>
      <c r="DD206" s="150"/>
      <c r="DE206" s="150"/>
      <c r="DF206" s="150"/>
    </row>
    <row r="207" spans="1:110" ht="6.75" customHeight="1"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AI207" s="88"/>
      <c r="AJ207" s="88"/>
      <c r="AK207" s="88"/>
      <c r="AL207" s="88"/>
      <c r="AM207" s="88"/>
      <c r="AN207" s="88"/>
      <c r="AO207" s="88"/>
      <c r="AP207" s="88"/>
      <c r="AQ207" s="88"/>
      <c r="AR207" s="88"/>
      <c r="AS207" s="88"/>
      <c r="AT207" s="88"/>
      <c r="AU207" s="88"/>
      <c r="AV207" s="88"/>
      <c r="AW207" s="88"/>
      <c r="AX207" s="88"/>
      <c r="AY207" s="88"/>
      <c r="AZ207" s="88"/>
      <c r="BA207" s="88"/>
      <c r="BB207" s="88"/>
      <c r="BC207" s="88"/>
      <c r="BD207" s="88"/>
      <c r="BE207" s="88"/>
      <c r="BF207" s="88"/>
      <c r="BG207" s="88"/>
      <c r="BH207" s="88"/>
      <c r="BI207" s="88"/>
      <c r="BJ207" s="88"/>
      <c r="BN207" s="291"/>
      <c r="BO207" s="150"/>
      <c r="BP207" s="150"/>
      <c r="BQ207" s="150"/>
      <c r="BR207" s="150"/>
      <c r="BS207" s="150"/>
      <c r="BT207" s="150"/>
      <c r="BU207" s="150"/>
      <c r="BV207" s="150"/>
      <c r="BW207" s="150"/>
      <c r="BX207" s="150"/>
      <c r="BY207" s="150"/>
      <c r="BZ207" s="150"/>
      <c r="CA207" s="150"/>
      <c r="CB207" s="150"/>
      <c r="CC207" s="150"/>
      <c r="CD207" s="150"/>
      <c r="CE207" s="150"/>
      <c r="CF207" s="150"/>
      <c r="CG207" s="150"/>
      <c r="CH207" s="150"/>
      <c r="CI207" s="150"/>
      <c r="CJ207" s="150"/>
      <c r="CK207" s="150"/>
      <c r="CL207" s="150"/>
      <c r="CM207" s="150"/>
      <c r="CN207" s="150"/>
      <c r="CO207" s="150"/>
      <c r="CP207" s="150"/>
      <c r="CQ207" s="150"/>
      <c r="CR207" s="150"/>
      <c r="CS207" s="150"/>
      <c r="CT207" s="150"/>
      <c r="CU207" s="150"/>
      <c r="CV207" s="150"/>
      <c r="CW207" s="150"/>
      <c r="CX207" s="150"/>
      <c r="CY207" s="150"/>
      <c r="CZ207" s="150"/>
      <c r="DA207" s="150"/>
      <c r="DB207" s="150"/>
      <c r="DC207" s="150"/>
      <c r="DD207" s="150"/>
      <c r="DE207" s="150"/>
      <c r="DF207" s="150"/>
    </row>
    <row r="208" spans="1:110" ht="16.5" thickBot="1">
      <c r="A208" s="103" t="str">
        <f>A6</f>
        <v>A1- Premium Efficiency HVAC Units</v>
      </c>
      <c r="B208" s="103"/>
      <c r="C208" s="103"/>
      <c r="D208" s="103"/>
      <c r="E208" s="103"/>
      <c r="F208" s="103"/>
      <c r="G208" s="103"/>
      <c r="H208" s="103"/>
      <c r="I208" s="103"/>
      <c r="J208" s="103"/>
      <c r="K208" s="103"/>
      <c r="L208" s="103"/>
      <c r="M208" s="103"/>
      <c r="N208" s="103"/>
      <c r="O208" s="103"/>
      <c r="P208" s="103"/>
      <c r="Q208" s="103"/>
      <c r="R208" s="103"/>
      <c r="S208" s="103"/>
      <c r="T208" s="103"/>
      <c r="U208" s="103"/>
      <c r="V208" s="103"/>
      <c r="W208" s="103"/>
      <c r="X208" s="103"/>
      <c r="Y208" s="103"/>
      <c r="Z208" s="103"/>
      <c r="AA208" s="103"/>
      <c r="AB208" s="103"/>
      <c r="AC208" s="103"/>
      <c r="AD208" s="103"/>
      <c r="AE208" s="103"/>
      <c r="AF208" s="103"/>
      <c r="AG208" s="103"/>
      <c r="AH208" s="103"/>
      <c r="AI208" s="103"/>
      <c r="AJ208" s="103"/>
      <c r="AK208" s="103"/>
      <c r="AL208" s="103"/>
      <c r="AM208" s="103"/>
      <c r="AN208" s="103"/>
      <c r="AO208" s="103"/>
      <c r="AP208" s="103"/>
      <c r="AQ208" s="103"/>
      <c r="AR208" s="103"/>
      <c r="AS208" s="103"/>
      <c r="AT208" s="103"/>
      <c r="AU208" s="103"/>
      <c r="AV208" s="103"/>
      <c r="AW208" s="103"/>
      <c r="AX208" s="103"/>
      <c r="AY208" s="103"/>
      <c r="AZ208" s="103"/>
      <c r="BA208" s="103"/>
      <c r="BB208" s="103"/>
      <c r="BC208" s="103"/>
      <c r="BD208" s="103"/>
      <c r="BE208" s="103"/>
      <c r="BF208" s="103"/>
      <c r="BG208" s="455"/>
      <c r="BH208" s="25"/>
      <c r="BO208" s="150"/>
      <c r="BP208" s="150"/>
      <c r="BQ208" s="150"/>
      <c r="BR208" s="150"/>
      <c r="BS208" s="150"/>
      <c r="BT208" s="150"/>
      <c r="BU208" s="150"/>
      <c r="BV208" s="150"/>
      <c r="BW208" s="150"/>
      <c r="BX208" s="150"/>
      <c r="BY208" s="150"/>
      <c r="BZ208" s="150"/>
      <c r="CA208" s="150"/>
      <c r="CB208" s="150"/>
      <c r="CC208" s="150"/>
      <c r="CD208" s="150"/>
      <c r="CE208" s="150"/>
      <c r="CF208" s="150"/>
      <c r="CG208" s="150"/>
      <c r="CH208" s="150"/>
      <c r="CI208" s="150"/>
      <c r="CJ208" s="150"/>
      <c r="CK208" s="150"/>
      <c r="CL208" s="150"/>
      <c r="CM208" s="150"/>
      <c r="CN208" s="150"/>
      <c r="CO208" s="150"/>
      <c r="CP208" s="150"/>
      <c r="CQ208" s="150"/>
      <c r="CR208" s="150"/>
      <c r="CS208" s="150"/>
      <c r="CT208" s="150"/>
      <c r="CU208" s="150"/>
      <c r="CV208" s="150"/>
      <c r="CW208" s="150"/>
      <c r="CX208" s="150"/>
      <c r="CY208" s="150"/>
      <c r="CZ208" s="150"/>
      <c r="DA208" s="150"/>
      <c r="DB208" s="150"/>
      <c r="DC208" s="150"/>
      <c r="DD208" s="150"/>
      <c r="DE208" s="150"/>
      <c r="DF208" s="150"/>
    </row>
    <row r="209" spans="1:178" s="27" customFormat="1" ht="12.75" customHeight="1">
      <c r="A209" s="436"/>
      <c r="B209" s="437"/>
      <c r="C209" s="437"/>
      <c r="D209" s="437"/>
      <c r="E209" s="437"/>
      <c r="F209" s="437"/>
      <c r="G209" s="437"/>
      <c r="H209" s="437"/>
      <c r="I209" s="437"/>
      <c r="J209" s="437"/>
      <c r="K209" s="437"/>
      <c r="L209" s="437"/>
      <c r="M209" s="437"/>
      <c r="N209" s="437"/>
      <c r="O209" s="437"/>
      <c r="P209" s="437"/>
      <c r="Q209" s="437"/>
      <c r="R209" s="437"/>
      <c r="S209" s="437"/>
      <c r="T209" s="437"/>
      <c r="U209" s="437"/>
      <c r="V209" s="437"/>
      <c r="W209" s="437"/>
      <c r="X209" s="437"/>
      <c r="Y209" s="437"/>
      <c r="Z209" s="437"/>
      <c r="AA209" s="437"/>
      <c r="AB209" s="437"/>
      <c r="AC209" s="437"/>
      <c r="AD209" s="437"/>
      <c r="AE209" s="437"/>
      <c r="AF209" s="437"/>
      <c r="AG209" s="437"/>
      <c r="AH209" s="437"/>
      <c r="AI209" s="437"/>
      <c r="AJ209" s="437"/>
      <c r="AK209" s="437"/>
      <c r="AL209" s="437"/>
      <c r="AM209" s="437"/>
      <c r="AN209" s="437"/>
      <c r="AO209" s="437"/>
      <c r="AP209" s="1086" t="s">
        <v>597</v>
      </c>
      <c r="AQ209" s="1086"/>
      <c r="AR209" s="1086"/>
      <c r="AS209" s="1086"/>
      <c r="AT209" s="1086"/>
      <c r="AU209" s="1086"/>
      <c r="AV209" s="1086"/>
      <c r="AW209" s="1086"/>
      <c r="AX209" s="1086"/>
      <c r="AY209" s="1086"/>
      <c r="AZ209" s="1086"/>
      <c r="BA209" s="1086"/>
      <c r="BB209" s="1086"/>
      <c r="BC209" s="1086"/>
      <c r="BD209" s="1086"/>
      <c r="BE209" s="1086"/>
      <c r="BF209" s="1086"/>
      <c r="BG209" s="635"/>
      <c r="BH209" s="1084" t="s">
        <v>1642</v>
      </c>
      <c r="BI209" s="1084"/>
      <c r="BJ209" s="438"/>
      <c r="BK209" s="1"/>
      <c r="BL209" s="1"/>
      <c r="BM209" s="1"/>
      <c r="BN209" s="1"/>
      <c r="BO209" s="150"/>
      <c r="BP209" s="150"/>
      <c r="BQ209" s="150"/>
      <c r="BR209" s="150"/>
      <c r="BS209" s="150"/>
      <c r="BT209" s="150"/>
      <c r="BU209" s="150"/>
      <c r="BV209" s="150"/>
      <c r="BW209" s="150"/>
      <c r="BX209" s="150"/>
      <c r="BY209" s="162"/>
      <c r="BZ209" s="162"/>
      <c r="CA209" s="162"/>
      <c r="CB209" s="162"/>
      <c r="CC209" s="162"/>
      <c r="CD209" s="162"/>
      <c r="CE209" s="162"/>
      <c r="CF209" s="162"/>
      <c r="CG209" s="162"/>
      <c r="CH209" s="162"/>
      <c r="CI209" s="162"/>
      <c r="CJ209" s="162"/>
      <c r="CK209" s="162"/>
      <c r="CL209" s="162"/>
      <c r="CM209" s="162"/>
      <c r="CN209" s="162"/>
      <c r="CO209" s="162"/>
      <c r="CP209" s="162"/>
      <c r="CQ209" s="162"/>
      <c r="CR209" s="162"/>
      <c r="CS209" s="162"/>
      <c r="CT209" s="162"/>
      <c r="CU209" s="162"/>
      <c r="CV209" s="162"/>
      <c r="CW209" s="162"/>
      <c r="CX209" s="162"/>
      <c r="CY209" s="162"/>
      <c r="CZ209" s="162"/>
      <c r="DA209" s="162"/>
      <c r="DB209" s="162"/>
      <c r="DC209" s="162"/>
      <c r="DD209" s="162"/>
      <c r="DE209" s="162"/>
      <c r="DF209" s="162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</row>
    <row r="210" spans="1:178" s="27" customFormat="1" ht="12.75" customHeight="1">
      <c r="A210" s="89"/>
      <c r="B210" s="17"/>
      <c r="C210" s="90"/>
      <c r="D210" s="17"/>
      <c r="E210" s="17"/>
      <c r="F210" s="465"/>
      <c r="G210" s="465"/>
      <c r="H210" s="465"/>
      <c r="I210" s="465"/>
      <c r="J210" s="465"/>
      <c r="K210" s="465"/>
      <c r="L210" s="465"/>
      <c r="M210" s="465"/>
      <c r="N210" s="465"/>
      <c r="O210" s="465"/>
      <c r="P210" s="465"/>
      <c r="Q210" s="17"/>
      <c r="R210" s="944" t="s">
        <v>439</v>
      </c>
      <c r="S210" s="944"/>
      <c r="T210" s="944"/>
      <c r="U210" s="944"/>
      <c r="V210" s="470"/>
      <c r="W210" s="944" t="s">
        <v>450</v>
      </c>
      <c r="X210" s="944"/>
      <c r="Y210" s="944"/>
      <c r="Z210" s="944"/>
      <c r="AA210" s="944"/>
      <c r="AB210" s="944"/>
      <c r="AC210" s="470"/>
      <c r="AD210" s="470"/>
      <c r="AE210" s="470"/>
      <c r="AF210" s="470"/>
      <c r="AG210" s="470"/>
      <c r="AH210" s="91"/>
      <c r="AI210" s="91" t="s">
        <v>1358</v>
      </c>
      <c r="AJ210" s="470"/>
      <c r="AK210" s="92" t="s">
        <v>1373</v>
      </c>
      <c r="AL210" s="470"/>
      <c r="AM210" s="470"/>
      <c r="AN210" s="470"/>
      <c r="AO210" s="470"/>
      <c r="AP210" s="1087" t="s">
        <v>417</v>
      </c>
      <c r="AQ210" s="1087"/>
      <c r="AR210" s="1087"/>
      <c r="AS210" s="1087"/>
      <c r="AT210" s="1087"/>
      <c r="AU210" s="1087"/>
      <c r="AV210" s="1087"/>
      <c r="AW210" s="1087"/>
      <c r="AX210" s="1087"/>
      <c r="AY210" s="1087" t="s">
        <v>418</v>
      </c>
      <c r="AZ210" s="1087"/>
      <c r="BA210" s="1087"/>
      <c r="BB210" s="1087"/>
      <c r="BC210" s="1087"/>
      <c r="BD210" s="1087"/>
      <c r="BE210" s="1087"/>
      <c r="BF210" s="1087"/>
      <c r="BG210"/>
      <c r="BH210" s="1085"/>
      <c r="BI210" s="1085"/>
      <c r="BJ210" s="93"/>
      <c r="BK210" s="1"/>
      <c r="BL210" s="1"/>
      <c r="BM210" s="1"/>
      <c r="BN210" s="1"/>
      <c r="BO210" s="150"/>
      <c r="BP210" s="150"/>
      <c r="BQ210" s="150"/>
      <c r="BR210" s="150"/>
      <c r="BS210" s="150"/>
      <c r="BT210" s="150"/>
      <c r="BU210" s="150"/>
      <c r="BV210" s="150"/>
      <c r="BW210" s="150"/>
      <c r="BX210" s="150"/>
      <c r="BY210" s="162"/>
      <c r="BZ210" s="162"/>
      <c r="CA210" s="162"/>
      <c r="CB210" s="162"/>
      <c r="CC210" s="162"/>
      <c r="CD210" s="162"/>
      <c r="CE210" s="162"/>
      <c r="CF210" s="162"/>
      <c r="CG210" s="162"/>
      <c r="CH210" s="162"/>
      <c r="CI210" s="162"/>
      <c r="CJ210" s="162"/>
      <c r="CK210" s="162"/>
      <c r="CL210" s="162"/>
      <c r="CM210" s="162"/>
      <c r="CN210" s="162"/>
      <c r="CO210" s="162"/>
      <c r="CP210" s="162"/>
      <c r="CQ210" s="162"/>
      <c r="CR210" s="162"/>
      <c r="CS210" s="162"/>
      <c r="CT210" s="162"/>
      <c r="CU210" s="162"/>
      <c r="CV210" s="162"/>
      <c r="CW210" s="162"/>
      <c r="CX210" s="162"/>
      <c r="CY210" s="162"/>
      <c r="CZ210" s="162"/>
      <c r="DA210" s="162"/>
      <c r="DB210" s="162"/>
      <c r="DC210" s="162"/>
      <c r="DD210" s="162"/>
      <c r="DE210" s="162"/>
      <c r="DF210" s="162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</row>
    <row r="211" spans="1:178" s="27" customFormat="1" ht="27.6" customHeight="1">
      <c r="A211" s="89"/>
      <c r="B211" s="250" t="s">
        <v>248</v>
      </c>
      <c r="C211" s="736"/>
      <c r="D211" s="250" t="s">
        <v>247</v>
      </c>
      <c r="E211" s="250"/>
      <c r="F211" s="385" t="s">
        <v>395</v>
      </c>
      <c r="G211" s="385"/>
      <c r="H211" s="385"/>
      <c r="I211" s="385"/>
      <c r="J211" s="385"/>
      <c r="K211" s="465"/>
      <c r="L211" s="465"/>
      <c r="M211" s="465"/>
      <c r="N211" s="465"/>
      <c r="O211" s="465"/>
      <c r="P211" s="465"/>
      <c r="Q211" s="17"/>
      <c r="R211" s="944"/>
      <c r="S211" s="944"/>
      <c r="T211" s="944"/>
      <c r="U211" s="944"/>
      <c r="V211" s="470"/>
      <c r="W211" s="944"/>
      <c r="X211" s="944"/>
      <c r="Y211" s="944"/>
      <c r="Z211" s="944"/>
      <c r="AA211" s="944"/>
      <c r="AB211" s="944"/>
      <c r="AC211" s="470"/>
      <c r="AD211" s="385" t="s">
        <v>318</v>
      </c>
      <c r="AE211" s="458"/>
      <c r="AF211" s="385"/>
      <c r="AG211" s="385"/>
      <c r="AH211" s="737"/>
      <c r="AI211" s="385" t="s">
        <v>315</v>
      </c>
      <c r="AJ211" s="458"/>
      <c r="AK211" s="385" t="s">
        <v>315</v>
      </c>
      <c r="AL211" s="458"/>
      <c r="AM211" s="458"/>
      <c r="AN211" s="458"/>
      <c r="AO211" s="458"/>
      <c r="AP211" s="1074" t="s">
        <v>1643</v>
      </c>
      <c r="AQ211" s="1075"/>
      <c r="AR211" s="1075"/>
      <c r="AS211" s="1075"/>
      <c r="AT211" s="1075"/>
      <c r="AU211" s="1075"/>
      <c r="AV211" s="1075"/>
      <c r="AW211" s="1075"/>
      <c r="AX211" s="385"/>
      <c r="AY211" s="1074" t="s">
        <v>1638</v>
      </c>
      <c r="AZ211" s="1074"/>
      <c r="BA211" s="1074"/>
      <c r="BB211" s="1074"/>
      <c r="BC211" s="1074"/>
      <c r="BD211" s="1074"/>
      <c r="BE211" s="1074"/>
      <c r="BF211" s="385"/>
      <c r="BG211"/>
      <c r="BH211" s="1085"/>
      <c r="BI211" s="1085"/>
      <c r="BJ211" s="93"/>
      <c r="BK211" s="1"/>
      <c r="BL211" s="1"/>
      <c r="BM211" s="1"/>
      <c r="BN211" s="1"/>
      <c r="BO211" s="150"/>
      <c r="BP211" s="150"/>
      <c r="BQ211" s="150"/>
      <c r="BR211" s="150"/>
      <c r="BS211" s="150"/>
      <c r="BT211" s="150"/>
      <c r="BU211" s="150"/>
      <c r="BV211" s="150"/>
      <c r="BW211" s="150"/>
      <c r="BX211" s="150"/>
      <c r="BY211" s="162"/>
      <c r="BZ211" s="162"/>
      <c r="CA211" s="162"/>
      <c r="CB211" s="162"/>
      <c r="CC211" s="162"/>
      <c r="CD211" s="162"/>
      <c r="CE211" s="162"/>
      <c r="CF211" s="162"/>
      <c r="CG211" s="162"/>
      <c r="CH211" s="162"/>
      <c r="CI211" s="162"/>
      <c r="CJ211" s="162"/>
      <c r="CK211" s="162"/>
      <c r="CL211" s="162"/>
      <c r="CM211" s="162"/>
      <c r="CN211" s="162"/>
      <c r="CO211" s="162"/>
      <c r="CP211" s="162"/>
      <c r="CQ211" s="162"/>
      <c r="CR211" s="162"/>
      <c r="CS211" s="162"/>
      <c r="CT211" s="162"/>
      <c r="CU211" s="162"/>
      <c r="CV211" s="162"/>
      <c r="CW211" s="162"/>
      <c r="CX211" s="162"/>
      <c r="CY211" s="162"/>
      <c r="CZ211" s="162"/>
      <c r="DA211" s="162"/>
      <c r="DB211" s="162"/>
      <c r="DC211" s="162"/>
      <c r="DD211" s="162"/>
      <c r="DE211" s="162"/>
      <c r="DF211" s="162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</row>
    <row r="212" spans="1:178" ht="12.75" customHeight="1">
      <c r="A212" s="94"/>
      <c r="B212" s="468" t="str">
        <f t="shared" ref="B212:B226" si="29">IF(B10="","",B10)</f>
        <v/>
      </c>
      <c r="C212" s="12"/>
      <c r="D212" s="468" t="str">
        <f t="shared" ref="D212:D226" si="30">IF(D10="","",D10)</f>
        <v/>
      </c>
      <c r="E212" s="445"/>
      <c r="F212" s="1081" t="str">
        <f t="shared" ref="F212:F226" si="31">IF(F10="","",F10)</f>
        <v/>
      </c>
      <c r="G212" s="1081"/>
      <c r="H212" s="1081"/>
      <c r="I212" s="1081"/>
      <c r="J212" s="1081"/>
      <c r="K212" s="1081"/>
      <c r="L212" s="1081"/>
      <c r="M212" s="1081"/>
      <c r="N212" s="1081"/>
      <c r="O212" s="1081"/>
      <c r="P212" s="1081"/>
      <c r="Q212" s="464"/>
      <c r="R212" s="1082" t="str">
        <f t="shared" ref="R212:R226" si="32">IF(R10="","",R10)</f>
        <v/>
      </c>
      <c r="S212" s="1082"/>
      <c r="T212" s="1082"/>
      <c r="U212" s="1082"/>
      <c r="V212" s="470"/>
      <c r="W212" s="1082" t="str">
        <f t="shared" ref="W212:W226" si="33">IF(W10="","",W10)</f>
        <v/>
      </c>
      <c r="X212" s="1082"/>
      <c r="Y212" s="1082"/>
      <c r="Z212" s="1082"/>
      <c r="AA212" s="1082"/>
      <c r="AB212" s="1082"/>
      <c r="AC212" s="470"/>
      <c r="AD212" s="1083" t="str">
        <f t="shared" ref="AD212:AD226" si="34">IF(AD10="","",AD10)</f>
        <v/>
      </c>
      <c r="AE212" s="1083"/>
      <c r="AF212" s="1083"/>
      <c r="AG212" s="1083"/>
      <c r="AH212" s="12"/>
      <c r="AI212" s="468" t="str">
        <f t="shared" ref="AI212:AL226" si="35">IF(AI10="","",AI10)</f>
        <v/>
      </c>
      <c r="AJ212" s="18" t="str">
        <f t="shared" si="35"/>
        <v/>
      </c>
      <c r="AK212" s="468" t="str">
        <f t="shared" si="35"/>
        <v/>
      </c>
      <c r="AL212" s="18" t="str">
        <f t="shared" si="35"/>
        <v/>
      </c>
      <c r="AM212" s="18"/>
      <c r="AN212" s="18"/>
      <c r="AO212" s="470"/>
      <c r="AP212" s="96" t="str">
        <f t="shared" ref="AP212:AS226" si="36">IF(AP10="","",AP10)</f>
        <v/>
      </c>
      <c r="AQ212" s="466" t="str">
        <f t="shared" si="36"/>
        <v/>
      </c>
      <c r="AR212" s="96" t="str">
        <f t="shared" si="36"/>
        <v/>
      </c>
      <c r="AS212" s="466" t="str">
        <f t="shared" si="36"/>
        <v/>
      </c>
      <c r="AT212" s="18"/>
      <c r="AU212" s="18"/>
      <c r="AV212" s="18"/>
      <c r="AW212" s="965" t="str">
        <f t="shared" ref="AW212:AW226" si="37">IF(AW10="","",AW10)</f>
        <v/>
      </c>
      <c r="AX212" s="965"/>
      <c r="AY212" s="96" t="str">
        <f t="shared" ref="AY212:BE226" si="38">IF(AY10="","",AY10)</f>
        <v/>
      </c>
      <c r="AZ212" s="466" t="str">
        <f t="shared" si="38"/>
        <v/>
      </c>
      <c r="BA212" s="96" t="str">
        <f t="shared" si="38"/>
        <v/>
      </c>
      <c r="BB212" s="466" t="str">
        <f t="shared" si="38"/>
        <v/>
      </c>
      <c r="BC212" s="18"/>
      <c r="BD212" s="18"/>
      <c r="BE212" s="965" t="str">
        <f t="shared" si="38"/>
        <v/>
      </c>
      <c r="BF212" s="965"/>
      <c r="BG212" s="18" t="s">
        <v>252</v>
      </c>
      <c r="BH212" s="1072" t="str">
        <f t="shared" ref="BH212:BH226" si="39">IF(BH10="","",BH10)</f>
        <v/>
      </c>
      <c r="BI212" s="1072"/>
      <c r="BJ212" s="97"/>
      <c r="BM212" s="28">
        <f>COUNTIF(AW211:AW240,"Qualified")+COUNTIF(BE211:BE240,"Qualified")</f>
        <v>0</v>
      </c>
      <c r="BO212" s="150"/>
      <c r="BP212" s="150"/>
      <c r="BQ212" s="150"/>
      <c r="BR212" s="150"/>
      <c r="BS212" s="150"/>
      <c r="BT212" s="150"/>
      <c r="BU212" s="150"/>
      <c r="BV212" s="150"/>
      <c r="BW212" s="150"/>
      <c r="BX212" s="150"/>
      <c r="BY212" s="150"/>
      <c r="BZ212" s="150"/>
      <c r="CA212" s="150"/>
      <c r="CB212" s="150"/>
      <c r="CC212" s="150"/>
      <c r="CD212" s="150"/>
      <c r="CE212" s="150"/>
      <c r="CF212" s="150"/>
      <c r="CG212" s="150"/>
      <c r="CH212" s="150"/>
      <c r="CI212" s="150"/>
      <c r="CJ212" s="150"/>
      <c r="CK212" s="150"/>
      <c r="CL212" s="150"/>
      <c r="CM212" s="150"/>
      <c r="CN212" s="150"/>
      <c r="CO212" s="150"/>
      <c r="CP212" s="150"/>
      <c r="CQ212" s="150"/>
      <c r="CR212" s="150"/>
      <c r="CS212" s="150"/>
      <c r="CT212" s="150"/>
      <c r="CU212" s="150"/>
      <c r="CV212" s="150"/>
      <c r="CW212" s="150"/>
      <c r="CX212" s="150"/>
      <c r="CY212" s="150"/>
      <c r="CZ212" s="150"/>
      <c r="DA212" s="150"/>
      <c r="DB212" s="150"/>
      <c r="DC212" s="150"/>
      <c r="DD212" s="150"/>
      <c r="DE212" s="150"/>
      <c r="DF212" s="150"/>
    </row>
    <row r="213" spans="1:178" ht="12.75" customHeight="1">
      <c r="A213" s="94"/>
      <c r="B213" s="469" t="str">
        <f t="shared" si="29"/>
        <v/>
      </c>
      <c r="C213" s="12"/>
      <c r="D213" s="469" t="str">
        <f t="shared" si="30"/>
        <v/>
      </c>
      <c r="E213" s="445"/>
      <c r="F213" s="1078" t="str">
        <f t="shared" si="31"/>
        <v/>
      </c>
      <c r="G213" s="1078"/>
      <c r="H213" s="1078"/>
      <c r="I213" s="1078"/>
      <c r="J213" s="1078"/>
      <c r="K213" s="1078"/>
      <c r="L213" s="1078"/>
      <c r="M213" s="1078"/>
      <c r="N213" s="1078"/>
      <c r="O213" s="1078"/>
      <c r="P213" s="1078"/>
      <c r="Q213" s="464"/>
      <c r="R213" s="1079" t="str">
        <f t="shared" si="32"/>
        <v/>
      </c>
      <c r="S213" s="1079"/>
      <c r="T213" s="1079"/>
      <c r="U213" s="1079"/>
      <c r="V213" s="470"/>
      <c r="W213" s="1079" t="str">
        <f t="shared" si="33"/>
        <v/>
      </c>
      <c r="X213" s="1079"/>
      <c r="Y213" s="1079"/>
      <c r="Z213" s="1079"/>
      <c r="AA213" s="1079"/>
      <c r="AB213" s="1079"/>
      <c r="AC213" s="470"/>
      <c r="AD213" s="1080" t="str">
        <f t="shared" si="34"/>
        <v/>
      </c>
      <c r="AE213" s="1080"/>
      <c r="AF213" s="1080"/>
      <c r="AG213" s="1080"/>
      <c r="AH213" s="12"/>
      <c r="AI213" s="469" t="str">
        <f t="shared" si="35"/>
        <v/>
      </c>
      <c r="AJ213" s="18" t="str">
        <f t="shared" si="35"/>
        <v/>
      </c>
      <c r="AK213" s="469" t="str">
        <f t="shared" si="35"/>
        <v/>
      </c>
      <c r="AL213" s="18" t="str">
        <f t="shared" si="35"/>
        <v/>
      </c>
      <c r="AM213" s="18"/>
      <c r="AN213" s="18"/>
      <c r="AO213" s="470"/>
      <c r="AP213" s="444" t="str">
        <f t="shared" si="36"/>
        <v/>
      </c>
      <c r="AQ213" s="389" t="str">
        <f t="shared" si="36"/>
        <v/>
      </c>
      <c r="AR213" s="444" t="str">
        <f t="shared" si="36"/>
        <v/>
      </c>
      <c r="AS213" s="389" t="str">
        <f t="shared" si="36"/>
        <v/>
      </c>
      <c r="AT213" s="18"/>
      <c r="AU213" s="18"/>
      <c r="AV213" s="18"/>
      <c r="AW213" s="965" t="str">
        <f t="shared" si="37"/>
        <v/>
      </c>
      <c r="AX213" s="965"/>
      <c r="AY213" s="96" t="str">
        <f t="shared" si="38"/>
        <v/>
      </c>
      <c r="AZ213" s="466" t="str">
        <f t="shared" si="38"/>
        <v/>
      </c>
      <c r="BA213" s="96" t="str">
        <f t="shared" si="38"/>
        <v/>
      </c>
      <c r="BB213" s="466" t="str">
        <f t="shared" si="38"/>
        <v/>
      </c>
      <c r="BC213" s="18"/>
      <c r="BD213" s="18"/>
      <c r="BE213" s="965" t="str">
        <f t="shared" si="38"/>
        <v/>
      </c>
      <c r="BF213" s="965"/>
      <c r="BG213" s="18" t="s">
        <v>252</v>
      </c>
      <c r="BH213" s="1072" t="str">
        <f t="shared" si="39"/>
        <v/>
      </c>
      <c r="BI213" s="1072"/>
      <c r="BJ213" s="97"/>
      <c r="BO213" s="150"/>
      <c r="BP213" s="150"/>
      <c r="BQ213" s="150"/>
      <c r="BR213" s="150"/>
      <c r="BS213" s="150"/>
      <c r="BT213" s="150"/>
      <c r="BU213" s="150"/>
      <c r="BV213" s="150"/>
      <c r="BW213" s="150"/>
      <c r="BX213" s="150"/>
      <c r="BY213" s="150"/>
      <c r="BZ213" s="150"/>
      <c r="CA213" s="150"/>
      <c r="CB213" s="150"/>
      <c r="CC213" s="150"/>
      <c r="CD213" s="150"/>
      <c r="CE213" s="150"/>
      <c r="CF213" s="150"/>
      <c r="CG213" s="150"/>
      <c r="CH213" s="150"/>
      <c r="CI213" s="150"/>
      <c r="CJ213" s="150"/>
      <c r="CK213" s="150"/>
      <c r="CL213" s="150"/>
      <c r="CM213" s="150"/>
      <c r="CN213" s="150"/>
      <c r="CO213" s="150"/>
      <c r="CP213" s="150"/>
      <c r="CQ213" s="150"/>
      <c r="CR213" s="150"/>
      <c r="CS213" s="150"/>
      <c r="CT213" s="150"/>
      <c r="CU213" s="150"/>
      <c r="CV213" s="150"/>
      <c r="CW213" s="150"/>
      <c r="CX213" s="150"/>
      <c r="CY213" s="150"/>
      <c r="CZ213" s="150"/>
      <c r="DA213" s="150"/>
      <c r="DB213" s="150"/>
      <c r="DC213" s="150"/>
      <c r="DD213" s="150"/>
      <c r="DE213" s="150"/>
      <c r="DF213" s="150"/>
    </row>
    <row r="214" spans="1:178" ht="12.75">
      <c r="A214" s="94"/>
      <c r="B214" s="469" t="str">
        <f t="shared" si="29"/>
        <v/>
      </c>
      <c r="C214" s="12"/>
      <c r="D214" s="469" t="str">
        <f t="shared" si="30"/>
        <v/>
      </c>
      <c r="E214" s="445"/>
      <c r="F214" s="1078" t="str">
        <f t="shared" si="31"/>
        <v/>
      </c>
      <c r="G214" s="1078"/>
      <c r="H214" s="1078"/>
      <c r="I214" s="1078"/>
      <c r="J214" s="1078"/>
      <c r="K214" s="1078"/>
      <c r="L214" s="1078"/>
      <c r="M214" s="1078"/>
      <c r="N214" s="1078"/>
      <c r="O214" s="1078"/>
      <c r="P214" s="1078"/>
      <c r="Q214" s="464"/>
      <c r="R214" s="1079" t="str">
        <f t="shared" si="32"/>
        <v/>
      </c>
      <c r="S214" s="1079"/>
      <c r="T214" s="1079"/>
      <c r="U214" s="1079"/>
      <c r="V214" s="470"/>
      <c r="W214" s="1079" t="str">
        <f t="shared" si="33"/>
        <v/>
      </c>
      <c r="X214" s="1079"/>
      <c r="Y214" s="1079"/>
      <c r="Z214" s="1079"/>
      <c r="AA214" s="1079"/>
      <c r="AB214" s="1079"/>
      <c r="AC214" s="470"/>
      <c r="AD214" s="1080" t="str">
        <f t="shared" si="34"/>
        <v/>
      </c>
      <c r="AE214" s="1080"/>
      <c r="AF214" s="1080"/>
      <c r="AG214" s="1080"/>
      <c r="AH214" s="12"/>
      <c r="AI214" s="469" t="str">
        <f t="shared" si="35"/>
        <v/>
      </c>
      <c r="AJ214" s="18" t="str">
        <f t="shared" si="35"/>
        <v/>
      </c>
      <c r="AK214" s="469" t="str">
        <f t="shared" si="35"/>
        <v/>
      </c>
      <c r="AL214" s="18" t="str">
        <f t="shared" si="35"/>
        <v/>
      </c>
      <c r="AM214" s="18"/>
      <c r="AN214" s="18"/>
      <c r="AO214" s="470"/>
      <c r="AP214" s="444" t="str">
        <f t="shared" si="36"/>
        <v/>
      </c>
      <c r="AQ214" s="389" t="str">
        <f t="shared" si="36"/>
        <v/>
      </c>
      <c r="AR214" s="444" t="str">
        <f t="shared" si="36"/>
        <v/>
      </c>
      <c r="AS214" s="389" t="str">
        <f t="shared" si="36"/>
        <v/>
      </c>
      <c r="AT214" s="18"/>
      <c r="AU214" s="18"/>
      <c r="AV214" s="18"/>
      <c r="AW214" s="965" t="str">
        <f t="shared" si="37"/>
        <v/>
      </c>
      <c r="AX214" s="965"/>
      <c r="AY214" s="96" t="str">
        <f t="shared" si="38"/>
        <v/>
      </c>
      <c r="AZ214" s="466" t="str">
        <f t="shared" si="38"/>
        <v/>
      </c>
      <c r="BA214" s="96" t="str">
        <f t="shared" si="38"/>
        <v/>
      </c>
      <c r="BB214" s="466" t="str">
        <f t="shared" si="38"/>
        <v/>
      </c>
      <c r="BC214" s="18"/>
      <c r="BD214" s="18"/>
      <c r="BE214" s="965" t="str">
        <f t="shared" si="38"/>
        <v/>
      </c>
      <c r="BF214" s="965"/>
      <c r="BG214" s="18" t="s">
        <v>252</v>
      </c>
      <c r="BH214" s="1072" t="str">
        <f t="shared" si="39"/>
        <v/>
      </c>
      <c r="BI214" s="1072"/>
      <c r="BJ214" s="97"/>
      <c r="BO214" s="150"/>
      <c r="BP214" s="150"/>
      <c r="BQ214" s="150"/>
      <c r="BR214" s="150"/>
      <c r="BS214" s="150"/>
      <c r="BT214" s="150"/>
      <c r="BU214" s="150"/>
      <c r="BV214" s="150"/>
      <c r="BW214" s="150"/>
      <c r="BX214" s="150"/>
      <c r="BY214" s="150"/>
      <c r="BZ214" s="150"/>
      <c r="CA214" s="150"/>
      <c r="CB214" s="150"/>
      <c r="CC214" s="150"/>
      <c r="CD214" s="150"/>
      <c r="CE214" s="150"/>
      <c r="CF214" s="150"/>
      <c r="CG214" s="150"/>
      <c r="CH214" s="150"/>
      <c r="CI214" s="150"/>
      <c r="CJ214" s="150"/>
      <c r="CK214" s="150"/>
      <c r="CL214" s="150"/>
      <c r="CM214" s="150"/>
      <c r="CN214" s="150"/>
      <c r="CO214" s="150"/>
      <c r="CP214" s="150"/>
      <c r="CQ214" s="150"/>
      <c r="CR214" s="150"/>
      <c r="CS214" s="150"/>
      <c r="CT214" s="150"/>
      <c r="CU214" s="150"/>
      <c r="CV214" s="150"/>
      <c r="CW214" s="150"/>
      <c r="CX214" s="150"/>
      <c r="CY214" s="150"/>
      <c r="CZ214" s="150"/>
      <c r="DA214" s="150"/>
      <c r="DB214" s="150"/>
      <c r="DC214" s="150"/>
      <c r="DD214" s="150"/>
      <c r="DE214" s="150"/>
      <c r="DF214" s="150"/>
    </row>
    <row r="215" spans="1:178" ht="12.75">
      <c r="A215" s="94"/>
      <c r="B215" s="469" t="str">
        <f t="shared" si="29"/>
        <v/>
      </c>
      <c r="C215" s="12"/>
      <c r="D215" s="469" t="str">
        <f t="shared" si="30"/>
        <v/>
      </c>
      <c r="E215" s="445"/>
      <c r="F215" s="1078" t="str">
        <f t="shared" si="31"/>
        <v/>
      </c>
      <c r="G215" s="1078"/>
      <c r="H215" s="1078"/>
      <c r="I215" s="1078"/>
      <c r="J215" s="1078"/>
      <c r="K215" s="1078"/>
      <c r="L215" s="1078"/>
      <c r="M215" s="1078"/>
      <c r="N215" s="1078"/>
      <c r="O215" s="1078"/>
      <c r="P215" s="1078"/>
      <c r="Q215" s="464"/>
      <c r="R215" s="1079" t="str">
        <f t="shared" si="32"/>
        <v/>
      </c>
      <c r="S215" s="1079"/>
      <c r="T215" s="1079"/>
      <c r="U215" s="1079"/>
      <c r="V215" s="470"/>
      <c r="W215" s="1079" t="str">
        <f t="shared" si="33"/>
        <v/>
      </c>
      <c r="X215" s="1079"/>
      <c r="Y215" s="1079"/>
      <c r="Z215" s="1079"/>
      <c r="AA215" s="1079"/>
      <c r="AB215" s="1079"/>
      <c r="AC215" s="470"/>
      <c r="AD215" s="1080" t="str">
        <f t="shared" si="34"/>
        <v/>
      </c>
      <c r="AE215" s="1080"/>
      <c r="AF215" s="1080"/>
      <c r="AG215" s="1080"/>
      <c r="AH215" s="12"/>
      <c r="AI215" s="469" t="str">
        <f t="shared" si="35"/>
        <v/>
      </c>
      <c r="AJ215" s="18" t="str">
        <f t="shared" si="35"/>
        <v/>
      </c>
      <c r="AK215" s="469" t="str">
        <f t="shared" si="35"/>
        <v/>
      </c>
      <c r="AL215" s="18" t="str">
        <f t="shared" si="35"/>
        <v/>
      </c>
      <c r="AM215" s="18"/>
      <c r="AN215" s="18"/>
      <c r="AO215" s="470"/>
      <c r="AP215" s="444" t="str">
        <f t="shared" si="36"/>
        <v/>
      </c>
      <c r="AQ215" s="389" t="str">
        <f t="shared" si="36"/>
        <v/>
      </c>
      <c r="AR215" s="444" t="str">
        <f t="shared" si="36"/>
        <v/>
      </c>
      <c r="AS215" s="389" t="str">
        <f t="shared" si="36"/>
        <v/>
      </c>
      <c r="AT215" s="18"/>
      <c r="AU215" s="18"/>
      <c r="AV215" s="18"/>
      <c r="AW215" s="965" t="str">
        <f t="shared" si="37"/>
        <v/>
      </c>
      <c r="AX215" s="965"/>
      <c r="AY215" s="96" t="str">
        <f t="shared" si="38"/>
        <v/>
      </c>
      <c r="AZ215" s="466" t="str">
        <f t="shared" si="38"/>
        <v/>
      </c>
      <c r="BA215" s="96" t="str">
        <f t="shared" si="38"/>
        <v/>
      </c>
      <c r="BB215" s="466" t="str">
        <f t="shared" si="38"/>
        <v/>
      </c>
      <c r="BC215" s="18"/>
      <c r="BD215" s="18"/>
      <c r="BE215" s="965" t="str">
        <f t="shared" si="38"/>
        <v/>
      </c>
      <c r="BF215" s="965"/>
      <c r="BG215" s="18" t="s">
        <v>252</v>
      </c>
      <c r="BH215" s="1072" t="str">
        <f t="shared" si="39"/>
        <v/>
      </c>
      <c r="BI215" s="1072"/>
      <c r="BJ215" s="97"/>
      <c r="BO215" s="150"/>
      <c r="BP215" s="150"/>
      <c r="BQ215" s="150"/>
      <c r="BR215" s="150"/>
      <c r="BS215" s="150"/>
      <c r="BT215" s="150"/>
      <c r="BU215" s="150"/>
      <c r="BV215" s="150"/>
      <c r="BW215" s="150"/>
      <c r="BX215" s="150"/>
      <c r="BY215" s="150"/>
      <c r="BZ215" s="150"/>
      <c r="CA215" s="150"/>
      <c r="CB215" s="150"/>
      <c r="CC215" s="150"/>
      <c r="CD215" s="150"/>
      <c r="CE215" s="150"/>
      <c r="CF215" s="150"/>
      <c r="CG215" s="150"/>
      <c r="CH215" s="150"/>
      <c r="CI215" s="150"/>
      <c r="CJ215" s="150"/>
      <c r="CK215" s="150"/>
      <c r="CL215" s="150"/>
      <c r="CM215" s="150"/>
      <c r="CN215" s="150"/>
      <c r="CO215" s="150"/>
      <c r="CP215" s="150"/>
      <c r="CQ215" s="150"/>
      <c r="CR215" s="150"/>
      <c r="CS215" s="150"/>
      <c r="CT215" s="150"/>
      <c r="CU215" s="150"/>
      <c r="CV215" s="150"/>
      <c r="CW215" s="150"/>
      <c r="CX215" s="150"/>
      <c r="CY215" s="150"/>
      <c r="CZ215" s="150"/>
      <c r="DA215" s="150"/>
      <c r="DB215" s="150"/>
      <c r="DC215" s="150"/>
      <c r="DD215" s="150"/>
      <c r="DE215" s="150"/>
      <c r="DF215" s="150"/>
    </row>
    <row r="216" spans="1:178" ht="12.75">
      <c r="A216" s="94"/>
      <c r="B216" s="469" t="str">
        <f t="shared" si="29"/>
        <v/>
      </c>
      <c r="C216" s="12"/>
      <c r="D216" s="469" t="str">
        <f t="shared" si="30"/>
        <v/>
      </c>
      <c r="E216" s="445"/>
      <c r="F216" s="1078" t="str">
        <f t="shared" si="31"/>
        <v/>
      </c>
      <c r="G216" s="1078"/>
      <c r="H216" s="1078"/>
      <c r="I216" s="1078"/>
      <c r="J216" s="1078"/>
      <c r="K216" s="1078"/>
      <c r="L216" s="1078"/>
      <c r="M216" s="1078"/>
      <c r="N216" s="1078"/>
      <c r="O216" s="1078"/>
      <c r="P216" s="1078"/>
      <c r="Q216" s="464"/>
      <c r="R216" s="1079" t="str">
        <f t="shared" si="32"/>
        <v/>
      </c>
      <c r="S216" s="1079"/>
      <c r="T216" s="1079"/>
      <c r="U216" s="1079"/>
      <c r="V216" s="470"/>
      <c r="W216" s="1079" t="str">
        <f t="shared" si="33"/>
        <v/>
      </c>
      <c r="X216" s="1079"/>
      <c r="Y216" s="1079"/>
      <c r="Z216" s="1079"/>
      <c r="AA216" s="1079"/>
      <c r="AB216" s="1079"/>
      <c r="AC216" s="470"/>
      <c r="AD216" s="1080" t="str">
        <f t="shared" si="34"/>
        <v/>
      </c>
      <c r="AE216" s="1080"/>
      <c r="AF216" s="1080"/>
      <c r="AG216" s="1080"/>
      <c r="AH216" s="12"/>
      <c r="AI216" s="469" t="str">
        <f t="shared" si="35"/>
        <v/>
      </c>
      <c r="AJ216" s="18" t="str">
        <f t="shared" si="35"/>
        <v/>
      </c>
      <c r="AK216" s="469" t="str">
        <f t="shared" si="35"/>
        <v/>
      </c>
      <c r="AL216" s="18" t="str">
        <f t="shared" si="35"/>
        <v/>
      </c>
      <c r="AM216" s="18"/>
      <c r="AN216" s="18"/>
      <c r="AO216" s="470"/>
      <c r="AP216" s="444" t="str">
        <f t="shared" si="36"/>
        <v/>
      </c>
      <c r="AQ216" s="389" t="str">
        <f t="shared" si="36"/>
        <v/>
      </c>
      <c r="AR216" s="444" t="str">
        <f t="shared" si="36"/>
        <v/>
      </c>
      <c r="AS216" s="389" t="str">
        <f t="shared" si="36"/>
        <v/>
      </c>
      <c r="AT216" s="18"/>
      <c r="AU216" s="18"/>
      <c r="AV216" s="18"/>
      <c r="AW216" s="965" t="str">
        <f t="shared" si="37"/>
        <v/>
      </c>
      <c r="AX216" s="965"/>
      <c r="AY216" s="96" t="str">
        <f t="shared" si="38"/>
        <v/>
      </c>
      <c r="AZ216" s="466" t="str">
        <f t="shared" si="38"/>
        <v/>
      </c>
      <c r="BA216" s="96" t="str">
        <f t="shared" si="38"/>
        <v/>
      </c>
      <c r="BB216" s="466" t="str">
        <f t="shared" si="38"/>
        <v/>
      </c>
      <c r="BC216" s="18"/>
      <c r="BD216" s="18"/>
      <c r="BE216" s="965" t="str">
        <f t="shared" si="38"/>
        <v/>
      </c>
      <c r="BF216" s="965"/>
      <c r="BG216" s="18" t="s">
        <v>252</v>
      </c>
      <c r="BH216" s="1072" t="str">
        <f t="shared" si="39"/>
        <v/>
      </c>
      <c r="BI216" s="1072"/>
      <c r="BJ216" s="97"/>
      <c r="BO216" s="150"/>
      <c r="BP216" s="150"/>
      <c r="BQ216" s="150"/>
      <c r="BR216" s="150"/>
      <c r="BS216" s="150"/>
      <c r="BT216" s="150"/>
      <c r="BU216" s="150"/>
      <c r="BV216" s="150"/>
      <c r="BW216" s="150"/>
      <c r="BX216" s="150"/>
      <c r="BY216" s="150"/>
      <c r="BZ216" s="150"/>
      <c r="CA216" s="150"/>
      <c r="CB216" s="150"/>
      <c r="CC216" s="150"/>
      <c r="CD216" s="150"/>
      <c r="CE216" s="150"/>
      <c r="CF216" s="150"/>
      <c r="CG216" s="150"/>
      <c r="CH216" s="150"/>
      <c r="CI216" s="150"/>
      <c r="CJ216" s="150"/>
      <c r="CK216" s="150"/>
      <c r="CL216" s="150"/>
      <c r="CM216" s="150"/>
      <c r="CN216" s="150"/>
      <c r="CO216" s="150"/>
      <c r="CP216" s="150"/>
      <c r="CQ216" s="150"/>
      <c r="CR216" s="150"/>
      <c r="CS216" s="150"/>
      <c r="CT216" s="150"/>
      <c r="CU216" s="150"/>
      <c r="CV216" s="150"/>
      <c r="CW216" s="150"/>
      <c r="CX216" s="150"/>
      <c r="CY216" s="150"/>
      <c r="CZ216" s="150"/>
      <c r="DA216" s="150"/>
      <c r="DB216" s="150"/>
      <c r="DC216" s="150"/>
      <c r="DD216" s="150"/>
      <c r="DE216" s="150"/>
      <c r="DF216" s="150"/>
    </row>
    <row r="217" spans="1:178" ht="12.75">
      <c r="A217" s="94"/>
      <c r="B217" s="469" t="str">
        <f t="shared" si="29"/>
        <v/>
      </c>
      <c r="C217" s="12"/>
      <c r="D217" s="469" t="str">
        <f t="shared" si="30"/>
        <v/>
      </c>
      <c r="E217" s="445"/>
      <c r="F217" s="1078" t="str">
        <f t="shared" si="31"/>
        <v/>
      </c>
      <c r="G217" s="1078"/>
      <c r="H217" s="1078"/>
      <c r="I217" s="1078"/>
      <c r="J217" s="1078"/>
      <c r="K217" s="1078"/>
      <c r="L217" s="1078"/>
      <c r="M217" s="1078"/>
      <c r="N217" s="1078"/>
      <c r="O217" s="1078"/>
      <c r="P217" s="1078"/>
      <c r="Q217" s="464"/>
      <c r="R217" s="1079" t="str">
        <f t="shared" si="32"/>
        <v/>
      </c>
      <c r="S217" s="1079"/>
      <c r="T217" s="1079"/>
      <c r="U217" s="1079"/>
      <c r="V217" s="470"/>
      <c r="W217" s="1079" t="str">
        <f t="shared" si="33"/>
        <v/>
      </c>
      <c r="X217" s="1079"/>
      <c r="Y217" s="1079"/>
      <c r="Z217" s="1079"/>
      <c r="AA217" s="1079"/>
      <c r="AB217" s="1079"/>
      <c r="AC217" s="470"/>
      <c r="AD217" s="1080" t="str">
        <f t="shared" si="34"/>
        <v/>
      </c>
      <c r="AE217" s="1080"/>
      <c r="AF217" s="1080"/>
      <c r="AG217" s="1080"/>
      <c r="AH217" s="12"/>
      <c r="AI217" s="469" t="str">
        <f t="shared" si="35"/>
        <v/>
      </c>
      <c r="AJ217" s="18" t="str">
        <f t="shared" si="35"/>
        <v/>
      </c>
      <c r="AK217" s="469" t="str">
        <f t="shared" si="35"/>
        <v/>
      </c>
      <c r="AL217" s="18" t="str">
        <f t="shared" si="35"/>
        <v/>
      </c>
      <c r="AM217" s="18"/>
      <c r="AN217" s="18"/>
      <c r="AO217" s="470"/>
      <c r="AP217" s="444" t="str">
        <f t="shared" si="36"/>
        <v/>
      </c>
      <c r="AQ217" s="389" t="str">
        <f t="shared" si="36"/>
        <v/>
      </c>
      <c r="AR217" s="444" t="str">
        <f t="shared" si="36"/>
        <v/>
      </c>
      <c r="AS217" s="389" t="str">
        <f t="shared" si="36"/>
        <v/>
      </c>
      <c r="AT217" s="18"/>
      <c r="AU217" s="18"/>
      <c r="AV217" s="18"/>
      <c r="AW217" s="965" t="str">
        <f t="shared" si="37"/>
        <v/>
      </c>
      <c r="AX217" s="965"/>
      <c r="AY217" s="96" t="str">
        <f t="shared" si="38"/>
        <v/>
      </c>
      <c r="AZ217" s="466" t="str">
        <f t="shared" si="38"/>
        <v/>
      </c>
      <c r="BA217" s="96" t="str">
        <f t="shared" si="38"/>
        <v/>
      </c>
      <c r="BB217" s="466" t="str">
        <f t="shared" si="38"/>
        <v/>
      </c>
      <c r="BC217" s="18"/>
      <c r="BD217" s="18"/>
      <c r="BE217" s="965" t="str">
        <f t="shared" si="38"/>
        <v/>
      </c>
      <c r="BF217" s="965"/>
      <c r="BG217" s="18" t="s">
        <v>252</v>
      </c>
      <c r="BH217" s="1072" t="str">
        <f t="shared" si="39"/>
        <v/>
      </c>
      <c r="BI217" s="1072"/>
      <c r="BJ217" s="97"/>
      <c r="BO217" s="150"/>
      <c r="BP217" s="150"/>
      <c r="BQ217" s="150"/>
      <c r="BR217" s="150"/>
      <c r="BS217" s="150"/>
      <c r="BT217" s="150"/>
      <c r="BU217" s="150"/>
      <c r="BV217" s="150"/>
      <c r="BW217" s="150"/>
      <c r="BX217" s="150"/>
      <c r="BY217" s="150"/>
      <c r="BZ217" s="150"/>
      <c r="CA217" s="150"/>
      <c r="CB217" s="150"/>
      <c r="CC217" s="150"/>
      <c r="CD217" s="150"/>
      <c r="CE217" s="150"/>
      <c r="CF217" s="150"/>
      <c r="CG217" s="150"/>
      <c r="CH217" s="150"/>
      <c r="CI217" s="150"/>
      <c r="CJ217" s="150"/>
      <c r="CK217" s="150"/>
      <c r="CL217" s="150"/>
      <c r="CM217" s="150"/>
      <c r="CN217" s="150"/>
      <c r="CO217" s="150"/>
      <c r="CP217" s="150"/>
      <c r="CQ217" s="150"/>
      <c r="CR217" s="150"/>
      <c r="CS217" s="150"/>
      <c r="CT217" s="150"/>
      <c r="CU217" s="150"/>
      <c r="CV217" s="150"/>
      <c r="CW217" s="150"/>
      <c r="CX217" s="150"/>
      <c r="CY217" s="150"/>
      <c r="CZ217" s="150"/>
      <c r="DA217" s="150"/>
      <c r="DB217" s="150"/>
      <c r="DC217" s="150"/>
      <c r="DD217" s="150"/>
      <c r="DE217" s="150"/>
      <c r="DF217" s="150"/>
    </row>
    <row r="218" spans="1:178" ht="12.75">
      <c r="A218" s="94"/>
      <c r="B218" s="469" t="str">
        <f t="shared" si="29"/>
        <v/>
      </c>
      <c r="C218" s="12"/>
      <c r="D218" s="469" t="str">
        <f t="shared" si="30"/>
        <v/>
      </c>
      <c r="E218" s="445"/>
      <c r="F218" s="1078" t="str">
        <f t="shared" si="31"/>
        <v/>
      </c>
      <c r="G218" s="1078"/>
      <c r="H218" s="1078"/>
      <c r="I218" s="1078"/>
      <c r="J218" s="1078"/>
      <c r="K218" s="1078"/>
      <c r="L218" s="1078"/>
      <c r="M218" s="1078"/>
      <c r="N218" s="1078"/>
      <c r="O218" s="1078"/>
      <c r="P218" s="1078"/>
      <c r="Q218" s="464"/>
      <c r="R218" s="1079" t="str">
        <f t="shared" si="32"/>
        <v/>
      </c>
      <c r="S218" s="1079"/>
      <c r="T218" s="1079"/>
      <c r="U218" s="1079"/>
      <c r="V218" s="470"/>
      <c r="W218" s="1079" t="str">
        <f t="shared" si="33"/>
        <v/>
      </c>
      <c r="X218" s="1079"/>
      <c r="Y218" s="1079"/>
      <c r="Z218" s="1079"/>
      <c r="AA218" s="1079"/>
      <c r="AB218" s="1079"/>
      <c r="AC218" s="470"/>
      <c r="AD218" s="1080" t="str">
        <f t="shared" si="34"/>
        <v/>
      </c>
      <c r="AE218" s="1080"/>
      <c r="AF218" s="1080"/>
      <c r="AG218" s="1080"/>
      <c r="AH218" s="12"/>
      <c r="AI218" s="469" t="str">
        <f t="shared" si="35"/>
        <v/>
      </c>
      <c r="AJ218" s="18" t="str">
        <f t="shared" si="35"/>
        <v/>
      </c>
      <c r="AK218" s="469" t="str">
        <f t="shared" si="35"/>
        <v/>
      </c>
      <c r="AL218" s="18" t="str">
        <f t="shared" si="35"/>
        <v/>
      </c>
      <c r="AM218" s="18"/>
      <c r="AN218" s="18"/>
      <c r="AO218" s="470"/>
      <c r="AP218" s="444" t="str">
        <f t="shared" si="36"/>
        <v/>
      </c>
      <c r="AQ218" s="389" t="str">
        <f t="shared" si="36"/>
        <v/>
      </c>
      <c r="AR218" s="444" t="str">
        <f t="shared" si="36"/>
        <v/>
      </c>
      <c r="AS218" s="389" t="str">
        <f t="shared" si="36"/>
        <v/>
      </c>
      <c r="AT218" s="18"/>
      <c r="AU218" s="18"/>
      <c r="AV218" s="18"/>
      <c r="AW218" s="965" t="str">
        <f t="shared" si="37"/>
        <v/>
      </c>
      <c r="AX218" s="965"/>
      <c r="AY218" s="96" t="str">
        <f t="shared" si="38"/>
        <v/>
      </c>
      <c r="AZ218" s="466" t="str">
        <f t="shared" si="38"/>
        <v/>
      </c>
      <c r="BA218" s="96" t="str">
        <f t="shared" si="38"/>
        <v/>
      </c>
      <c r="BB218" s="466" t="str">
        <f t="shared" si="38"/>
        <v/>
      </c>
      <c r="BC218" s="18"/>
      <c r="BD218" s="18"/>
      <c r="BE218" s="965" t="str">
        <f t="shared" si="38"/>
        <v/>
      </c>
      <c r="BF218" s="965"/>
      <c r="BG218" s="18" t="s">
        <v>252</v>
      </c>
      <c r="BH218" s="1072" t="str">
        <f t="shared" si="39"/>
        <v/>
      </c>
      <c r="BI218" s="1072"/>
      <c r="BJ218" s="97"/>
      <c r="BO218" s="150"/>
      <c r="BP218" s="150"/>
      <c r="BQ218" s="150"/>
      <c r="BR218" s="150"/>
      <c r="BS218" s="150"/>
      <c r="BT218" s="150"/>
      <c r="BU218" s="150"/>
      <c r="BV218" s="150"/>
      <c r="BW218" s="150"/>
      <c r="BX218" s="150"/>
      <c r="BY218" s="150"/>
      <c r="BZ218" s="150"/>
      <c r="CA218" s="150"/>
      <c r="CB218" s="150"/>
      <c r="CC218" s="150"/>
      <c r="CD218" s="150"/>
      <c r="CE218" s="150"/>
      <c r="CF218" s="150"/>
      <c r="CG218" s="150"/>
      <c r="CH218" s="150"/>
      <c r="CI218" s="150"/>
      <c r="CJ218" s="150"/>
      <c r="CK218" s="150"/>
      <c r="CL218" s="150"/>
      <c r="CM218" s="150"/>
      <c r="CN218" s="150"/>
      <c r="CO218" s="150"/>
      <c r="CP218" s="150"/>
      <c r="CQ218" s="150"/>
      <c r="CR218" s="150"/>
      <c r="CS218" s="150"/>
      <c r="CT218" s="150"/>
      <c r="CU218" s="150"/>
      <c r="CV218" s="150"/>
      <c r="CW218" s="150"/>
      <c r="CX218" s="150"/>
      <c r="CY218" s="150"/>
      <c r="CZ218" s="150"/>
      <c r="DA218" s="150"/>
      <c r="DB218" s="150"/>
      <c r="DC218" s="150"/>
      <c r="DD218" s="150"/>
      <c r="DE218" s="150"/>
      <c r="DF218" s="150"/>
    </row>
    <row r="219" spans="1:178" ht="12.75">
      <c r="A219" s="94"/>
      <c r="B219" s="469" t="str">
        <f t="shared" si="29"/>
        <v/>
      </c>
      <c r="C219" s="12"/>
      <c r="D219" s="469" t="str">
        <f t="shared" si="30"/>
        <v/>
      </c>
      <c r="E219" s="445"/>
      <c r="F219" s="1078" t="str">
        <f t="shared" si="31"/>
        <v/>
      </c>
      <c r="G219" s="1078"/>
      <c r="H219" s="1078"/>
      <c r="I219" s="1078"/>
      <c r="J219" s="1078"/>
      <c r="K219" s="1078"/>
      <c r="L219" s="1078"/>
      <c r="M219" s="1078"/>
      <c r="N219" s="1078"/>
      <c r="O219" s="1078"/>
      <c r="P219" s="1078"/>
      <c r="Q219" s="464"/>
      <c r="R219" s="1079" t="str">
        <f t="shared" si="32"/>
        <v/>
      </c>
      <c r="S219" s="1079"/>
      <c r="T219" s="1079"/>
      <c r="U219" s="1079"/>
      <c r="V219" s="470"/>
      <c r="W219" s="1079" t="str">
        <f t="shared" si="33"/>
        <v/>
      </c>
      <c r="X219" s="1079"/>
      <c r="Y219" s="1079"/>
      <c r="Z219" s="1079"/>
      <c r="AA219" s="1079"/>
      <c r="AB219" s="1079"/>
      <c r="AC219" s="470"/>
      <c r="AD219" s="1080" t="str">
        <f t="shared" si="34"/>
        <v/>
      </c>
      <c r="AE219" s="1080"/>
      <c r="AF219" s="1080"/>
      <c r="AG219" s="1080"/>
      <c r="AH219" s="12"/>
      <c r="AI219" s="469" t="str">
        <f t="shared" si="35"/>
        <v/>
      </c>
      <c r="AJ219" s="18" t="str">
        <f t="shared" si="35"/>
        <v/>
      </c>
      <c r="AK219" s="469" t="str">
        <f t="shared" si="35"/>
        <v/>
      </c>
      <c r="AL219" s="18" t="str">
        <f t="shared" si="35"/>
        <v/>
      </c>
      <c r="AM219" s="18"/>
      <c r="AN219" s="18"/>
      <c r="AO219" s="470"/>
      <c r="AP219" s="444" t="str">
        <f t="shared" si="36"/>
        <v/>
      </c>
      <c r="AQ219" s="389" t="str">
        <f t="shared" si="36"/>
        <v/>
      </c>
      <c r="AR219" s="444" t="str">
        <f t="shared" si="36"/>
        <v/>
      </c>
      <c r="AS219" s="389" t="str">
        <f t="shared" si="36"/>
        <v/>
      </c>
      <c r="AT219" s="18"/>
      <c r="AU219" s="18"/>
      <c r="AV219" s="18"/>
      <c r="AW219" s="965" t="str">
        <f t="shared" si="37"/>
        <v/>
      </c>
      <c r="AX219" s="965"/>
      <c r="AY219" s="96" t="str">
        <f t="shared" si="38"/>
        <v/>
      </c>
      <c r="AZ219" s="466" t="str">
        <f t="shared" si="38"/>
        <v/>
      </c>
      <c r="BA219" s="96" t="str">
        <f t="shared" si="38"/>
        <v/>
      </c>
      <c r="BB219" s="466" t="str">
        <f t="shared" si="38"/>
        <v/>
      </c>
      <c r="BC219" s="18"/>
      <c r="BD219" s="18"/>
      <c r="BE219" s="965" t="str">
        <f t="shared" si="38"/>
        <v/>
      </c>
      <c r="BF219" s="965"/>
      <c r="BG219" s="18" t="s">
        <v>252</v>
      </c>
      <c r="BH219" s="1072" t="str">
        <f t="shared" si="39"/>
        <v/>
      </c>
      <c r="BI219" s="1072"/>
      <c r="BJ219" s="97"/>
      <c r="BO219" s="150"/>
      <c r="BP219" s="150"/>
      <c r="BQ219" s="150"/>
      <c r="BR219" s="150"/>
      <c r="BS219" s="150"/>
      <c r="BT219" s="150"/>
      <c r="BU219" s="150"/>
      <c r="BV219" s="150"/>
      <c r="BW219" s="150"/>
      <c r="BX219" s="150"/>
      <c r="BY219" s="150"/>
      <c r="BZ219" s="150"/>
      <c r="CA219" s="150"/>
      <c r="CB219" s="150"/>
      <c r="CC219" s="150"/>
      <c r="CD219" s="150"/>
      <c r="CE219" s="150"/>
      <c r="CF219" s="150"/>
      <c r="CG219" s="150"/>
      <c r="CH219" s="150"/>
      <c r="CI219" s="150"/>
      <c r="CJ219" s="150"/>
      <c r="CK219" s="150"/>
      <c r="CL219" s="150"/>
      <c r="CM219" s="150"/>
      <c r="CN219" s="150"/>
      <c r="CO219" s="150"/>
      <c r="CP219" s="150"/>
      <c r="CQ219" s="150"/>
      <c r="CR219" s="150"/>
      <c r="CS219" s="150"/>
      <c r="CT219" s="150"/>
      <c r="CU219" s="150"/>
      <c r="CV219" s="150"/>
      <c r="CW219" s="150"/>
      <c r="CX219" s="150"/>
      <c r="CY219" s="150"/>
      <c r="CZ219" s="150"/>
      <c r="DA219" s="150"/>
      <c r="DB219" s="150"/>
      <c r="DC219" s="150"/>
      <c r="DD219" s="150"/>
      <c r="DE219" s="150"/>
      <c r="DF219" s="150"/>
    </row>
    <row r="220" spans="1:178" ht="12.75">
      <c r="A220" s="94"/>
      <c r="B220" s="469" t="str">
        <f t="shared" si="29"/>
        <v/>
      </c>
      <c r="C220" s="12"/>
      <c r="D220" s="469" t="str">
        <f t="shared" si="30"/>
        <v/>
      </c>
      <c r="E220" s="445"/>
      <c r="F220" s="1078" t="str">
        <f t="shared" si="31"/>
        <v/>
      </c>
      <c r="G220" s="1078"/>
      <c r="H220" s="1078"/>
      <c r="I220" s="1078"/>
      <c r="J220" s="1078"/>
      <c r="K220" s="1078"/>
      <c r="L220" s="1078"/>
      <c r="M220" s="1078"/>
      <c r="N220" s="1078"/>
      <c r="O220" s="1078"/>
      <c r="P220" s="1078"/>
      <c r="Q220" s="464"/>
      <c r="R220" s="1079" t="str">
        <f t="shared" si="32"/>
        <v/>
      </c>
      <c r="S220" s="1079"/>
      <c r="T220" s="1079"/>
      <c r="U220" s="1079"/>
      <c r="V220" s="470"/>
      <c r="W220" s="1079" t="str">
        <f t="shared" si="33"/>
        <v/>
      </c>
      <c r="X220" s="1079"/>
      <c r="Y220" s="1079"/>
      <c r="Z220" s="1079"/>
      <c r="AA220" s="1079"/>
      <c r="AB220" s="1079"/>
      <c r="AC220" s="470"/>
      <c r="AD220" s="1080" t="str">
        <f t="shared" si="34"/>
        <v/>
      </c>
      <c r="AE220" s="1080"/>
      <c r="AF220" s="1080"/>
      <c r="AG220" s="1080"/>
      <c r="AH220" s="12"/>
      <c r="AI220" s="469" t="str">
        <f t="shared" si="35"/>
        <v/>
      </c>
      <c r="AJ220" s="18" t="str">
        <f t="shared" si="35"/>
        <v/>
      </c>
      <c r="AK220" s="469" t="str">
        <f t="shared" si="35"/>
        <v/>
      </c>
      <c r="AL220" s="18" t="str">
        <f t="shared" si="35"/>
        <v/>
      </c>
      <c r="AM220" s="18"/>
      <c r="AN220" s="18"/>
      <c r="AO220" s="470"/>
      <c r="AP220" s="444" t="str">
        <f t="shared" si="36"/>
        <v/>
      </c>
      <c r="AQ220" s="389" t="str">
        <f t="shared" si="36"/>
        <v/>
      </c>
      <c r="AR220" s="444" t="str">
        <f t="shared" si="36"/>
        <v/>
      </c>
      <c r="AS220" s="389" t="str">
        <f t="shared" si="36"/>
        <v/>
      </c>
      <c r="AT220" s="18"/>
      <c r="AU220" s="18"/>
      <c r="AV220" s="18"/>
      <c r="AW220" s="965" t="str">
        <f t="shared" si="37"/>
        <v/>
      </c>
      <c r="AX220" s="965"/>
      <c r="AY220" s="96" t="str">
        <f t="shared" si="38"/>
        <v/>
      </c>
      <c r="AZ220" s="466" t="str">
        <f t="shared" si="38"/>
        <v/>
      </c>
      <c r="BA220" s="96" t="str">
        <f t="shared" si="38"/>
        <v/>
      </c>
      <c r="BB220" s="466" t="str">
        <f t="shared" si="38"/>
        <v/>
      </c>
      <c r="BC220" s="18"/>
      <c r="BD220" s="18"/>
      <c r="BE220" s="965" t="str">
        <f t="shared" si="38"/>
        <v/>
      </c>
      <c r="BF220" s="965"/>
      <c r="BG220" s="18" t="s">
        <v>252</v>
      </c>
      <c r="BH220" s="1072" t="str">
        <f t="shared" si="39"/>
        <v/>
      </c>
      <c r="BI220" s="1072"/>
      <c r="BJ220" s="97"/>
      <c r="BO220" s="150"/>
      <c r="BP220" s="150"/>
      <c r="BQ220" s="150"/>
      <c r="BR220" s="150"/>
      <c r="BS220" s="150"/>
      <c r="BT220" s="150"/>
      <c r="BU220" s="150"/>
      <c r="BV220" s="150"/>
      <c r="BW220" s="150"/>
      <c r="BX220" s="150"/>
      <c r="BY220" s="150"/>
      <c r="BZ220" s="150"/>
      <c r="CA220" s="150"/>
      <c r="CB220" s="150"/>
      <c r="CC220" s="150"/>
      <c r="CD220" s="150"/>
      <c r="CE220" s="150"/>
      <c r="CF220" s="150"/>
      <c r="CG220" s="150"/>
      <c r="CH220" s="150"/>
      <c r="CI220" s="150"/>
      <c r="CJ220" s="150"/>
      <c r="CK220" s="150"/>
      <c r="CL220" s="150"/>
      <c r="CM220" s="150"/>
      <c r="CN220" s="150"/>
      <c r="CO220" s="150"/>
      <c r="CP220" s="150"/>
      <c r="CQ220" s="150"/>
      <c r="CR220" s="150"/>
      <c r="CS220" s="150"/>
      <c r="CT220" s="150"/>
      <c r="CU220" s="150"/>
      <c r="CV220" s="150"/>
      <c r="CW220" s="150"/>
      <c r="CX220" s="150"/>
      <c r="CY220" s="150"/>
      <c r="CZ220" s="150"/>
      <c r="DA220" s="150"/>
      <c r="DB220" s="150"/>
      <c r="DC220" s="150"/>
      <c r="DD220" s="150"/>
      <c r="DE220" s="150"/>
      <c r="DF220" s="150"/>
    </row>
    <row r="221" spans="1:178" ht="12.75">
      <c r="A221" s="94"/>
      <c r="B221" s="469" t="str">
        <f t="shared" si="29"/>
        <v/>
      </c>
      <c r="C221" s="12"/>
      <c r="D221" s="469" t="str">
        <f t="shared" si="30"/>
        <v/>
      </c>
      <c r="E221" s="445"/>
      <c r="F221" s="1078" t="str">
        <f t="shared" si="31"/>
        <v/>
      </c>
      <c r="G221" s="1078"/>
      <c r="H221" s="1078"/>
      <c r="I221" s="1078"/>
      <c r="J221" s="1078"/>
      <c r="K221" s="1078"/>
      <c r="L221" s="1078"/>
      <c r="M221" s="1078"/>
      <c r="N221" s="1078"/>
      <c r="O221" s="1078"/>
      <c r="P221" s="1078"/>
      <c r="Q221" s="464"/>
      <c r="R221" s="1079" t="str">
        <f t="shared" si="32"/>
        <v/>
      </c>
      <c r="S221" s="1079"/>
      <c r="T221" s="1079"/>
      <c r="U221" s="1079"/>
      <c r="V221" s="470"/>
      <c r="W221" s="1079" t="str">
        <f t="shared" si="33"/>
        <v/>
      </c>
      <c r="X221" s="1079"/>
      <c r="Y221" s="1079"/>
      <c r="Z221" s="1079"/>
      <c r="AA221" s="1079"/>
      <c r="AB221" s="1079"/>
      <c r="AC221" s="470"/>
      <c r="AD221" s="1080" t="str">
        <f t="shared" si="34"/>
        <v/>
      </c>
      <c r="AE221" s="1080"/>
      <c r="AF221" s="1080"/>
      <c r="AG221" s="1080"/>
      <c r="AH221" s="12"/>
      <c r="AI221" s="469" t="str">
        <f t="shared" si="35"/>
        <v/>
      </c>
      <c r="AJ221" s="18" t="str">
        <f t="shared" si="35"/>
        <v/>
      </c>
      <c r="AK221" s="469" t="str">
        <f t="shared" si="35"/>
        <v/>
      </c>
      <c r="AL221" s="18" t="str">
        <f t="shared" si="35"/>
        <v/>
      </c>
      <c r="AM221" s="18"/>
      <c r="AN221" s="18"/>
      <c r="AO221" s="470"/>
      <c r="AP221" s="444" t="str">
        <f t="shared" si="36"/>
        <v/>
      </c>
      <c r="AQ221" s="389" t="str">
        <f t="shared" si="36"/>
        <v/>
      </c>
      <c r="AR221" s="444" t="str">
        <f t="shared" si="36"/>
        <v/>
      </c>
      <c r="AS221" s="389" t="str">
        <f t="shared" si="36"/>
        <v/>
      </c>
      <c r="AT221" s="18"/>
      <c r="AU221" s="18"/>
      <c r="AV221" s="18"/>
      <c r="AW221" s="965" t="str">
        <f t="shared" si="37"/>
        <v/>
      </c>
      <c r="AX221" s="965"/>
      <c r="AY221" s="96" t="str">
        <f t="shared" si="38"/>
        <v/>
      </c>
      <c r="AZ221" s="466" t="str">
        <f t="shared" si="38"/>
        <v/>
      </c>
      <c r="BA221" s="96" t="str">
        <f t="shared" si="38"/>
        <v/>
      </c>
      <c r="BB221" s="466" t="str">
        <f t="shared" si="38"/>
        <v/>
      </c>
      <c r="BC221" s="18"/>
      <c r="BD221" s="18"/>
      <c r="BE221" s="965" t="str">
        <f t="shared" si="38"/>
        <v/>
      </c>
      <c r="BF221" s="965"/>
      <c r="BG221" s="18" t="s">
        <v>252</v>
      </c>
      <c r="BH221" s="1072" t="str">
        <f t="shared" si="39"/>
        <v/>
      </c>
      <c r="BI221" s="1072"/>
      <c r="BJ221" s="97"/>
      <c r="BO221" s="162"/>
      <c r="BP221" s="162"/>
      <c r="BQ221" s="162"/>
      <c r="BR221" s="162"/>
      <c r="BS221" s="162"/>
      <c r="BT221" s="162"/>
      <c r="BU221" s="162"/>
      <c r="BV221" s="162"/>
      <c r="BW221" s="162"/>
      <c r="BX221" s="162"/>
      <c r="BY221" s="150"/>
      <c r="BZ221" s="150"/>
      <c r="CA221" s="150"/>
      <c r="CB221" s="150"/>
      <c r="CC221" s="150"/>
      <c r="CD221" s="150"/>
      <c r="CE221" s="150"/>
      <c r="CF221" s="150"/>
      <c r="CG221" s="150"/>
      <c r="CH221" s="150"/>
      <c r="CI221" s="150"/>
      <c r="CJ221" s="150"/>
      <c r="CK221" s="150"/>
      <c r="CL221" s="150"/>
      <c r="CM221" s="150"/>
      <c r="CN221" s="150"/>
      <c r="CO221" s="150"/>
      <c r="CP221" s="150"/>
      <c r="CQ221" s="150"/>
      <c r="CR221" s="150"/>
      <c r="CS221" s="150"/>
      <c r="CT221" s="150"/>
      <c r="CU221" s="150"/>
      <c r="CV221" s="150"/>
      <c r="CW221" s="150"/>
      <c r="CX221" s="150"/>
      <c r="CY221" s="150"/>
      <c r="CZ221" s="150"/>
      <c r="DA221" s="150"/>
      <c r="DB221" s="150"/>
      <c r="DC221" s="150"/>
      <c r="DD221" s="150"/>
      <c r="DE221" s="150"/>
      <c r="DF221" s="150"/>
    </row>
    <row r="222" spans="1:178" ht="12.75">
      <c r="A222" s="94"/>
      <c r="B222" s="469" t="str">
        <f t="shared" si="29"/>
        <v/>
      </c>
      <c r="C222" s="12"/>
      <c r="D222" s="469" t="str">
        <f t="shared" si="30"/>
        <v/>
      </c>
      <c r="E222" s="445"/>
      <c r="F222" s="1078" t="str">
        <f t="shared" si="31"/>
        <v/>
      </c>
      <c r="G222" s="1078"/>
      <c r="H222" s="1078"/>
      <c r="I222" s="1078"/>
      <c r="J222" s="1078"/>
      <c r="K222" s="1078"/>
      <c r="L222" s="1078"/>
      <c r="M222" s="1078"/>
      <c r="N222" s="1078"/>
      <c r="O222" s="1078"/>
      <c r="P222" s="1078"/>
      <c r="Q222" s="464"/>
      <c r="R222" s="1079" t="str">
        <f t="shared" si="32"/>
        <v/>
      </c>
      <c r="S222" s="1079"/>
      <c r="T222" s="1079"/>
      <c r="U222" s="1079"/>
      <c r="V222" s="470"/>
      <c r="W222" s="1079" t="str">
        <f t="shared" si="33"/>
        <v/>
      </c>
      <c r="X222" s="1079"/>
      <c r="Y222" s="1079"/>
      <c r="Z222" s="1079"/>
      <c r="AA222" s="1079"/>
      <c r="AB222" s="1079"/>
      <c r="AC222" s="470"/>
      <c r="AD222" s="1080" t="str">
        <f t="shared" si="34"/>
        <v/>
      </c>
      <c r="AE222" s="1080"/>
      <c r="AF222" s="1080"/>
      <c r="AG222" s="1080"/>
      <c r="AH222" s="12"/>
      <c r="AI222" s="469" t="str">
        <f t="shared" si="35"/>
        <v/>
      </c>
      <c r="AJ222" s="18" t="str">
        <f t="shared" si="35"/>
        <v/>
      </c>
      <c r="AK222" s="469" t="str">
        <f t="shared" si="35"/>
        <v/>
      </c>
      <c r="AL222" s="18" t="str">
        <f t="shared" si="35"/>
        <v/>
      </c>
      <c r="AM222" s="18"/>
      <c r="AN222" s="18"/>
      <c r="AO222" s="470"/>
      <c r="AP222" s="444" t="str">
        <f t="shared" si="36"/>
        <v/>
      </c>
      <c r="AQ222" s="389" t="str">
        <f t="shared" si="36"/>
        <v/>
      </c>
      <c r="AR222" s="444" t="str">
        <f t="shared" si="36"/>
        <v/>
      </c>
      <c r="AS222" s="389" t="str">
        <f t="shared" si="36"/>
        <v/>
      </c>
      <c r="AT222" s="18"/>
      <c r="AU222" s="18"/>
      <c r="AV222" s="18"/>
      <c r="AW222" s="965" t="str">
        <f t="shared" si="37"/>
        <v/>
      </c>
      <c r="AX222" s="965"/>
      <c r="AY222" s="96" t="str">
        <f t="shared" si="38"/>
        <v/>
      </c>
      <c r="AZ222" s="466" t="str">
        <f t="shared" si="38"/>
        <v/>
      </c>
      <c r="BA222" s="96" t="str">
        <f t="shared" si="38"/>
        <v/>
      </c>
      <c r="BB222" s="466" t="str">
        <f t="shared" si="38"/>
        <v/>
      </c>
      <c r="BC222" s="18"/>
      <c r="BD222" s="18"/>
      <c r="BE222" s="965" t="str">
        <f t="shared" si="38"/>
        <v/>
      </c>
      <c r="BF222" s="965"/>
      <c r="BG222" s="18" t="s">
        <v>252</v>
      </c>
      <c r="BH222" s="1072" t="str">
        <f t="shared" si="39"/>
        <v/>
      </c>
      <c r="BI222" s="1072"/>
      <c r="BJ222" s="97"/>
      <c r="BO222" s="162"/>
      <c r="BP222" s="162"/>
      <c r="BQ222" s="162"/>
      <c r="BR222" s="162"/>
      <c r="BS222" s="162"/>
      <c r="BT222" s="162"/>
      <c r="BU222" s="162"/>
      <c r="BV222" s="162"/>
      <c r="BW222" s="162"/>
      <c r="BX222" s="162"/>
      <c r="BY222" s="150"/>
      <c r="BZ222" s="150"/>
      <c r="CA222" s="150"/>
      <c r="CB222" s="150"/>
      <c r="CC222" s="150"/>
      <c r="CD222" s="150"/>
      <c r="CE222" s="150"/>
      <c r="CF222" s="150"/>
      <c r="CG222" s="150"/>
      <c r="CH222" s="150"/>
      <c r="CI222" s="150"/>
      <c r="CJ222" s="150"/>
      <c r="CK222" s="150"/>
      <c r="CL222" s="150"/>
      <c r="CM222" s="150"/>
      <c r="CN222" s="150"/>
      <c r="CO222" s="150"/>
      <c r="CP222" s="150"/>
      <c r="CQ222" s="150"/>
      <c r="CR222" s="150"/>
      <c r="CS222" s="150"/>
      <c r="CT222" s="150"/>
      <c r="CU222" s="150"/>
      <c r="CV222" s="150"/>
      <c r="CW222" s="150"/>
      <c r="CX222" s="150"/>
      <c r="CY222" s="150"/>
      <c r="CZ222" s="150"/>
      <c r="DA222" s="150"/>
      <c r="DB222" s="150"/>
      <c r="DC222" s="150"/>
      <c r="DD222" s="150"/>
      <c r="DE222" s="150"/>
      <c r="DF222" s="150"/>
    </row>
    <row r="223" spans="1:178" ht="12.75">
      <c r="A223" s="94"/>
      <c r="B223" s="469" t="str">
        <f t="shared" si="29"/>
        <v/>
      </c>
      <c r="C223" s="12"/>
      <c r="D223" s="469" t="str">
        <f t="shared" si="30"/>
        <v/>
      </c>
      <c r="E223" s="445"/>
      <c r="F223" s="1078" t="str">
        <f t="shared" si="31"/>
        <v/>
      </c>
      <c r="G223" s="1078"/>
      <c r="H223" s="1078"/>
      <c r="I223" s="1078"/>
      <c r="J223" s="1078"/>
      <c r="K223" s="1078"/>
      <c r="L223" s="1078"/>
      <c r="M223" s="1078"/>
      <c r="N223" s="1078"/>
      <c r="O223" s="1078"/>
      <c r="P223" s="1078"/>
      <c r="Q223" s="464"/>
      <c r="R223" s="1079" t="str">
        <f t="shared" si="32"/>
        <v/>
      </c>
      <c r="S223" s="1079"/>
      <c r="T223" s="1079"/>
      <c r="U223" s="1079"/>
      <c r="V223" s="470"/>
      <c r="W223" s="1079" t="str">
        <f t="shared" si="33"/>
        <v/>
      </c>
      <c r="X223" s="1079"/>
      <c r="Y223" s="1079"/>
      <c r="Z223" s="1079"/>
      <c r="AA223" s="1079"/>
      <c r="AB223" s="1079"/>
      <c r="AC223" s="470"/>
      <c r="AD223" s="1080" t="str">
        <f t="shared" si="34"/>
        <v/>
      </c>
      <c r="AE223" s="1080"/>
      <c r="AF223" s="1080"/>
      <c r="AG223" s="1080"/>
      <c r="AH223" s="12"/>
      <c r="AI223" s="469" t="str">
        <f t="shared" si="35"/>
        <v/>
      </c>
      <c r="AJ223" s="18" t="str">
        <f t="shared" si="35"/>
        <v/>
      </c>
      <c r="AK223" s="469" t="str">
        <f t="shared" si="35"/>
        <v/>
      </c>
      <c r="AL223" s="18" t="str">
        <f t="shared" si="35"/>
        <v/>
      </c>
      <c r="AM223" s="18"/>
      <c r="AN223" s="18"/>
      <c r="AO223" s="470"/>
      <c r="AP223" s="444" t="str">
        <f t="shared" si="36"/>
        <v/>
      </c>
      <c r="AQ223" s="389" t="str">
        <f t="shared" si="36"/>
        <v/>
      </c>
      <c r="AR223" s="444" t="str">
        <f t="shared" si="36"/>
        <v/>
      </c>
      <c r="AS223" s="389" t="str">
        <f t="shared" si="36"/>
        <v/>
      </c>
      <c r="AT223" s="18"/>
      <c r="AU223" s="18"/>
      <c r="AV223" s="18"/>
      <c r="AW223" s="965" t="str">
        <f t="shared" si="37"/>
        <v/>
      </c>
      <c r="AX223" s="965"/>
      <c r="AY223" s="96" t="str">
        <f t="shared" si="38"/>
        <v/>
      </c>
      <c r="AZ223" s="466" t="str">
        <f t="shared" si="38"/>
        <v/>
      </c>
      <c r="BA223" s="96" t="str">
        <f t="shared" si="38"/>
        <v/>
      </c>
      <c r="BB223" s="466" t="str">
        <f t="shared" si="38"/>
        <v/>
      </c>
      <c r="BC223" s="18"/>
      <c r="BD223" s="18"/>
      <c r="BE223" s="965" t="str">
        <f t="shared" si="38"/>
        <v/>
      </c>
      <c r="BF223" s="965"/>
      <c r="BG223" s="18" t="s">
        <v>252</v>
      </c>
      <c r="BH223" s="1072" t="str">
        <f t="shared" si="39"/>
        <v/>
      </c>
      <c r="BI223" s="1072"/>
      <c r="BJ223" s="97"/>
      <c r="BO223" s="162"/>
      <c r="BP223" s="162"/>
      <c r="BQ223" s="162"/>
      <c r="BR223" s="162"/>
      <c r="BS223" s="162"/>
      <c r="BT223" s="162"/>
      <c r="BU223" s="162"/>
      <c r="BV223" s="162"/>
      <c r="BW223" s="162"/>
      <c r="BX223" s="162"/>
      <c r="BY223" s="150"/>
      <c r="BZ223" s="150"/>
      <c r="CA223" s="150"/>
      <c r="CB223" s="150"/>
      <c r="CC223" s="150"/>
      <c r="CD223" s="150"/>
      <c r="CE223" s="150"/>
      <c r="CF223" s="150"/>
      <c r="CG223" s="150"/>
      <c r="CH223" s="150"/>
      <c r="CI223" s="150"/>
      <c r="CJ223" s="150"/>
      <c r="CK223" s="150"/>
      <c r="CL223" s="150"/>
      <c r="CM223" s="150"/>
      <c r="CN223" s="150"/>
      <c r="CO223" s="150"/>
      <c r="CP223" s="150"/>
      <c r="CQ223" s="150"/>
      <c r="CR223" s="150"/>
      <c r="CS223" s="150"/>
      <c r="CT223" s="150"/>
      <c r="CU223" s="150"/>
      <c r="CV223" s="150"/>
      <c r="CW223" s="150"/>
      <c r="CX223" s="150"/>
      <c r="CY223" s="150"/>
      <c r="CZ223" s="150"/>
      <c r="DA223" s="150"/>
      <c r="DB223" s="150"/>
      <c r="DC223" s="150"/>
      <c r="DD223" s="150"/>
      <c r="DE223" s="150"/>
      <c r="DF223" s="150"/>
    </row>
    <row r="224" spans="1:178" ht="12.75">
      <c r="A224" s="94"/>
      <c r="B224" s="469" t="str">
        <f t="shared" si="29"/>
        <v/>
      </c>
      <c r="C224" s="12"/>
      <c r="D224" s="469" t="str">
        <f t="shared" si="30"/>
        <v/>
      </c>
      <c r="E224" s="445"/>
      <c r="F224" s="1078" t="str">
        <f t="shared" si="31"/>
        <v/>
      </c>
      <c r="G224" s="1078"/>
      <c r="H224" s="1078"/>
      <c r="I224" s="1078"/>
      <c r="J224" s="1078"/>
      <c r="K224" s="1078"/>
      <c r="L224" s="1078"/>
      <c r="M224" s="1078"/>
      <c r="N224" s="1078"/>
      <c r="O224" s="1078"/>
      <c r="P224" s="1078"/>
      <c r="Q224" s="464"/>
      <c r="R224" s="1079" t="str">
        <f t="shared" si="32"/>
        <v/>
      </c>
      <c r="S224" s="1079"/>
      <c r="T224" s="1079"/>
      <c r="U224" s="1079"/>
      <c r="V224" s="470"/>
      <c r="W224" s="1079" t="str">
        <f t="shared" si="33"/>
        <v/>
      </c>
      <c r="X224" s="1079"/>
      <c r="Y224" s="1079"/>
      <c r="Z224" s="1079"/>
      <c r="AA224" s="1079"/>
      <c r="AB224" s="1079"/>
      <c r="AC224" s="470"/>
      <c r="AD224" s="1080" t="str">
        <f t="shared" si="34"/>
        <v/>
      </c>
      <c r="AE224" s="1080"/>
      <c r="AF224" s="1080"/>
      <c r="AG224" s="1080"/>
      <c r="AH224" s="12"/>
      <c r="AI224" s="469" t="str">
        <f t="shared" si="35"/>
        <v/>
      </c>
      <c r="AJ224" s="18" t="str">
        <f t="shared" si="35"/>
        <v/>
      </c>
      <c r="AK224" s="469" t="str">
        <f t="shared" si="35"/>
        <v/>
      </c>
      <c r="AL224" s="18" t="str">
        <f t="shared" si="35"/>
        <v/>
      </c>
      <c r="AM224" s="18"/>
      <c r="AN224" s="18"/>
      <c r="AO224" s="470"/>
      <c r="AP224" s="444" t="str">
        <f t="shared" si="36"/>
        <v/>
      </c>
      <c r="AQ224" s="389" t="str">
        <f t="shared" si="36"/>
        <v/>
      </c>
      <c r="AR224" s="444" t="str">
        <f t="shared" si="36"/>
        <v/>
      </c>
      <c r="AS224" s="389" t="str">
        <f t="shared" si="36"/>
        <v/>
      </c>
      <c r="AT224" s="18"/>
      <c r="AU224" s="18"/>
      <c r="AV224" s="18"/>
      <c r="AW224" s="965" t="str">
        <f t="shared" si="37"/>
        <v/>
      </c>
      <c r="AX224" s="965"/>
      <c r="AY224" s="96" t="str">
        <f t="shared" si="38"/>
        <v/>
      </c>
      <c r="AZ224" s="466" t="str">
        <f t="shared" si="38"/>
        <v/>
      </c>
      <c r="BA224" s="96" t="str">
        <f t="shared" si="38"/>
        <v/>
      </c>
      <c r="BB224" s="466" t="str">
        <f t="shared" si="38"/>
        <v/>
      </c>
      <c r="BC224" s="18"/>
      <c r="BD224" s="18"/>
      <c r="BE224" s="965" t="str">
        <f t="shared" si="38"/>
        <v/>
      </c>
      <c r="BF224" s="965"/>
      <c r="BG224" s="18" t="s">
        <v>252</v>
      </c>
      <c r="BH224" s="1072" t="str">
        <f t="shared" si="39"/>
        <v/>
      </c>
      <c r="BI224" s="1072"/>
      <c r="BJ224" s="97"/>
      <c r="BO224" s="150"/>
      <c r="BP224" s="150"/>
      <c r="BQ224" s="150"/>
      <c r="BR224" s="150"/>
      <c r="BS224" s="150"/>
      <c r="BT224" s="150"/>
      <c r="BU224" s="150"/>
      <c r="BV224" s="150"/>
      <c r="BW224" s="150"/>
      <c r="BX224" s="150"/>
      <c r="BY224" s="150"/>
      <c r="BZ224" s="150"/>
      <c r="CA224" s="150"/>
      <c r="CB224" s="150"/>
      <c r="CC224" s="150"/>
      <c r="CD224" s="150"/>
      <c r="CE224" s="150"/>
      <c r="CF224" s="150"/>
      <c r="CG224" s="150"/>
      <c r="CH224" s="150"/>
      <c r="CI224" s="150"/>
      <c r="CJ224" s="150"/>
      <c r="CK224" s="150"/>
      <c r="CL224" s="150"/>
      <c r="CM224" s="150"/>
      <c r="CN224" s="150"/>
      <c r="CO224" s="150"/>
      <c r="CP224" s="150"/>
      <c r="CQ224" s="150"/>
      <c r="CR224" s="150"/>
      <c r="CS224" s="150"/>
      <c r="CT224" s="150"/>
      <c r="CU224" s="150"/>
      <c r="CV224" s="150"/>
      <c r="CW224" s="150"/>
      <c r="CX224" s="150"/>
      <c r="CY224" s="150"/>
      <c r="CZ224" s="150"/>
      <c r="DA224" s="150"/>
      <c r="DB224" s="150"/>
      <c r="DC224" s="150"/>
      <c r="DD224" s="150"/>
      <c r="DE224" s="150"/>
      <c r="DF224" s="150"/>
    </row>
    <row r="225" spans="1:178" ht="12.75">
      <c r="A225" s="94"/>
      <c r="B225" s="469" t="str">
        <f t="shared" si="29"/>
        <v/>
      </c>
      <c r="C225" s="12"/>
      <c r="D225" s="469" t="str">
        <f t="shared" si="30"/>
        <v/>
      </c>
      <c r="E225" s="445"/>
      <c r="F225" s="1078" t="str">
        <f t="shared" si="31"/>
        <v/>
      </c>
      <c r="G225" s="1078"/>
      <c r="H225" s="1078"/>
      <c r="I225" s="1078"/>
      <c r="J225" s="1078"/>
      <c r="K225" s="1078"/>
      <c r="L225" s="1078"/>
      <c r="M225" s="1078"/>
      <c r="N225" s="1078"/>
      <c r="O225" s="1078"/>
      <c r="P225" s="1078"/>
      <c r="Q225" s="464"/>
      <c r="R225" s="1079" t="str">
        <f t="shared" si="32"/>
        <v/>
      </c>
      <c r="S225" s="1079"/>
      <c r="T225" s="1079"/>
      <c r="U225" s="1079"/>
      <c r="V225" s="470"/>
      <c r="W225" s="1079" t="str">
        <f t="shared" si="33"/>
        <v/>
      </c>
      <c r="X225" s="1079"/>
      <c r="Y225" s="1079"/>
      <c r="Z225" s="1079"/>
      <c r="AA225" s="1079"/>
      <c r="AB225" s="1079"/>
      <c r="AC225" s="470"/>
      <c r="AD225" s="1080" t="str">
        <f t="shared" si="34"/>
        <v/>
      </c>
      <c r="AE225" s="1080"/>
      <c r="AF225" s="1080"/>
      <c r="AG225" s="1080"/>
      <c r="AH225" s="12"/>
      <c r="AI225" s="469" t="str">
        <f t="shared" si="35"/>
        <v/>
      </c>
      <c r="AJ225" s="18" t="str">
        <f t="shared" si="35"/>
        <v/>
      </c>
      <c r="AK225" s="469" t="str">
        <f t="shared" si="35"/>
        <v/>
      </c>
      <c r="AL225" s="18" t="str">
        <f t="shared" si="35"/>
        <v/>
      </c>
      <c r="AM225" s="18"/>
      <c r="AN225" s="18"/>
      <c r="AO225" s="470"/>
      <c r="AP225" s="444" t="str">
        <f t="shared" si="36"/>
        <v/>
      </c>
      <c r="AQ225" s="389" t="str">
        <f t="shared" si="36"/>
        <v/>
      </c>
      <c r="AR225" s="444" t="str">
        <f t="shared" si="36"/>
        <v/>
      </c>
      <c r="AS225" s="389" t="str">
        <f t="shared" si="36"/>
        <v/>
      </c>
      <c r="AT225" s="18"/>
      <c r="AU225" s="18"/>
      <c r="AV225" s="18"/>
      <c r="AW225" s="965" t="str">
        <f t="shared" si="37"/>
        <v/>
      </c>
      <c r="AX225" s="965"/>
      <c r="AY225" s="96" t="str">
        <f t="shared" si="38"/>
        <v/>
      </c>
      <c r="AZ225" s="466" t="str">
        <f t="shared" si="38"/>
        <v/>
      </c>
      <c r="BA225" s="96" t="str">
        <f t="shared" si="38"/>
        <v/>
      </c>
      <c r="BB225" s="466" t="str">
        <f t="shared" si="38"/>
        <v/>
      </c>
      <c r="BC225" s="18"/>
      <c r="BD225" s="18"/>
      <c r="BE225" s="965" t="str">
        <f t="shared" si="38"/>
        <v/>
      </c>
      <c r="BF225" s="965"/>
      <c r="BG225" s="18" t="s">
        <v>252</v>
      </c>
      <c r="BH225" s="1072" t="str">
        <f t="shared" si="39"/>
        <v/>
      </c>
      <c r="BI225" s="1072"/>
      <c r="BJ225" s="97"/>
      <c r="BO225" s="150"/>
      <c r="BP225" s="150"/>
      <c r="BQ225" s="150"/>
      <c r="BR225" s="150"/>
      <c r="BS225" s="150"/>
      <c r="BT225" s="150"/>
      <c r="BU225" s="150"/>
      <c r="BV225" s="150"/>
      <c r="BW225" s="150"/>
      <c r="BX225" s="150"/>
      <c r="BY225" s="150"/>
      <c r="BZ225" s="150"/>
      <c r="CA225" s="150"/>
      <c r="CB225" s="150"/>
      <c r="CC225" s="150"/>
      <c r="CD225" s="150"/>
      <c r="CE225" s="150"/>
      <c r="CF225" s="150"/>
      <c r="CG225" s="150"/>
      <c r="CH225" s="150"/>
      <c r="CI225" s="150"/>
      <c r="CJ225" s="150"/>
      <c r="CK225" s="150"/>
      <c r="CL225" s="150"/>
      <c r="CM225" s="150"/>
      <c r="CN225" s="150"/>
      <c r="CO225" s="150"/>
      <c r="CP225" s="150"/>
      <c r="CQ225" s="150"/>
      <c r="CR225" s="150"/>
      <c r="CS225" s="150"/>
      <c r="CT225" s="150"/>
      <c r="CU225" s="150"/>
      <c r="CV225" s="150"/>
      <c r="CW225" s="150"/>
      <c r="CX225" s="150"/>
      <c r="CY225" s="150"/>
      <c r="CZ225" s="150"/>
      <c r="DA225" s="150"/>
      <c r="DB225" s="150"/>
      <c r="DC225" s="150"/>
      <c r="DD225" s="150"/>
      <c r="DE225" s="150"/>
      <c r="DF225" s="150"/>
    </row>
    <row r="226" spans="1:178" ht="12.75">
      <c r="A226" s="94"/>
      <c r="B226" s="469" t="str">
        <f t="shared" si="29"/>
        <v/>
      </c>
      <c r="C226" s="12"/>
      <c r="D226" s="469" t="str">
        <f t="shared" si="30"/>
        <v/>
      </c>
      <c r="E226" s="445"/>
      <c r="F226" s="1078" t="str">
        <f t="shared" si="31"/>
        <v/>
      </c>
      <c r="G226" s="1078"/>
      <c r="H226" s="1078"/>
      <c r="I226" s="1078"/>
      <c r="J226" s="1078"/>
      <c r="K226" s="1078"/>
      <c r="L226" s="1078"/>
      <c r="M226" s="1078"/>
      <c r="N226" s="1078"/>
      <c r="O226" s="1078"/>
      <c r="P226" s="1078"/>
      <c r="Q226" s="464"/>
      <c r="R226" s="1079" t="str">
        <f t="shared" si="32"/>
        <v/>
      </c>
      <c r="S226" s="1079"/>
      <c r="T226" s="1079"/>
      <c r="U226" s="1079"/>
      <c r="V226" s="470"/>
      <c r="W226" s="1079" t="str">
        <f t="shared" si="33"/>
        <v/>
      </c>
      <c r="X226" s="1079"/>
      <c r="Y226" s="1079"/>
      <c r="Z226" s="1079"/>
      <c r="AA226" s="1079"/>
      <c r="AB226" s="1079"/>
      <c r="AC226" s="470"/>
      <c r="AD226" s="1080" t="str">
        <f t="shared" si="34"/>
        <v/>
      </c>
      <c r="AE226" s="1080"/>
      <c r="AF226" s="1080"/>
      <c r="AG226" s="1080"/>
      <c r="AH226" s="12"/>
      <c r="AI226" s="469" t="str">
        <f t="shared" si="35"/>
        <v/>
      </c>
      <c r="AJ226" s="18" t="str">
        <f t="shared" si="35"/>
        <v/>
      </c>
      <c r="AK226" s="469" t="str">
        <f t="shared" si="35"/>
        <v/>
      </c>
      <c r="AL226" s="18" t="str">
        <f t="shared" si="35"/>
        <v/>
      </c>
      <c r="AM226" s="18"/>
      <c r="AN226" s="18"/>
      <c r="AO226" s="470"/>
      <c r="AP226" s="444" t="str">
        <f t="shared" si="36"/>
        <v/>
      </c>
      <c r="AQ226" s="389" t="str">
        <f t="shared" si="36"/>
        <v/>
      </c>
      <c r="AR226" s="444" t="str">
        <f t="shared" si="36"/>
        <v/>
      </c>
      <c r="AS226" s="389" t="str">
        <f t="shared" si="36"/>
        <v/>
      </c>
      <c r="AT226" s="18"/>
      <c r="AU226" s="18"/>
      <c r="AV226" s="18"/>
      <c r="AW226" s="965" t="str">
        <f t="shared" si="37"/>
        <v/>
      </c>
      <c r="AX226" s="965"/>
      <c r="AY226" s="96" t="str">
        <f t="shared" si="38"/>
        <v/>
      </c>
      <c r="AZ226" s="466" t="str">
        <f t="shared" si="38"/>
        <v/>
      </c>
      <c r="BA226" s="96" t="str">
        <f t="shared" si="38"/>
        <v/>
      </c>
      <c r="BB226" s="466" t="str">
        <f t="shared" si="38"/>
        <v/>
      </c>
      <c r="BC226" s="18"/>
      <c r="BD226" s="18"/>
      <c r="BE226" s="965" t="str">
        <f t="shared" si="38"/>
        <v/>
      </c>
      <c r="BF226" s="965"/>
      <c r="BG226" s="18" t="s">
        <v>252</v>
      </c>
      <c r="BH226" s="1072" t="str">
        <f t="shared" si="39"/>
        <v/>
      </c>
      <c r="BI226" s="1072"/>
      <c r="BJ226" s="97"/>
      <c r="BO226" s="150"/>
      <c r="BP226" s="150"/>
      <c r="BQ226" s="150"/>
      <c r="BR226" s="150"/>
      <c r="BS226" s="150"/>
      <c r="BT226" s="150"/>
      <c r="BU226" s="150"/>
      <c r="BV226" s="150"/>
      <c r="BW226" s="150"/>
      <c r="BX226" s="150"/>
      <c r="BY226" s="150"/>
      <c r="BZ226" s="150"/>
      <c r="CA226" s="150"/>
      <c r="CB226" s="150"/>
      <c r="CC226" s="150"/>
      <c r="CD226" s="150"/>
      <c r="CE226" s="150"/>
      <c r="CF226" s="150"/>
      <c r="CG226" s="150"/>
      <c r="CH226" s="150"/>
      <c r="CI226" s="150"/>
      <c r="CJ226" s="150"/>
      <c r="CK226" s="150"/>
      <c r="CL226" s="150"/>
      <c r="CM226" s="150"/>
      <c r="CN226" s="150"/>
      <c r="CO226" s="150"/>
      <c r="CP226" s="150"/>
      <c r="CQ226" s="150"/>
      <c r="CR226" s="150"/>
      <c r="CS226" s="150"/>
      <c r="CT226" s="150"/>
      <c r="CU226" s="150"/>
      <c r="CV226" s="150"/>
      <c r="CW226" s="150"/>
      <c r="CX226" s="150"/>
      <c r="CY226" s="150"/>
      <c r="CZ226" s="150"/>
      <c r="DA226" s="150"/>
      <c r="DB226" s="150"/>
      <c r="DC226" s="150"/>
      <c r="DD226" s="150"/>
      <c r="DE226" s="150"/>
      <c r="DF226" s="150"/>
    </row>
    <row r="227" spans="1:178" ht="13.5" thickBot="1">
      <c r="A227" s="94"/>
      <c r="B227" s="445"/>
      <c r="C227" s="12"/>
      <c r="D227" s="445"/>
      <c r="E227" s="445"/>
      <c r="F227" s="740"/>
      <c r="G227" s="740"/>
      <c r="H227" s="740"/>
      <c r="I227" s="740"/>
      <c r="J227" s="740"/>
      <c r="K227" s="740"/>
      <c r="L227" s="740"/>
      <c r="M227" s="740"/>
      <c r="N227" s="740"/>
      <c r="O227" s="740"/>
      <c r="P227" s="740"/>
      <c r="Q227" s="464"/>
      <c r="R227" s="445"/>
      <c r="S227" s="445"/>
      <c r="T227" s="445"/>
      <c r="U227" s="445"/>
      <c r="V227" s="470"/>
      <c r="W227" s="445"/>
      <c r="X227" s="445"/>
      <c r="Y227" s="445"/>
      <c r="Z227" s="445"/>
      <c r="AA227" s="445"/>
      <c r="AB227" s="445"/>
      <c r="AC227" s="470"/>
      <c r="AD227" s="741"/>
      <c r="AE227" s="741"/>
      <c r="AF227" s="741"/>
      <c r="AG227" s="741"/>
      <c r="AH227" s="12"/>
      <c r="AI227" s="445"/>
      <c r="AJ227" s="18"/>
      <c r="AK227" s="445"/>
      <c r="AL227" s="18"/>
      <c r="AM227" s="18"/>
      <c r="AN227" s="18"/>
      <c r="AO227" s="470"/>
      <c r="AP227" s="742"/>
      <c r="AQ227" s="18"/>
      <c r="AR227" s="742"/>
      <c r="AS227" s="18"/>
      <c r="AT227" s="18"/>
      <c r="AU227" s="18"/>
      <c r="AV227" s="18"/>
      <c r="AW227" s="13"/>
      <c r="AX227" s="13"/>
      <c r="AY227" s="742"/>
      <c r="AZ227" s="18"/>
      <c r="BA227" s="742"/>
      <c r="BB227" s="18"/>
      <c r="BC227" s="18"/>
      <c r="BD227" s="18"/>
      <c r="BE227" s="13"/>
      <c r="BF227" s="13"/>
      <c r="BG227" s="18"/>
      <c r="BH227" s="743"/>
      <c r="BI227" s="743"/>
      <c r="BJ227" s="97"/>
      <c r="BO227" s="150"/>
      <c r="BP227" s="150"/>
      <c r="BQ227" s="150"/>
      <c r="BR227" s="150"/>
      <c r="BS227" s="150"/>
      <c r="BT227" s="150"/>
      <c r="BU227" s="150"/>
      <c r="BV227" s="150"/>
      <c r="BW227" s="150"/>
      <c r="BX227" s="150"/>
      <c r="BY227" s="150"/>
      <c r="BZ227" s="150"/>
      <c r="CA227" s="150"/>
      <c r="CB227" s="150"/>
      <c r="CC227" s="150"/>
      <c r="CD227" s="150"/>
      <c r="CE227" s="150"/>
      <c r="CF227" s="150"/>
      <c r="CG227" s="150"/>
      <c r="CH227" s="150"/>
      <c r="CI227" s="150"/>
      <c r="CJ227" s="150"/>
      <c r="CK227" s="150"/>
      <c r="CL227" s="150"/>
      <c r="CM227" s="150"/>
      <c r="CN227" s="150"/>
      <c r="CO227" s="150"/>
      <c r="CP227" s="150"/>
      <c r="CQ227" s="150"/>
      <c r="CR227" s="150"/>
      <c r="CS227" s="150"/>
      <c r="CT227" s="150"/>
      <c r="CU227" s="150"/>
      <c r="CV227" s="150"/>
      <c r="CW227" s="150"/>
      <c r="CX227" s="150"/>
      <c r="CY227" s="150"/>
      <c r="CZ227" s="150"/>
      <c r="DA227" s="150"/>
      <c r="DB227" s="150"/>
      <c r="DC227" s="150"/>
      <c r="DD227" s="150"/>
      <c r="DE227" s="150"/>
      <c r="DF227" s="150"/>
    </row>
    <row r="228" spans="1:178" s="27" customFormat="1" ht="12.75" customHeight="1">
      <c r="A228" s="436"/>
      <c r="B228" s="437"/>
      <c r="C228" s="437"/>
      <c r="D228" s="437"/>
      <c r="E228" s="437"/>
      <c r="F228" s="437"/>
      <c r="G228" s="437"/>
      <c r="H228" s="437"/>
      <c r="I228" s="437"/>
      <c r="J228" s="437"/>
      <c r="K228" s="437"/>
      <c r="L228" s="437"/>
      <c r="M228" s="437"/>
      <c r="N228" s="437"/>
      <c r="O228" s="437"/>
      <c r="P228" s="437"/>
      <c r="Q228" s="437"/>
      <c r="R228" s="437"/>
      <c r="S228" s="437"/>
      <c r="T228" s="437"/>
      <c r="U228" s="437"/>
      <c r="V228" s="437"/>
      <c r="W228" s="437"/>
      <c r="X228" s="437"/>
      <c r="Y228" s="437"/>
      <c r="Z228" s="437"/>
      <c r="AA228" s="437"/>
      <c r="AB228" s="437"/>
      <c r="AC228" s="437"/>
      <c r="AD228" s="437"/>
      <c r="AE228" s="437"/>
      <c r="AF228" s="437"/>
      <c r="AG228" s="437"/>
      <c r="AH228" s="437"/>
      <c r="AI228" s="437"/>
      <c r="AJ228" s="437"/>
      <c r="AK228" s="437"/>
      <c r="AL228" s="437"/>
      <c r="AM228" s="437"/>
      <c r="AN228" s="437"/>
      <c r="AO228" s="437"/>
      <c r="AP228" s="1086" t="s">
        <v>597</v>
      </c>
      <c r="AQ228" s="1086"/>
      <c r="AR228" s="1086"/>
      <c r="AS228" s="1086"/>
      <c r="AT228" s="1086"/>
      <c r="AU228" s="1086"/>
      <c r="AV228" s="1086"/>
      <c r="AW228" s="1086"/>
      <c r="AX228" s="1086"/>
      <c r="AY228" s="1086"/>
      <c r="AZ228" s="1086"/>
      <c r="BA228" s="1086"/>
      <c r="BB228" s="1086"/>
      <c r="BC228" s="1086"/>
      <c r="BD228" s="1086"/>
      <c r="BE228" s="1086"/>
      <c r="BF228" s="1086"/>
      <c r="BG228" s="635"/>
      <c r="BH228" s="1084" t="s">
        <v>1641</v>
      </c>
      <c r="BI228" s="1084"/>
      <c r="BJ228" s="438"/>
      <c r="BK228" s="1"/>
      <c r="BL228" s="1"/>
      <c r="BM228" s="1"/>
      <c r="BN228" s="1"/>
      <c r="BO228" s="150"/>
      <c r="BP228" s="150"/>
      <c r="BQ228" s="150"/>
      <c r="BR228" s="150"/>
      <c r="BS228" s="150"/>
      <c r="BT228" s="150"/>
      <c r="BU228" s="150"/>
      <c r="BV228" s="150"/>
      <c r="BW228" s="150"/>
      <c r="BX228" s="150"/>
      <c r="BY228" s="162"/>
      <c r="BZ228" s="162"/>
      <c r="CA228" s="162"/>
      <c r="CB228" s="162"/>
      <c r="CC228" s="162"/>
      <c r="CD228" s="162"/>
      <c r="CE228" s="162"/>
      <c r="CF228" s="162"/>
      <c r="CG228" s="162"/>
      <c r="CH228" s="162"/>
      <c r="CI228" s="162"/>
      <c r="CJ228" s="162"/>
      <c r="CK228" s="162"/>
      <c r="CL228" s="162"/>
      <c r="CM228" s="162"/>
      <c r="CN228" s="162"/>
      <c r="CO228" s="162"/>
      <c r="CP228" s="162"/>
      <c r="CQ228" s="162"/>
      <c r="CR228" s="162"/>
      <c r="CS228" s="162"/>
      <c r="CT228" s="162"/>
      <c r="CU228" s="162"/>
      <c r="CV228" s="162"/>
      <c r="CW228" s="162"/>
      <c r="CX228" s="162"/>
      <c r="CY228" s="162"/>
      <c r="CZ228" s="162"/>
      <c r="DA228" s="162"/>
      <c r="DB228" s="162"/>
      <c r="DC228" s="162"/>
      <c r="DD228" s="162"/>
      <c r="DE228" s="162"/>
      <c r="DF228" s="162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</row>
    <row r="229" spans="1:178" s="27" customFormat="1" ht="12.75" customHeight="1">
      <c r="A229" s="840" t="str">
        <f>A27</f>
        <v>Water-Cooled Air Conditioners/Heat Pumps</v>
      </c>
      <c r="B229" s="17"/>
      <c r="C229" s="90"/>
      <c r="D229" s="17"/>
      <c r="E229" s="17"/>
      <c r="F229" s="465"/>
      <c r="G229" s="465"/>
      <c r="H229" s="465"/>
      <c r="I229" s="465"/>
      <c r="J229" s="465"/>
      <c r="K229" s="465"/>
      <c r="L229" s="465"/>
      <c r="M229" s="465"/>
      <c r="N229" s="465"/>
      <c r="O229" s="465"/>
      <c r="P229" s="465"/>
      <c r="Q229" s="17"/>
      <c r="R229" s="944" t="s">
        <v>439</v>
      </c>
      <c r="S229" s="944"/>
      <c r="T229" s="944"/>
      <c r="U229" s="944"/>
      <c r="V229" s="470"/>
      <c r="W229" s="944" t="s">
        <v>450</v>
      </c>
      <c r="X229" s="944"/>
      <c r="Y229" s="944"/>
      <c r="Z229" s="944"/>
      <c r="AA229" s="944"/>
      <c r="AB229" s="944"/>
      <c r="AC229" s="470"/>
      <c r="AD229" s="470"/>
      <c r="AE229" s="470"/>
      <c r="AF229" s="470"/>
      <c r="AG229" s="470"/>
      <c r="AH229" s="91"/>
      <c r="AI229" s="91" t="s">
        <v>1358</v>
      </c>
      <c r="AJ229" s="470"/>
      <c r="AK229" s="92" t="s">
        <v>1373</v>
      </c>
      <c r="AL229" s="470"/>
      <c r="AM229" s="470"/>
      <c r="AN229" s="470"/>
      <c r="AO229" s="470"/>
      <c r="AP229" s="1087" t="s">
        <v>417</v>
      </c>
      <c r="AQ229" s="1087"/>
      <c r="AR229" s="1087"/>
      <c r="AS229" s="1087"/>
      <c r="AT229" s="1087"/>
      <c r="AU229" s="1087"/>
      <c r="AV229" s="1087"/>
      <c r="AW229" s="1087"/>
      <c r="AX229" s="1087"/>
      <c r="AY229" s="1087"/>
      <c r="AZ229" s="1087"/>
      <c r="BA229" s="1087"/>
      <c r="BB229" s="1087"/>
      <c r="BC229" s="1087"/>
      <c r="BD229" s="1087"/>
      <c r="BE229" s="1087"/>
      <c r="BF229" s="1087"/>
      <c r="BG229"/>
      <c r="BH229" s="1085"/>
      <c r="BI229" s="1085"/>
      <c r="BJ229" s="93"/>
      <c r="BK229" s="1"/>
      <c r="BL229" s="1"/>
      <c r="BM229" s="1"/>
      <c r="BN229" s="1"/>
      <c r="BO229" s="150"/>
      <c r="BP229" s="150"/>
      <c r="BQ229" s="150"/>
      <c r="BR229" s="150"/>
      <c r="BS229" s="150"/>
      <c r="BT229" s="150"/>
      <c r="BU229" s="150"/>
      <c r="BV229" s="150"/>
      <c r="BW229" s="150"/>
      <c r="BX229" s="150"/>
      <c r="BY229" s="162"/>
      <c r="BZ229" s="162"/>
      <c r="CA229" s="162"/>
      <c r="CB229" s="162"/>
      <c r="CC229" s="162"/>
      <c r="CD229" s="162"/>
      <c r="CE229" s="162"/>
      <c r="CF229" s="162"/>
      <c r="CG229" s="162"/>
      <c r="CH229" s="162"/>
      <c r="CI229" s="162"/>
      <c r="CJ229" s="162"/>
      <c r="CK229" s="162"/>
      <c r="CL229" s="162"/>
      <c r="CM229" s="162"/>
      <c r="CN229" s="162"/>
      <c r="CO229" s="162"/>
      <c r="CP229" s="162"/>
      <c r="CQ229" s="162"/>
      <c r="CR229" s="162"/>
      <c r="CS229" s="162"/>
      <c r="CT229" s="162"/>
      <c r="CU229" s="162"/>
      <c r="CV229" s="162"/>
      <c r="CW229" s="162"/>
      <c r="CX229" s="162"/>
      <c r="CY229" s="162"/>
      <c r="CZ229" s="162"/>
      <c r="DA229" s="162"/>
      <c r="DB229" s="162"/>
      <c r="DC229" s="162"/>
      <c r="DD229" s="162"/>
      <c r="DE229" s="162"/>
      <c r="DF229" s="162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</row>
    <row r="230" spans="1:178" s="27" customFormat="1" ht="25.9" customHeight="1">
      <c r="A230" s="89"/>
      <c r="B230" s="245" t="s">
        <v>248</v>
      </c>
      <c r="C230" s="736"/>
      <c r="D230" s="250" t="s">
        <v>247</v>
      </c>
      <c r="E230" s="250"/>
      <c r="F230" s="385" t="s">
        <v>395</v>
      </c>
      <c r="G230" s="385"/>
      <c r="H230" s="385"/>
      <c r="I230" s="385"/>
      <c r="J230" s="385"/>
      <c r="K230" s="465"/>
      <c r="L230" s="465"/>
      <c r="M230" s="465"/>
      <c r="N230" s="465"/>
      <c r="O230" s="465"/>
      <c r="P230" s="465"/>
      <c r="Q230" s="17"/>
      <c r="R230" s="944"/>
      <c r="S230" s="944"/>
      <c r="T230" s="944"/>
      <c r="U230" s="944"/>
      <c r="V230" s="470"/>
      <c r="W230" s="944"/>
      <c r="X230" s="944"/>
      <c r="Y230" s="944"/>
      <c r="Z230" s="944"/>
      <c r="AA230" s="944"/>
      <c r="AB230" s="944"/>
      <c r="AC230" s="470"/>
      <c r="AD230" s="385" t="s">
        <v>318</v>
      </c>
      <c r="AE230" s="458"/>
      <c r="AF230" s="385"/>
      <c r="AG230" s="385"/>
      <c r="AH230" s="737"/>
      <c r="AI230" s="385" t="s">
        <v>315</v>
      </c>
      <c r="AJ230" s="458"/>
      <c r="AK230" s="385" t="s">
        <v>315</v>
      </c>
      <c r="AL230" s="458"/>
      <c r="AM230" s="458"/>
      <c r="AN230" s="458"/>
      <c r="AO230" s="458"/>
      <c r="AP230" s="1074" t="s">
        <v>1640</v>
      </c>
      <c r="AQ230" s="1075"/>
      <c r="AR230" s="1075"/>
      <c r="AS230" s="1075"/>
      <c r="AT230" s="1075"/>
      <c r="AU230" s="1075"/>
      <c r="AV230" s="1075"/>
      <c r="AW230" s="1075"/>
      <c r="AX230" s="385"/>
      <c r="AY230" s="1074"/>
      <c r="AZ230" s="1074"/>
      <c r="BA230" s="1074"/>
      <c r="BB230" s="1074"/>
      <c r="BC230" s="1074"/>
      <c r="BD230" s="1074"/>
      <c r="BE230" s="1074"/>
      <c r="BF230" s="385"/>
      <c r="BG230"/>
      <c r="BH230" s="1085"/>
      <c r="BI230" s="1085"/>
      <c r="BJ230" s="93"/>
      <c r="BK230" s="1"/>
      <c r="BL230" s="1"/>
      <c r="BM230" s="1"/>
      <c r="BN230" s="1"/>
      <c r="BO230" s="150"/>
      <c r="BP230" s="150"/>
      <c r="BQ230" s="150"/>
      <c r="BR230" s="150"/>
      <c r="BS230" s="150"/>
      <c r="BT230" s="150"/>
      <c r="BU230" s="150"/>
      <c r="BV230" s="150"/>
      <c r="BW230" s="150"/>
      <c r="BX230" s="150"/>
      <c r="BY230" s="162"/>
      <c r="BZ230" s="162"/>
      <c r="CA230" s="162"/>
      <c r="CB230" s="162"/>
      <c r="CC230" s="162"/>
      <c r="CD230" s="162"/>
      <c r="CE230" s="162"/>
      <c r="CF230" s="162"/>
      <c r="CG230" s="162"/>
      <c r="CH230" s="162"/>
      <c r="CI230" s="162"/>
      <c r="CJ230" s="162"/>
      <c r="CK230" s="162"/>
      <c r="CL230" s="162"/>
      <c r="CM230" s="162"/>
      <c r="CN230" s="162"/>
      <c r="CO230" s="162"/>
      <c r="CP230" s="162"/>
      <c r="CQ230" s="162"/>
      <c r="CR230" s="162"/>
      <c r="CS230" s="162"/>
      <c r="CT230" s="162"/>
      <c r="CU230" s="162"/>
      <c r="CV230" s="162"/>
      <c r="CW230" s="162"/>
      <c r="CX230" s="162"/>
      <c r="CY230" s="162"/>
      <c r="CZ230" s="162"/>
      <c r="DA230" s="162"/>
      <c r="DB230" s="162"/>
      <c r="DC230" s="162"/>
      <c r="DD230" s="162"/>
      <c r="DE230" s="162"/>
      <c r="DF230" s="162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</row>
    <row r="231" spans="1:178" ht="12.75" customHeight="1">
      <c r="A231" s="94"/>
      <c r="B231" s="468" t="str">
        <f>IF(B29="","",B29)</f>
        <v/>
      </c>
      <c r="C231" s="12"/>
      <c r="D231" s="468" t="str">
        <f>IF(D29="","",D29)</f>
        <v/>
      </c>
      <c r="E231" s="445"/>
      <c r="F231" s="1081" t="str">
        <f>IF(F29="","",F29)</f>
        <v/>
      </c>
      <c r="G231" s="1081"/>
      <c r="H231" s="1081"/>
      <c r="I231" s="1081"/>
      <c r="J231" s="1081"/>
      <c r="K231" s="1081"/>
      <c r="L231" s="1081"/>
      <c r="M231" s="1081"/>
      <c r="N231" s="1081"/>
      <c r="O231" s="1081"/>
      <c r="P231" s="1081"/>
      <c r="Q231" s="464"/>
      <c r="R231" s="1082" t="str">
        <f>IF(R29="","",R29)</f>
        <v/>
      </c>
      <c r="S231" s="1082"/>
      <c r="T231" s="1082"/>
      <c r="U231" s="1082"/>
      <c r="V231" s="470"/>
      <c r="W231" s="1082" t="str">
        <f>IF(W29="","",W29)</f>
        <v/>
      </c>
      <c r="X231" s="1082"/>
      <c r="Y231" s="1082"/>
      <c r="Z231" s="1082"/>
      <c r="AA231" s="1082"/>
      <c r="AB231" s="1082"/>
      <c r="AC231" s="470"/>
      <c r="AD231" s="1083" t="str">
        <f>IF(AD29="","",AD29)</f>
        <v/>
      </c>
      <c r="AE231" s="1083"/>
      <c r="AF231" s="1083"/>
      <c r="AG231" s="1083"/>
      <c r="AH231" s="12"/>
      <c r="AI231" s="468" t="str">
        <f>IF(AI29="","",AI29)</f>
        <v/>
      </c>
      <c r="AJ231" s="18" t="str">
        <f>IF(AJ29="","",AJ29)</f>
        <v/>
      </c>
      <c r="AK231" s="468" t="str">
        <f>IF(AK29="","",AK29)</f>
        <v/>
      </c>
      <c r="AL231" s="18" t="str">
        <f>IF(AL29="","",AL29)</f>
        <v/>
      </c>
      <c r="AM231" s="18"/>
      <c r="AN231" s="18"/>
      <c r="AO231" s="470"/>
      <c r="AP231" s="96" t="str">
        <f>IF(AP29="","",AP29)</f>
        <v/>
      </c>
      <c r="AQ231" s="742" t="str">
        <f t="shared" ref="AQ231:AS231" si="40">IF(AQ29="","",AQ29)</f>
        <v/>
      </c>
      <c r="AR231" s="96" t="str">
        <f t="shared" si="40"/>
        <v/>
      </c>
      <c r="AS231" s="742" t="str">
        <f t="shared" si="40"/>
        <v/>
      </c>
      <c r="AT231" s="742"/>
      <c r="AU231" s="742"/>
      <c r="AV231" s="18"/>
      <c r="AW231" s="965" t="str">
        <f>IF(AW29="","",AW29)</f>
        <v/>
      </c>
      <c r="AX231" s="965"/>
      <c r="AY231" s="795" t="str">
        <f>IF(AY29="","",AY29)</f>
        <v/>
      </c>
      <c r="AZ231" s="795" t="str">
        <f t="shared" ref="AZ231:BB231" si="41">IF(AZ29="","",AZ29)</f>
        <v/>
      </c>
      <c r="BA231" s="795" t="str">
        <f t="shared" si="41"/>
        <v/>
      </c>
      <c r="BB231" s="795" t="str">
        <f t="shared" si="41"/>
        <v/>
      </c>
      <c r="BC231" s="795"/>
      <c r="BD231" s="795"/>
      <c r="BE231" s="1077" t="str">
        <f>IF(BE29="","",BE29)</f>
        <v/>
      </c>
      <c r="BF231" s="1077"/>
      <c r="BG231" s="18" t="s">
        <v>252</v>
      </c>
      <c r="BH231" s="1072" t="str">
        <f>IF(BH29="","",BH29)</f>
        <v/>
      </c>
      <c r="BI231" s="1072"/>
      <c r="BJ231" s="97"/>
      <c r="BO231" s="150"/>
      <c r="BP231" s="150"/>
      <c r="BQ231" s="150"/>
      <c r="BR231" s="150"/>
      <c r="BS231" s="150"/>
      <c r="BT231" s="150"/>
      <c r="BU231" s="150"/>
      <c r="BV231" s="150"/>
      <c r="BW231" s="150"/>
      <c r="BX231" s="150"/>
      <c r="BY231" s="150"/>
      <c r="BZ231" s="150"/>
      <c r="CA231" s="150"/>
      <c r="CB231" s="150"/>
      <c r="CC231" s="150"/>
      <c r="CD231" s="150"/>
      <c r="CE231" s="150"/>
      <c r="CF231" s="150"/>
      <c r="CG231" s="150"/>
      <c r="CH231" s="150"/>
      <c r="CI231" s="150"/>
      <c r="CJ231" s="150"/>
      <c r="CK231" s="150"/>
      <c r="CL231" s="150"/>
      <c r="CM231" s="150"/>
      <c r="CN231" s="150"/>
      <c r="CO231" s="150"/>
      <c r="CP231" s="150"/>
      <c r="CQ231" s="150"/>
      <c r="CR231" s="150"/>
      <c r="CS231" s="150"/>
      <c r="CT231" s="150"/>
      <c r="CU231" s="150"/>
      <c r="CV231" s="150"/>
      <c r="CW231" s="150"/>
      <c r="CX231" s="150"/>
      <c r="CY231" s="150"/>
      <c r="CZ231" s="150"/>
      <c r="DA231" s="150"/>
      <c r="DB231" s="150"/>
      <c r="DC231" s="150"/>
      <c r="DD231" s="150"/>
      <c r="DE231" s="150"/>
      <c r="DF231" s="150"/>
    </row>
    <row r="232" spans="1:178" ht="12.75" customHeight="1">
      <c r="A232" s="94"/>
      <c r="B232" s="468" t="str">
        <f t="shared" ref="B232:B240" si="42">IF(B30="","",B30)</f>
        <v/>
      </c>
      <c r="C232" s="12"/>
      <c r="D232" s="468" t="str">
        <f t="shared" ref="D232:D240" si="43">IF(D30="","",D30)</f>
        <v/>
      </c>
      <c r="E232" s="445"/>
      <c r="F232" s="1081" t="str">
        <f t="shared" ref="F232:F240" si="44">IF(F30="","",F30)</f>
        <v/>
      </c>
      <c r="G232" s="1081"/>
      <c r="H232" s="1081"/>
      <c r="I232" s="1081"/>
      <c r="J232" s="1081"/>
      <c r="K232" s="1081"/>
      <c r="L232" s="1081"/>
      <c r="M232" s="1081"/>
      <c r="N232" s="1081"/>
      <c r="O232" s="1081"/>
      <c r="P232" s="1081"/>
      <c r="Q232" s="464"/>
      <c r="R232" s="1082" t="str">
        <f t="shared" ref="R232:R240" si="45">IF(R30="","",R30)</f>
        <v/>
      </c>
      <c r="S232" s="1082"/>
      <c r="T232" s="1082"/>
      <c r="U232" s="1082"/>
      <c r="V232" s="470"/>
      <c r="W232" s="1082" t="str">
        <f t="shared" ref="W232:W240" si="46">IF(W30="","",W30)</f>
        <v/>
      </c>
      <c r="X232" s="1082"/>
      <c r="Y232" s="1082"/>
      <c r="Z232" s="1082"/>
      <c r="AA232" s="1082"/>
      <c r="AB232" s="1082"/>
      <c r="AC232" s="470"/>
      <c r="AD232" s="1083" t="str">
        <f t="shared" ref="AD232:AD240" si="47">IF(AD30="","",AD30)</f>
        <v/>
      </c>
      <c r="AE232" s="1083"/>
      <c r="AF232" s="1083"/>
      <c r="AG232" s="1083"/>
      <c r="AH232" s="12"/>
      <c r="AI232" s="468" t="str">
        <f t="shared" ref="AI232:AJ240" si="48">IF(AI30="","",AI30)</f>
        <v/>
      </c>
      <c r="AJ232" s="18" t="str">
        <f t="shared" si="48"/>
        <v/>
      </c>
      <c r="AK232" s="468" t="str">
        <f t="shared" ref="AK232:AL240" si="49">IF(AK30="","",AK30)</f>
        <v/>
      </c>
      <c r="AL232" s="18" t="str">
        <f t="shared" si="49"/>
        <v/>
      </c>
      <c r="AM232" s="18"/>
      <c r="AN232" s="18"/>
      <c r="AO232" s="470"/>
      <c r="AP232" s="96" t="str">
        <f t="shared" ref="AP232:AS232" si="50">IF(AP30="","",AP30)</f>
        <v/>
      </c>
      <c r="AQ232" s="742" t="str">
        <f t="shared" si="50"/>
        <v/>
      </c>
      <c r="AR232" s="96" t="str">
        <f t="shared" si="50"/>
        <v/>
      </c>
      <c r="AS232" s="742" t="str">
        <f t="shared" si="50"/>
        <v/>
      </c>
      <c r="AT232" s="742"/>
      <c r="AU232" s="742"/>
      <c r="AV232" s="18"/>
      <c r="AW232" s="965" t="str">
        <f t="shared" ref="AW232:AW240" si="51">IF(AW30="","",AW30)</f>
        <v/>
      </c>
      <c r="AX232" s="965"/>
      <c r="AY232" s="795" t="str">
        <f t="shared" ref="AY232:BE232" si="52">IF(AY30="","",AY30)</f>
        <v/>
      </c>
      <c r="AZ232" s="795" t="str">
        <f t="shared" si="52"/>
        <v/>
      </c>
      <c r="BA232" s="795" t="str">
        <f t="shared" si="52"/>
        <v/>
      </c>
      <c r="BB232" s="795" t="str">
        <f t="shared" si="52"/>
        <v/>
      </c>
      <c r="BC232" s="795"/>
      <c r="BD232" s="795"/>
      <c r="BE232" s="1077" t="str">
        <f t="shared" si="52"/>
        <v/>
      </c>
      <c r="BF232" s="1077"/>
      <c r="BG232" s="18" t="s">
        <v>252</v>
      </c>
      <c r="BH232" s="1072" t="str">
        <f t="shared" ref="BH232:BH240" si="53">IF(BH30="","",BH30)</f>
        <v/>
      </c>
      <c r="BI232" s="1072"/>
      <c r="BJ232" s="97"/>
      <c r="BO232" s="150"/>
      <c r="BP232" s="150"/>
      <c r="BQ232" s="150"/>
      <c r="BR232" s="150"/>
      <c r="BS232" s="150"/>
      <c r="BT232" s="150"/>
      <c r="BU232" s="150"/>
      <c r="BV232" s="150"/>
      <c r="BW232" s="150"/>
      <c r="BX232" s="150"/>
      <c r="BY232" s="150"/>
      <c r="BZ232" s="150"/>
      <c r="CA232" s="150"/>
      <c r="CB232" s="150"/>
      <c r="CC232" s="150"/>
      <c r="CD232" s="150"/>
      <c r="CE232" s="150"/>
      <c r="CF232" s="150"/>
      <c r="CG232" s="150"/>
      <c r="CH232" s="150"/>
      <c r="CI232" s="150"/>
      <c r="CJ232" s="150"/>
      <c r="CK232" s="150"/>
      <c r="CL232" s="150"/>
      <c r="CM232" s="150"/>
      <c r="CN232" s="150"/>
      <c r="CO232" s="150"/>
      <c r="CP232" s="150"/>
      <c r="CQ232" s="150"/>
      <c r="CR232" s="150"/>
      <c r="CS232" s="150"/>
      <c r="CT232" s="150"/>
      <c r="CU232" s="150"/>
      <c r="CV232" s="150"/>
      <c r="CW232" s="150"/>
      <c r="CX232" s="150"/>
      <c r="CY232" s="150"/>
      <c r="CZ232" s="150"/>
      <c r="DA232" s="150"/>
      <c r="DB232" s="150"/>
      <c r="DC232" s="150"/>
      <c r="DD232" s="150"/>
      <c r="DE232" s="150"/>
      <c r="DF232" s="150"/>
    </row>
    <row r="233" spans="1:178" ht="12.75">
      <c r="A233" s="94"/>
      <c r="B233" s="468" t="str">
        <f t="shared" si="42"/>
        <v/>
      </c>
      <c r="C233" s="12"/>
      <c r="D233" s="468" t="str">
        <f t="shared" si="43"/>
        <v/>
      </c>
      <c r="E233" s="445"/>
      <c r="F233" s="1081" t="str">
        <f t="shared" si="44"/>
        <v/>
      </c>
      <c r="G233" s="1081"/>
      <c r="H233" s="1081"/>
      <c r="I233" s="1081"/>
      <c r="J233" s="1081"/>
      <c r="K233" s="1081"/>
      <c r="L233" s="1081"/>
      <c r="M233" s="1081"/>
      <c r="N233" s="1081"/>
      <c r="O233" s="1081"/>
      <c r="P233" s="1081"/>
      <c r="Q233" s="464"/>
      <c r="R233" s="1082" t="str">
        <f t="shared" si="45"/>
        <v/>
      </c>
      <c r="S233" s="1082"/>
      <c r="T233" s="1082"/>
      <c r="U233" s="1082"/>
      <c r="V233" s="470"/>
      <c r="W233" s="1082" t="str">
        <f t="shared" si="46"/>
        <v/>
      </c>
      <c r="X233" s="1082"/>
      <c r="Y233" s="1082"/>
      <c r="Z233" s="1082"/>
      <c r="AA233" s="1082"/>
      <c r="AB233" s="1082"/>
      <c r="AC233" s="470"/>
      <c r="AD233" s="1083" t="str">
        <f t="shared" si="47"/>
        <v/>
      </c>
      <c r="AE233" s="1083"/>
      <c r="AF233" s="1083"/>
      <c r="AG233" s="1083"/>
      <c r="AH233" s="12"/>
      <c r="AI233" s="468" t="str">
        <f t="shared" si="48"/>
        <v/>
      </c>
      <c r="AJ233" s="18" t="str">
        <f t="shared" si="48"/>
        <v/>
      </c>
      <c r="AK233" s="468" t="str">
        <f t="shared" si="49"/>
        <v/>
      </c>
      <c r="AL233" s="18" t="str">
        <f t="shared" si="49"/>
        <v/>
      </c>
      <c r="AM233" s="18"/>
      <c r="AN233" s="18"/>
      <c r="AO233" s="470"/>
      <c r="AP233" s="96" t="str">
        <f t="shared" ref="AP233:AS233" si="54">IF(AP31="","",AP31)</f>
        <v/>
      </c>
      <c r="AQ233" s="742" t="str">
        <f t="shared" si="54"/>
        <v/>
      </c>
      <c r="AR233" s="96" t="str">
        <f t="shared" si="54"/>
        <v/>
      </c>
      <c r="AS233" s="742" t="str">
        <f t="shared" si="54"/>
        <v/>
      </c>
      <c r="AT233" s="742"/>
      <c r="AU233" s="742"/>
      <c r="AV233" s="18"/>
      <c r="AW233" s="965" t="str">
        <f t="shared" si="51"/>
        <v/>
      </c>
      <c r="AX233" s="965"/>
      <c r="AY233" s="795" t="str">
        <f t="shared" ref="AY233:BE233" si="55">IF(AY31="","",AY31)</f>
        <v/>
      </c>
      <c r="AZ233" s="795" t="str">
        <f t="shared" si="55"/>
        <v/>
      </c>
      <c r="BA233" s="795" t="str">
        <f t="shared" si="55"/>
        <v/>
      </c>
      <c r="BB233" s="795" t="str">
        <f t="shared" si="55"/>
        <v/>
      </c>
      <c r="BC233" s="795"/>
      <c r="BD233" s="795"/>
      <c r="BE233" s="1077" t="str">
        <f t="shared" si="55"/>
        <v/>
      </c>
      <c r="BF233" s="1077"/>
      <c r="BG233" s="18" t="s">
        <v>252</v>
      </c>
      <c r="BH233" s="1072" t="str">
        <f t="shared" si="53"/>
        <v/>
      </c>
      <c r="BI233" s="1072"/>
      <c r="BJ233" s="97"/>
      <c r="BO233" s="150"/>
      <c r="BP233" s="150"/>
      <c r="BQ233" s="150"/>
      <c r="BR233" s="150"/>
      <c r="BS233" s="150"/>
      <c r="BT233" s="150"/>
      <c r="BU233" s="150"/>
      <c r="BV233" s="150"/>
      <c r="BW233" s="150"/>
      <c r="BX233" s="150"/>
      <c r="BY233" s="150"/>
      <c r="BZ233" s="150"/>
      <c r="CA233" s="150"/>
      <c r="CB233" s="150"/>
      <c r="CC233" s="150"/>
      <c r="CD233" s="150"/>
      <c r="CE233" s="150"/>
      <c r="CF233" s="150"/>
      <c r="CG233" s="150"/>
      <c r="CH233" s="150"/>
      <c r="CI233" s="150"/>
      <c r="CJ233" s="150"/>
      <c r="CK233" s="150"/>
      <c r="CL233" s="150"/>
      <c r="CM233" s="150"/>
      <c r="CN233" s="150"/>
      <c r="CO233" s="150"/>
      <c r="CP233" s="150"/>
      <c r="CQ233" s="150"/>
      <c r="CR233" s="150"/>
      <c r="CS233" s="150"/>
      <c r="CT233" s="150"/>
      <c r="CU233" s="150"/>
      <c r="CV233" s="150"/>
      <c r="CW233" s="150"/>
      <c r="CX233" s="150"/>
      <c r="CY233" s="150"/>
      <c r="CZ233" s="150"/>
      <c r="DA233" s="150"/>
      <c r="DB233" s="150"/>
      <c r="DC233" s="150"/>
      <c r="DD233" s="150"/>
      <c r="DE233" s="150"/>
      <c r="DF233" s="150"/>
    </row>
    <row r="234" spans="1:178" ht="12.75">
      <c r="A234" s="94"/>
      <c r="B234" s="468" t="str">
        <f t="shared" si="42"/>
        <v/>
      </c>
      <c r="C234" s="12"/>
      <c r="D234" s="468" t="str">
        <f t="shared" si="43"/>
        <v/>
      </c>
      <c r="E234" s="445"/>
      <c r="F234" s="1081" t="str">
        <f t="shared" si="44"/>
        <v/>
      </c>
      <c r="G234" s="1081"/>
      <c r="H234" s="1081"/>
      <c r="I234" s="1081"/>
      <c r="J234" s="1081"/>
      <c r="K234" s="1081"/>
      <c r="L234" s="1081"/>
      <c r="M234" s="1081"/>
      <c r="N234" s="1081"/>
      <c r="O234" s="1081"/>
      <c r="P234" s="1081"/>
      <c r="Q234" s="464"/>
      <c r="R234" s="1082" t="str">
        <f t="shared" si="45"/>
        <v/>
      </c>
      <c r="S234" s="1082"/>
      <c r="T234" s="1082"/>
      <c r="U234" s="1082"/>
      <c r="V234" s="470"/>
      <c r="W234" s="1082" t="str">
        <f t="shared" si="46"/>
        <v/>
      </c>
      <c r="X234" s="1082"/>
      <c r="Y234" s="1082"/>
      <c r="Z234" s="1082"/>
      <c r="AA234" s="1082"/>
      <c r="AB234" s="1082"/>
      <c r="AC234" s="470"/>
      <c r="AD234" s="1083" t="str">
        <f t="shared" si="47"/>
        <v/>
      </c>
      <c r="AE234" s="1083"/>
      <c r="AF234" s="1083"/>
      <c r="AG234" s="1083"/>
      <c r="AH234" s="12"/>
      <c r="AI234" s="468" t="str">
        <f t="shared" si="48"/>
        <v/>
      </c>
      <c r="AJ234" s="18" t="str">
        <f t="shared" si="48"/>
        <v/>
      </c>
      <c r="AK234" s="468" t="str">
        <f t="shared" si="49"/>
        <v/>
      </c>
      <c r="AL234" s="18" t="str">
        <f t="shared" si="49"/>
        <v/>
      </c>
      <c r="AM234" s="18"/>
      <c r="AN234" s="18"/>
      <c r="AO234" s="470"/>
      <c r="AP234" s="96" t="str">
        <f t="shared" ref="AP234:AS234" si="56">IF(AP32="","",AP32)</f>
        <v/>
      </c>
      <c r="AQ234" s="742" t="str">
        <f t="shared" si="56"/>
        <v/>
      </c>
      <c r="AR234" s="96" t="str">
        <f t="shared" si="56"/>
        <v/>
      </c>
      <c r="AS234" s="742" t="str">
        <f t="shared" si="56"/>
        <v/>
      </c>
      <c r="AT234" s="742"/>
      <c r="AU234" s="742"/>
      <c r="AV234" s="18"/>
      <c r="AW234" s="965" t="str">
        <f t="shared" si="51"/>
        <v/>
      </c>
      <c r="AX234" s="965"/>
      <c r="AY234" s="795" t="str">
        <f t="shared" ref="AY234:BE234" si="57">IF(AY32="","",AY32)</f>
        <v/>
      </c>
      <c r="AZ234" s="795" t="str">
        <f t="shared" si="57"/>
        <v/>
      </c>
      <c r="BA234" s="795" t="str">
        <f t="shared" si="57"/>
        <v/>
      </c>
      <c r="BB234" s="795" t="str">
        <f t="shared" si="57"/>
        <v/>
      </c>
      <c r="BC234" s="795"/>
      <c r="BD234" s="795"/>
      <c r="BE234" s="1077" t="str">
        <f t="shared" si="57"/>
        <v/>
      </c>
      <c r="BF234" s="1077"/>
      <c r="BG234" s="18" t="s">
        <v>252</v>
      </c>
      <c r="BH234" s="1072" t="str">
        <f t="shared" si="53"/>
        <v/>
      </c>
      <c r="BI234" s="1072"/>
      <c r="BJ234" s="97"/>
      <c r="BO234" s="150"/>
      <c r="BP234" s="150"/>
      <c r="BQ234" s="150"/>
      <c r="BR234" s="150"/>
      <c r="BS234" s="150"/>
      <c r="BT234" s="150"/>
      <c r="BU234" s="150"/>
      <c r="BV234" s="150"/>
      <c r="BW234" s="150"/>
      <c r="BX234" s="150"/>
      <c r="BY234" s="150"/>
      <c r="BZ234" s="150"/>
      <c r="CA234" s="150"/>
      <c r="CB234" s="150"/>
      <c r="CC234" s="150"/>
      <c r="CD234" s="150"/>
      <c r="CE234" s="150"/>
      <c r="CF234" s="150"/>
      <c r="CG234" s="150"/>
      <c r="CH234" s="150"/>
      <c r="CI234" s="150"/>
      <c r="CJ234" s="150"/>
      <c r="CK234" s="150"/>
      <c r="CL234" s="150"/>
      <c r="CM234" s="150"/>
      <c r="CN234" s="150"/>
      <c r="CO234" s="150"/>
      <c r="CP234" s="150"/>
      <c r="CQ234" s="150"/>
      <c r="CR234" s="150"/>
      <c r="CS234" s="150"/>
      <c r="CT234" s="150"/>
      <c r="CU234" s="150"/>
      <c r="CV234" s="150"/>
      <c r="CW234" s="150"/>
      <c r="CX234" s="150"/>
      <c r="CY234" s="150"/>
      <c r="CZ234" s="150"/>
      <c r="DA234" s="150"/>
      <c r="DB234" s="150"/>
      <c r="DC234" s="150"/>
      <c r="DD234" s="150"/>
      <c r="DE234" s="150"/>
      <c r="DF234" s="150"/>
    </row>
    <row r="235" spans="1:178" ht="12.75">
      <c r="A235" s="94"/>
      <c r="B235" s="468" t="str">
        <f t="shared" si="42"/>
        <v/>
      </c>
      <c r="C235" s="12"/>
      <c r="D235" s="468" t="str">
        <f t="shared" si="43"/>
        <v/>
      </c>
      <c r="E235" s="445"/>
      <c r="F235" s="1081" t="str">
        <f t="shared" si="44"/>
        <v/>
      </c>
      <c r="G235" s="1081"/>
      <c r="H235" s="1081"/>
      <c r="I235" s="1081"/>
      <c r="J235" s="1081"/>
      <c r="K235" s="1081"/>
      <c r="L235" s="1081"/>
      <c r="M235" s="1081"/>
      <c r="N235" s="1081"/>
      <c r="O235" s="1081"/>
      <c r="P235" s="1081"/>
      <c r="Q235" s="464"/>
      <c r="R235" s="1082" t="str">
        <f t="shared" si="45"/>
        <v/>
      </c>
      <c r="S235" s="1082"/>
      <c r="T235" s="1082"/>
      <c r="U235" s="1082"/>
      <c r="V235" s="470"/>
      <c r="W235" s="1082" t="str">
        <f t="shared" si="46"/>
        <v/>
      </c>
      <c r="X235" s="1082"/>
      <c r="Y235" s="1082"/>
      <c r="Z235" s="1082"/>
      <c r="AA235" s="1082"/>
      <c r="AB235" s="1082"/>
      <c r="AC235" s="470"/>
      <c r="AD235" s="1083" t="str">
        <f t="shared" si="47"/>
        <v/>
      </c>
      <c r="AE235" s="1083"/>
      <c r="AF235" s="1083"/>
      <c r="AG235" s="1083"/>
      <c r="AH235" s="12"/>
      <c r="AI235" s="468" t="str">
        <f t="shared" si="48"/>
        <v/>
      </c>
      <c r="AJ235" s="18" t="str">
        <f t="shared" si="48"/>
        <v/>
      </c>
      <c r="AK235" s="468" t="str">
        <f t="shared" si="49"/>
        <v/>
      </c>
      <c r="AL235" s="18" t="str">
        <f t="shared" si="49"/>
        <v/>
      </c>
      <c r="AM235" s="18"/>
      <c r="AN235" s="18"/>
      <c r="AO235" s="470"/>
      <c r="AP235" s="96" t="str">
        <f t="shared" ref="AP235:AS235" si="58">IF(AP33="","",AP33)</f>
        <v/>
      </c>
      <c r="AQ235" s="742" t="str">
        <f t="shared" si="58"/>
        <v/>
      </c>
      <c r="AR235" s="96" t="str">
        <f t="shared" si="58"/>
        <v/>
      </c>
      <c r="AS235" s="742" t="str">
        <f t="shared" si="58"/>
        <v/>
      </c>
      <c r="AT235" s="742"/>
      <c r="AU235" s="742"/>
      <c r="AV235" s="18"/>
      <c r="AW235" s="965" t="str">
        <f t="shared" si="51"/>
        <v/>
      </c>
      <c r="AX235" s="965"/>
      <c r="AY235" s="795" t="str">
        <f t="shared" ref="AY235:BE235" si="59">IF(AY33="","",AY33)</f>
        <v/>
      </c>
      <c r="AZ235" s="795" t="str">
        <f t="shared" si="59"/>
        <v/>
      </c>
      <c r="BA235" s="795" t="str">
        <f t="shared" si="59"/>
        <v/>
      </c>
      <c r="BB235" s="795" t="str">
        <f t="shared" si="59"/>
        <v/>
      </c>
      <c r="BC235" s="795"/>
      <c r="BD235" s="795"/>
      <c r="BE235" s="1077" t="str">
        <f t="shared" si="59"/>
        <v/>
      </c>
      <c r="BF235" s="1077"/>
      <c r="BG235" s="18" t="s">
        <v>252</v>
      </c>
      <c r="BH235" s="1072" t="str">
        <f t="shared" si="53"/>
        <v/>
      </c>
      <c r="BI235" s="1072"/>
      <c r="BJ235" s="97"/>
      <c r="BO235" s="150"/>
      <c r="BP235" s="150"/>
      <c r="BQ235" s="150"/>
      <c r="BR235" s="150"/>
      <c r="BS235" s="150"/>
      <c r="BT235" s="150"/>
      <c r="BU235" s="150"/>
      <c r="BV235" s="150"/>
      <c r="BW235" s="150"/>
      <c r="BX235" s="150"/>
      <c r="BY235" s="150"/>
      <c r="BZ235" s="150"/>
      <c r="CA235" s="150"/>
      <c r="CB235" s="150"/>
      <c r="CC235" s="150"/>
      <c r="CD235" s="150"/>
      <c r="CE235" s="150"/>
      <c r="CF235" s="150"/>
      <c r="CG235" s="150"/>
      <c r="CH235" s="150"/>
      <c r="CI235" s="150"/>
      <c r="CJ235" s="150"/>
      <c r="CK235" s="150"/>
      <c r="CL235" s="150"/>
      <c r="CM235" s="150"/>
      <c r="CN235" s="150"/>
      <c r="CO235" s="150"/>
      <c r="CP235" s="150"/>
      <c r="CQ235" s="150"/>
      <c r="CR235" s="150"/>
      <c r="CS235" s="150"/>
      <c r="CT235" s="150"/>
      <c r="CU235" s="150"/>
      <c r="CV235" s="150"/>
      <c r="CW235" s="150"/>
      <c r="CX235" s="150"/>
      <c r="CY235" s="150"/>
      <c r="CZ235" s="150"/>
      <c r="DA235" s="150"/>
      <c r="DB235" s="150"/>
      <c r="DC235" s="150"/>
      <c r="DD235" s="150"/>
      <c r="DE235" s="150"/>
      <c r="DF235" s="150"/>
    </row>
    <row r="236" spans="1:178" ht="12.75">
      <c r="A236" s="94"/>
      <c r="B236" s="468" t="str">
        <f t="shared" si="42"/>
        <v/>
      </c>
      <c r="C236" s="12"/>
      <c r="D236" s="468" t="str">
        <f t="shared" si="43"/>
        <v/>
      </c>
      <c r="E236" s="445"/>
      <c r="F236" s="1081" t="str">
        <f t="shared" si="44"/>
        <v/>
      </c>
      <c r="G236" s="1081"/>
      <c r="H236" s="1081"/>
      <c r="I236" s="1081"/>
      <c r="J236" s="1081"/>
      <c r="K236" s="1081"/>
      <c r="L236" s="1081"/>
      <c r="M236" s="1081"/>
      <c r="N236" s="1081"/>
      <c r="O236" s="1081"/>
      <c r="P236" s="1081"/>
      <c r="Q236" s="464"/>
      <c r="R236" s="1082" t="str">
        <f t="shared" si="45"/>
        <v/>
      </c>
      <c r="S236" s="1082"/>
      <c r="T236" s="1082"/>
      <c r="U236" s="1082"/>
      <c r="V236" s="470"/>
      <c r="W236" s="1082" t="str">
        <f t="shared" si="46"/>
        <v/>
      </c>
      <c r="X236" s="1082"/>
      <c r="Y236" s="1082"/>
      <c r="Z236" s="1082"/>
      <c r="AA236" s="1082"/>
      <c r="AB236" s="1082"/>
      <c r="AC236" s="470"/>
      <c r="AD236" s="1083" t="str">
        <f t="shared" si="47"/>
        <v/>
      </c>
      <c r="AE236" s="1083"/>
      <c r="AF236" s="1083"/>
      <c r="AG236" s="1083"/>
      <c r="AH236" s="12"/>
      <c r="AI236" s="468" t="str">
        <f t="shared" si="48"/>
        <v/>
      </c>
      <c r="AJ236" s="18" t="str">
        <f t="shared" si="48"/>
        <v/>
      </c>
      <c r="AK236" s="468" t="str">
        <f t="shared" si="49"/>
        <v/>
      </c>
      <c r="AL236" s="18" t="str">
        <f t="shared" si="49"/>
        <v/>
      </c>
      <c r="AM236" s="18"/>
      <c r="AN236" s="18"/>
      <c r="AO236" s="470"/>
      <c r="AP236" s="96" t="str">
        <f t="shared" ref="AP236:AS236" si="60">IF(AP34="","",AP34)</f>
        <v/>
      </c>
      <c r="AQ236" s="742" t="str">
        <f t="shared" si="60"/>
        <v/>
      </c>
      <c r="AR236" s="96" t="str">
        <f t="shared" si="60"/>
        <v/>
      </c>
      <c r="AS236" s="742" t="str">
        <f t="shared" si="60"/>
        <v/>
      </c>
      <c r="AT236" s="742"/>
      <c r="AU236" s="742"/>
      <c r="AV236" s="18"/>
      <c r="AW236" s="965" t="str">
        <f t="shared" si="51"/>
        <v/>
      </c>
      <c r="AX236" s="965"/>
      <c r="AY236" s="795" t="str">
        <f t="shared" ref="AY236:BE236" si="61">IF(AY34="","",AY34)</f>
        <v/>
      </c>
      <c r="AZ236" s="795" t="str">
        <f t="shared" si="61"/>
        <v/>
      </c>
      <c r="BA236" s="795" t="str">
        <f t="shared" si="61"/>
        <v/>
      </c>
      <c r="BB236" s="795" t="str">
        <f t="shared" si="61"/>
        <v/>
      </c>
      <c r="BC236" s="795"/>
      <c r="BD236" s="795"/>
      <c r="BE236" s="1077" t="str">
        <f t="shared" si="61"/>
        <v/>
      </c>
      <c r="BF236" s="1077"/>
      <c r="BG236" s="18" t="s">
        <v>252</v>
      </c>
      <c r="BH236" s="1072" t="str">
        <f t="shared" si="53"/>
        <v/>
      </c>
      <c r="BI236" s="1072"/>
      <c r="BJ236" s="97"/>
      <c r="BO236" s="150"/>
      <c r="BP236" s="150"/>
      <c r="BQ236" s="150"/>
      <c r="BR236" s="150"/>
      <c r="BS236" s="150"/>
      <c r="BT236" s="150"/>
      <c r="BU236" s="150"/>
      <c r="BV236" s="150"/>
      <c r="BW236" s="150"/>
      <c r="BX236" s="150"/>
      <c r="BY236" s="150"/>
      <c r="BZ236" s="150"/>
      <c r="CA236" s="150"/>
      <c r="CB236" s="150"/>
      <c r="CC236" s="150"/>
      <c r="CD236" s="150"/>
      <c r="CE236" s="150"/>
      <c r="CF236" s="150"/>
      <c r="CG236" s="150"/>
      <c r="CH236" s="150"/>
      <c r="CI236" s="150"/>
      <c r="CJ236" s="150"/>
      <c r="CK236" s="150"/>
      <c r="CL236" s="150"/>
      <c r="CM236" s="150"/>
      <c r="CN236" s="150"/>
      <c r="CO236" s="150"/>
      <c r="CP236" s="150"/>
      <c r="CQ236" s="150"/>
      <c r="CR236" s="150"/>
      <c r="CS236" s="150"/>
      <c r="CT236" s="150"/>
      <c r="CU236" s="150"/>
      <c r="CV236" s="150"/>
      <c r="CW236" s="150"/>
      <c r="CX236" s="150"/>
      <c r="CY236" s="150"/>
      <c r="CZ236" s="150"/>
      <c r="DA236" s="150"/>
      <c r="DB236" s="150"/>
      <c r="DC236" s="150"/>
      <c r="DD236" s="150"/>
      <c r="DE236" s="150"/>
      <c r="DF236" s="150"/>
    </row>
    <row r="237" spans="1:178" ht="12.75">
      <c r="A237" s="94"/>
      <c r="B237" s="468" t="str">
        <f t="shared" si="42"/>
        <v/>
      </c>
      <c r="C237" s="12"/>
      <c r="D237" s="468" t="str">
        <f t="shared" si="43"/>
        <v/>
      </c>
      <c r="E237" s="445"/>
      <c r="F237" s="1081" t="str">
        <f t="shared" si="44"/>
        <v/>
      </c>
      <c r="G237" s="1081"/>
      <c r="H237" s="1081"/>
      <c r="I237" s="1081"/>
      <c r="J237" s="1081"/>
      <c r="K237" s="1081"/>
      <c r="L237" s="1081"/>
      <c r="M237" s="1081"/>
      <c r="N237" s="1081"/>
      <c r="O237" s="1081"/>
      <c r="P237" s="1081"/>
      <c r="Q237" s="464"/>
      <c r="R237" s="1082" t="str">
        <f t="shared" si="45"/>
        <v/>
      </c>
      <c r="S237" s="1082"/>
      <c r="T237" s="1082"/>
      <c r="U237" s="1082"/>
      <c r="V237" s="470"/>
      <c r="W237" s="1082" t="str">
        <f t="shared" si="46"/>
        <v/>
      </c>
      <c r="X237" s="1082"/>
      <c r="Y237" s="1082"/>
      <c r="Z237" s="1082"/>
      <c r="AA237" s="1082"/>
      <c r="AB237" s="1082"/>
      <c r="AC237" s="470"/>
      <c r="AD237" s="1083" t="str">
        <f t="shared" si="47"/>
        <v/>
      </c>
      <c r="AE237" s="1083"/>
      <c r="AF237" s="1083"/>
      <c r="AG237" s="1083"/>
      <c r="AH237" s="12"/>
      <c r="AI237" s="468" t="str">
        <f t="shared" si="48"/>
        <v/>
      </c>
      <c r="AJ237" s="18" t="str">
        <f t="shared" si="48"/>
        <v/>
      </c>
      <c r="AK237" s="468" t="str">
        <f t="shared" si="49"/>
        <v/>
      </c>
      <c r="AL237" s="18" t="str">
        <f t="shared" si="49"/>
        <v/>
      </c>
      <c r="AM237" s="18"/>
      <c r="AN237" s="18"/>
      <c r="AO237" s="470"/>
      <c r="AP237" s="96" t="str">
        <f t="shared" ref="AP237:AS237" si="62">IF(AP35="","",AP35)</f>
        <v/>
      </c>
      <c r="AQ237" s="742" t="str">
        <f t="shared" si="62"/>
        <v/>
      </c>
      <c r="AR237" s="96" t="str">
        <f t="shared" si="62"/>
        <v/>
      </c>
      <c r="AS237" s="742" t="str">
        <f t="shared" si="62"/>
        <v/>
      </c>
      <c r="AT237" s="742"/>
      <c r="AU237" s="742"/>
      <c r="AV237" s="18"/>
      <c r="AW237" s="965" t="str">
        <f t="shared" si="51"/>
        <v/>
      </c>
      <c r="AX237" s="965"/>
      <c r="AY237" s="795" t="str">
        <f t="shared" ref="AY237:BE237" si="63">IF(AY35="","",AY35)</f>
        <v/>
      </c>
      <c r="AZ237" s="795" t="str">
        <f t="shared" si="63"/>
        <v/>
      </c>
      <c r="BA237" s="795" t="str">
        <f t="shared" si="63"/>
        <v/>
      </c>
      <c r="BB237" s="795" t="str">
        <f t="shared" si="63"/>
        <v/>
      </c>
      <c r="BC237" s="795"/>
      <c r="BD237" s="795"/>
      <c r="BE237" s="1077" t="str">
        <f t="shared" si="63"/>
        <v/>
      </c>
      <c r="BF237" s="1077"/>
      <c r="BG237" s="18" t="s">
        <v>252</v>
      </c>
      <c r="BH237" s="1072" t="str">
        <f t="shared" si="53"/>
        <v/>
      </c>
      <c r="BI237" s="1072"/>
      <c r="BJ237" s="97"/>
      <c r="BO237" s="150"/>
      <c r="BP237" s="150"/>
      <c r="BQ237" s="150"/>
      <c r="BR237" s="150"/>
      <c r="BS237" s="150"/>
      <c r="BT237" s="150"/>
      <c r="BU237" s="150"/>
      <c r="BV237" s="150"/>
      <c r="BW237" s="150"/>
      <c r="BX237" s="150"/>
      <c r="BY237" s="150"/>
      <c r="BZ237" s="150"/>
      <c r="CA237" s="150"/>
      <c r="CB237" s="150"/>
      <c r="CC237" s="150"/>
      <c r="CD237" s="150"/>
      <c r="CE237" s="150"/>
      <c r="CF237" s="150"/>
      <c r="CG237" s="150"/>
      <c r="CH237" s="150"/>
      <c r="CI237" s="150"/>
      <c r="CJ237" s="150"/>
      <c r="CK237" s="150"/>
      <c r="CL237" s="150"/>
      <c r="CM237" s="150"/>
      <c r="CN237" s="150"/>
      <c r="CO237" s="150"/>
      <c r="CP237" s="150"/>
      <c r="CQ237" s="150"/>
      <c r="CR237" s="150"/>
      <c r="CS237" s="150"/>
      <c r="CT237" s="150"/>
      <c r="CU237" s="150"/>
      <c r="CV237" s="150"/>
      <c r="CW237" s="150"/>
      <c r="CX237" s="150"/>
      <c r="CY237" s="150"/>
      <c r="CZ237" s="150"/>
      <c r="DA237" s="150"/>
      <c r="DB237" s="150"/>
      <c r="DC237" s="150"/>
      <c r="DD237" s="150"/>
      <c r="DE237" s="150"/>
      <c r="DF237" s="150"/>
    </row>
    <row r="238" spans="1:178" ht="12.75">
      <c r="A238" s="94"/>
      <c r="B238" s="468" t="str">
        <f t="shared" si="42"/>
        <v/>
      </c>
      <c r="C238" s="12"/>
      <c r="D238" s="468" t="str">
        <f t="shared" si="43"/>
        <v/>
      </c>
      <c r="E238" s="445"/>
      <c r="F238" s="1081" t="str">
        <f t="shared" si="44"/>
        <v/>
      </c>
      <c r="G238" s="1081"/>
      <c r="H238" s="1081"/>
      <c r="I238" s="1081"/>
      <c r="J238" s="1081"/>
      <c r="K238" s="1081"/>
      <c r="L238" s="1081"/>
      <c r="M238" s="1081"/>
      <c r="N238" s="1081"/>
      <c r="O238" s="1081"/>
      <c r="P238" s="1081"/>
      <c r="Q238" s="464"/>
      <c r="R238" s="1082" t="str">
        <f t="shared" si="45"/>
        <v/>
      </c>
      <c r="S238" s="1082"/>
      <c r="T238" s="1082"/>
      <c r="U238" s="1082"/>
      <c r="V238" s="470"/>
      <c r="W238" s="1082" t="str">
        <f t="shared" si="46"/>
        <v/>
      </c>
      <c r="X238" s="1082"/>
      <c r="Y238" s="1082"/>
      <c r="Z238" s="1082"/>
      <c r="AA238" s="1082"/>
      <c r="AB238" s="1082"/>
      <c r="AC238" s="470"/>
      <c r="AD238" s="1083" t="str">
        <f t="shared" si="47"/>
        <v/>
      </c>
      <c r="AE238" s="1083"/>
      <c r="AF238" s="1083"/>
      <c r="AG238" s="1083"/>
      <c r="AH238" s="12"/>
      <c r="AI238" s="468" t="str">
        <f t="shared" si="48"/>
        <v/>
      </c>
      <c r="AJ238" s="18" t="str">
        <f t="shared" si="48"/>
        <v/>
      </c>
      <c r="AK238" s="468" t="str">
        <f t="shared" si="49"/>
        <v/>
      </c>
      <c r="AL238" s="18" t="str">
        <f t="shared" si="49"/>
        <v/>
      </c>
      <c r="AM238" s="18"/>
      <c r="AN238" s="18"/>
      <c r="AO238" s="470"/>
      <c r="AP238" s="96" t="str">
        <f t="shared" ref="AP238:AS238" si="64">IF(AP36="","",AP36)</f>
        <v/>
      </c>
      <c r="AQ238" s="742" t="str">
        <f t="shared" si="64"/>
        <v/>
      </c>
      <c r="AR238" s="96" t="str">
        <f t="shared" si="64"/>
        <v/>
      </c>
      <c r="AS238" s="742" t="str">
        <f t="shared" si="64"/>
        <v/>
      </c>
      <c r="AT238" s="742"/>
      <c r="AU238" s="742"/>
      <c r="AV238" s="18"/>
      <c r="AW238" s="965" t="str">
        <f t="shared" si="51"/>
        <v/>
      </c>
      <c r="AX238" s="965"/>
      <c r="AY238" s="795" t="str">
        <f t="shared" ref="AY238:BE238" si="65">IF(AY36="","",AY36)</f>
        <v/>
      </c>
      <c r="AZ238" s="795" t="str">
        <f t="shared" si="65"/>
        <v/>
      </c>
      <c r="BA238" s="795" t="str">
        <f t="shared" si="65"/>
        <v/>
      </c>
      <c r="BB238" s="795" t="str">
        <f t="shared" si="65"/>
        <v/>
      </c>
      <c r="BC238" s="795"/>
      <c r="BD238" s="795"/>
      <c r="BE238" s="1077" t="str">
        <f t="shared" si="65"/>
        <v/>
      </c>
      <c r="BF238" s="1077"/>
      <c r="BG238" s="18" t="s">
        <v>252</v>
      </c>
      <c r="BH238" s="1072" t="str">
        <f t="shared" si="53"/>
        <v/>
      </c>
      <c r="BI238" s="1072"/>
      <c r="BJ238" s="97"/>
      <c r="BO238" s="150"/>
      <c r="BP238" s="150"/>
      <c r="BQ238" s="150"/>
      <c r="BR238" s="150"/>
      <c r="BS238" s="150"/>
      <c r="BT238" s="150"/>
      <c r="BU238" s="150"/>
      <c r="BV238" s="150"/>
      <c r="BW238" s="150"/>
      <c r="BX238" s="150"/>
      <c r="BY238" s="150"/>
      <c r="BZ238" s="150"/>
      <c r="CA238" s="150"/>
      <c r="CB238" s="150"/>
      <c r="CC238" s="150"/>
      <c r="CD238" s="150"/>
      <c r="CE238" s="150"/>
      <c r="CF238" s="150"/>
      <c r="CG238" s="150"/>
      <c r="CH238" s="150"/>
      <c r="CI238" s="150"/>
      <c r="CJ238" s="150"/>
      <c r="CK238" s="150"/>
      <c r="CL238" s="150"/>
      <c r="CM238" s="150"/>
      <c r="CN238" s="150"/>
      <c r="CO238" s="150"/>
      <c r="CP238" s="150"/>
      <c r="CQ238" s="150"/>
      <c r="CR238" s="150"/>
      <c r="CS238" s="150"/>
      <c r="CT238" s="150"/>
      <c r="CU238" s="150"/>
      <c r="CV238" s="150"/>
      <c r="CW238" s="150"/>
      <c r="CX238" s="150"/>
      <c r="CY238" s="150"/>
      <c r="CZ238" s="150"/>
      <c r="DA238" s="150"/>
      <c r="DB238" s="150"/>
      <c r="DC238" s="150"/>
      <c r="DD238" s="150"/>
      <c r="DE238" s="150"/>
      <c r="DF238" s="150"/>
    </row>
    <row r="239" spans="1:178" ht="12.75">
      <c r="A239" s="94"/>
      <c r="B239" s="468" t="str">
        <f t="shared" si="42"/>
        <v/>
      </c>
      <c r="C239" s="12"/>
      <c r="D239" s="468" t="str">
        <f t="shared" si="43"/>
        <v/>
      </c>
      <c r="E239" s="445"/>
      <c r="F239" s="1081" t="str">
        <f t="shared" si="44"/>
        <v/>
      </c>
      <c r="G239" s="1081"/>
      <c r="H239" s="1081"/>
      <c r="I239" s="1081"/>
      <c r="J239" s="1081"/>
      <c r="K239" s="1081"/>
      <c r="L239" s="1081"/>
      <c r="M239" s="1081"/>
      <c r="N239" s="1081"/>
      <c r="O239" s="1081"/>
      <c r="P239" s="1081"/>
      <c r="Q239" s="464"/>
      <c r="R239" s="1082" t="str">
        <f t="shared" si="45"/>
        <v/>
      </c>
      <c r="S239" s="1082"/>
      <c r="T239" s="1082"/>
      <c r="U239" s="1082"/>
      <c r="V239" s="470"/>
      <c r="W239" s="1082" t="str">
        <f t="shared" si="46"/>
        <v/>
      </c>
      <c r="X239" s="1082"/>
      <c r="Y239" s="1082"/>
      <c r="Z239" s="1082"/>
      <c r="AA239" s="1082"/>
      <c r="AB239" s="1082"/>
      <c r="AC239" s="470"/>
      <c r="AD239" s="1083" t="str">
        <f t="shared" si="47"/>
        <v/>
      </c>
      <c r="AE239" s="1083"/>
      <c r="AF239" s="1083"/>
      <c r="AG239" s="1083"/>
      <c r="AH239" s="12"/>
      <c r="AI239" s="468" t="str">
        <f t="shared" si="48"/>
        <v/>
      </c>
      <c r="AJ239" s="18" t="str">
        <f t="shared" si="48"/>
        <v/>
      </c>
      <c r="AK239" s="468" t="str">
        <f t="shared" si="49"/>
        <v/>
      </c>
      <c r="AL239" s="18" t="str">
        <f t="shared" si="49"/>
        <v/>
      </c>
      <c r="AM239" s="18"/>
      <c r="AN239" s="18"/>
      <c r="AO239" s="470"/>
      <c r="AP239" s="96" t="str">
        <f t="shared" ref="AP239:AS239" si="66">IF(AP37="","",AP37)</f>
        <v/>
      </c>
      <c r="AQ239" s="742" t="str">
        <f t="shared" si="66"/>
        <v/>
      </c>
      <c r="AR239" s="96" t="str">
        <f t="shared" si="66"/>
        <v/>
      </c>
      <c r="AS239" s="742" t="str">
        <f t="shared" si="66"/>
        <v/>
      </c>
      <c r="AT239" s="742"/>
      <c r="AU239" s="742"/>
      <c r="AV239" s="18"/>
      <c r="AW239" s="965" t="str">
        <f t="shared" si="51"/>
        <v/>
      </c>
      <c r="AX239" s="965"/>
      <c r="AY239" s="795" t="str">
        <f t="shared" ref="AY239:BE239" si="67">IF(AY37="","",AY37)</f>
        <v/>
      </c>
      <c r="AZ239" s="795" t="str">
        <f t="shared" si="67"/>
        <v/>
      </c>
      <c r="BA239" s="795" t="str">
        <f t="shared" si="67"/>
        <v/>
      </c>
      <c r="BB239" s="795" t="str">
        <f t="shared" si="67"/>
        <v/>
      </c>
      <c r="BC239" s="795"/>
      <c r="BD239" s="795"/>
      <c r="BE239" s="1077" t="str">
        <f t="shared" si="67"/>
        <v/>
      </c>
      <c r="BF239" s="1077"/>
      <c r="BG239" s="18" t="s">
        <v>252</v>
      </c>
      <c r="BH239" s="1072" t="str">
        <f t="shared" si="53"/>
        <v/>
      </c>
      <c r="BI239" s="1072"/>
      <c r="BJ239" s="97"/>
      <c r="BO239" s="150"/>
      <c r="BP239" s="150"/>
      <c r="BQ239" s="150"/>
      <c r="BR239" s="150"/>
      <c r="BS239" s="150"/>
      <c r="BT239" s="150"/>
      <c r="BU239" s="150"/>
      <c r="BV239" s="150"/>
      <c r="BW239" s="150"/>
      <c r="BX239" s="150"/>
      <c r="BY239" s="150"/>
      <c r="BZ239" s="150"/>
      <c r="CA239" s="150"/>
      <c r="CB239" s="150"/>
      <c r="CC239" s="150"/>
      <c r="CD239" s="150"/>
      <c r="CE239" s="150"/>
      <c r="CF239" s="150"/>
      <c r="CG239" s="150"/>
      <c r="CH239" s="150"/>
      <c r="CI239" s="150"/>
      <c r="CJ239" s="150"/>
      <c r="CK239" s="150"/>
      <c r="CL239" s="150"/>
      <c r="CM239" s="150"/>
      <c r="CN239" s="150"/>
      <c r="CO239" s="150"/>
      <c r="CP239" s="150"/>
      <c r="CQ239" s="150"/>
      <c r="CR239" s="150"/>
      <c r="CS239" s="150"/>
      <c r="CT239" s="150"/>
      <c r="CU239" s="150"/>
      <c r="CV239" s="150"/>
      <c r="CW239" s="150"/>
      <c r="CX239" s="150"/>
      <c r="CY239" s="150"/>
      <c r="CZ239" s="150"/>
      <c r="DA239" s="150"/>
      <c r="DB239" s="150"/>
      <c r="DC239" s="150"/>
      <c r="DD239" s="150"/>
      <c r="DE239" s="150"/>
      <c r="DF239" s="150"/>
    </row>
    <row r="240" spans="1:178" ht="12.75">
      <c r="A240" s="94"/>
      <c r="B240" s="468" t="str">
        <f t="shared" si="42"/>
        <v/>
      </c>
      <c r="C240" s="12"/>
      <c r="D240" s="468" t="str">
        <f t="shared" si="43"/>
        <v/>
      </c>
      <c r="E240" s="445"/>
      <c r="F240" s="1081" t="str">
        <f t="shared" si="44"/>
        <v/>
      </c>
      <c r="G240" s="1081"/>
      <c r="H240" s="1081"/>
      <c r="I240" s="1081"/>
      <c r="J240" s="1081"/>
      <c r="K240" s="1081"/>
      <c r="L240" s="1081"/>
      <c r="M240" s="1081"/>
      <c r="N240" s="1081"/>
      <c r="O240" s="1081"/>
      <c r="P240" s="1081"/>
      <c r="Q240" s="464"/>
      <c r="R240" s="1082" t="str">
        <f t="shared" si="45"/>
        <v/>
      </c>
      <c r="S240" s="1082"/>
      <c r="T240" s="1082"/>
      <c r="U240" s="1082"/>
      <c r="V240" s="470"/>
      <c r="W240" s="1082" t="str">
        <f t="shared" si="46"/>
        <v/>
      </c>
      <c r="X240" s="1082"/>
      <c r="Y240" s="1082"/>
      <c r="Z240" s="1082"/>
      <c r="AA240" s="1082"/>
      <c r="AB240" s="1082"/>
      <c r="AC240" s="470"/>
      <c r="AD240" s="1083" t="str">
        <f t="shared" si="47"/>
        <v/>
      </c>
      <c r="AE240" s="1083"/>
      <c r="AF240" s="1083"/>
      <c r="AG240" s="1083"/>
      <c r="AH240" s="12"/>
      <c r="AI240" s="468" t="str">
        <f t="shared" si="48"/>
        <v/>
      </c>
      <c r="AJ240" s="18" t="str">
        <f t="shared" si="48"/>
        <v/>
      </c>
      <c r="AK240" s="468" t="str">
        <f t="shared" si="49"/>
        <v/>
      </c>
      <c r="AL240" s="18" t="str">
        <f t="shared" si="49"/>
        <v/>
      </c>
      <c r="AM240" s="18"/>
      <c r="AN240" s="18"/>
      <c r="AO240" s="470"/>
      <c r="AP240" s="96" t="str">
        <f t="shared" ref="AP240:AS240" si="68">IF(AP38="","",AP38)</f>
        <v/>
      </c>
      <c r="AQ240" s="742" t="str">
        <f t="shared" si="68"/>
        <v/>
      </c>
      <c r="AR240" s="96" t="str">
        <f t="shared" si="68"/>
        <v/>
      </c>
      <c r="AS240" s="742" t="str">
        <f t="shared" si="68"/>
        <v/>
      </c>
      <c r="AT240" s="742"/>
      <c r="AU240" s="742"/>
      <c r="AV240" s="18"/>
      <c r="AW240" s="965" t="str">
        <f t="shared" si="51"/>
        <v/>
      </c>
      <c r="AX240" s="965"/>
      <c r="AY240" s="795" t="str">
        <f t="shared" ref="AY240:BE240" si="69">IF(AY38="","",AY38)</f>
        <v/>
      </c>
      <c r="AZ240" s="795" t="str">
        <f t="shared" si="69"/>
        <v/>
      </c>
      <c r="BA240" s="795" t="str">
        <f t="shared" si="69"/>
        <v/>
      </c>
      <c r="BB240" s="795" t="str">
        <f t="shared" si="69"/>
        <v/>
      </c>
      <c r="BC240" s="795"/>
      <c r="BD240" s="795"/>
      <c r="BE240" s="1077" t="str">
        <f t="shared" si="69"/>
        <v/>
      </c>
      <c r="BF240" s="1077"/>
      <c r="BG240" s="18" t="s">
        <v>252</v>
      </c>
      <c r="BH240" s="1072" t="str">
        <f t="shared" si="53"/>
        <v/>
      </c>
      <c r="BI240" s="1072"/>
      <c r="BJ240" s="97"/>
      <c r="BO240" s="162"/>
      <c r="BP240" s="162"/>
      <c r="BQ240" s="162"/>
      <c r="BR240" s="162"/>
      <c r="BS240" s="162"/>
      <c r="BT240" s="162"/>
      <c r="BU240" s="162"/>
      <c r="BV240" s="162"/>
      <c r="BW240" s="162"/>
      <c r="BX240" s="162"/>
      <c r="BY240" s="150"/>
      <c r="BZ240" s="150"/>
      <c r="CA240" s="150"/>
      <c r="CB240" s="150"/>
      <c r="CC240" s="150"/>
      <c r="CD240" s="150"/>
      <c r="CE240" s="150"/>
      <c r="CF240" s="150"/>
      <c r="CG240" s="150"/>
      <c r="CH240" s="150"/>
      <c r="CI240" s="150"/>
      <c r="CJ240" s="150"/>
      <c r="CK240" s="150"/>
      <c r="CL240" s="150"/>
      <c r="CM240" s="150"/>
      <c r="CN240" s="150"/>
      <c r="CO240" s="150"/>
      <c r="CP240" s="150"/>
      <c r="CQ240" s="150"/>
      <c r="CR240" s="150"/>
      <c r="CS240" s="150"/>
      <c r="CT240" s="150"/>
      <c r="CU240" s="150"/>
      <c r="CV240" s="150"/>
      <c r="CW240" s="150"/>
      <c r="CX240" s="150"/>
      <c r="CY240" s="150"/>
      <c r="CZ240" s="150"/>
      <c r="DA240" s="150"/>
      <c r="DB240" s="150"/>
      <c r="DC240" s="150"/>
      <c r="DD240" s="150"/>
      <c r="DE240" s="150"/>
      <c r="DF240" s="150"/>
    </row>
    <row r="241" spans="1:178" ht="12.75" customHeight="1" thickBot="1">
      <c r="A241" s="99"/>
      <c r="B241" s="446"/>
      <c r="C241" s="446"/>
      <c r="D241" s="446"/>
      <c r="E241" s="446"/>
      <c r="F241" s="447"/>
      <c r="G241" s="447"/>
      <c r="H241" s="447"/>
      <c r="I241" s="447"/>
      <c r="J241" s="447"/>
      <c r="K241" s="447"/>
      <c r="L241" s="447"/>
      <c r="M241" s="447"/>
      <c r="N241" s="447"/>
      <c r="O241" s="447"/>
      <c r="P241" s="447"/>
      <c r="Q241" s="447"/>
      <c r="R241" s="447"/>
      <c r="S241" s="447"/>
      <c r="T241" s="447"/>
      <c r="U241" s="446"/>
      <c r="V241" s="446"/>
      <c r="W241" s="447"/>
      <c r="X241" s="447"/>
      <c r="Y241" s="447"/>
      <c r="Z241" s="447"/>
      <c r="AA241" s="447"/>
      <c r="AB241" s="446"/>
      <c r="AC241" s="446"/>
      <c r="AD241" s="446"/>
      <c r="AE241" s="446"/>
      <c r="AF241" s="446"/>
      <c r="AG241" s="446"/>
      <c r="AH241" s="446"/>
      <c r="AI241" s="446"/>
      <c r="AJ241" s="446"/>
      <c r="AK241" s="446"/>
      <c r="AL241" s="446"/>
      <c r="AM241" s="446"/>
      <c r="AN241" s="446"/>
      <c r="AO241" s="446"/>
      <c r="AP241" s="446"/>
      <c r="AQ241" s="446"/>
      <c r="AR241" s="446"/>
      <c r="AS241" s="446"/>
      <c r="AT241" s="446"/>
      <c r="AU241" s="446"/>
      <c r="AV241" s="446"/>
      <c r="AW241" s="446"/>
      <c r="AX241" s="446"/>
      <c r="AY241" s="446"/>
      <c r="AZ241" s="446"/>
      <c r="BA241" s="446"/>
      <c r="BB241" s="446"/>
      <c r="BC241" s="446"/>
      <c r="BD241" s="446"/>
      <c r="BE241" s="446"/>
      <c r="BF241" s="446"/>
      <c r="BG241" s="447"/>
      <c r="BH241" s="447"/>
      <c r="BI241" s="446"/>
      <c r="BJ241" s="101"/>
      <c r="BO241" s="150"/>
      <c r="BP241" s="150"/>
      <c r="BQ241" s="150"/>
      <c r="BR241" s="150"/>
      <c r="BS241" s="150"/>
      <c r="BT241" s="150"/>
      <c r="BU241" s="150"/>
      <c r="BV241" s="150"/>
      <c r="BW241" s="150"/>
      <c r="BX241" s="150"/>
      <c r="BY241" s="150"/>
      <c r="BZ241" s="150"/>
      <c r="CA241" s="150"/>
      <c r="CB241" s="150"/>
      <c r="CC241" s="150"/>
      <c r="CD241" s="150"/>
      <c r="CE241" s="150"/>
      <c r="CF241" s="150"/>
      <c r="CG241" s="150"/>
      <c r="CH241" s="150"/>
      <c r="CI241" s="150"/>
      <c r="CJ241" s="150"/>
      <c r="CK241" s="150"/>
      <c r="CL241" s="150"/>
      <c r="CM241" s="150"/>
      <c r="CN241" s="150"/>
      <c r="CO241" s="150"/>
      <c r="CP241" s="150"/>
      <c r="CQ241" s="150"/>
      <c r="CR241" s="150"/>
      <c r="CS241" s="150"/>
      <c r="CT241" s="150"/>
      <c r="CU241" s="150"/>
      <c r="CV241" s="150"/>
      <c r="CW241" s="150"/>
      <c r="CX241" s="150"/>
      <c r="CY241" s="150"/>
      <c r="CZ241" s="150"/>
      <c r="DA241" s="150"/>
      <c r="DB241" s="150"/>
      <c r="DC241" s="150"/>
      <c r="DD241" s="150"/>
      <c r="DE241" s="150"/>
      <c r="DF241" s="150"/>
    </row>
    <row r="242" spans="1:178" ht="12.75">
      <c r="B242" s="3"/>
      <c r="C242" s="3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102" t="s">
        <v>271</v>
      </c>
      <c r="BG242" s="18" t="s">
        <v>252</v>
      </c>
      <c r="BH242" s="1072" t="str">
        <f>IF(BH40="","",BH40)</f>
        <v/>
      </c>
      <c r="BI242" s="1072"/>
      <c r="BO242" s="150"/>
      <c r="BP242" s="150"/>
      <c r="BQ242" s="150"/>
      <c r="BR242" s="150"/>
      <c r="BS242" s="150"/>
      <c r="BT242" s="150"/>
      <c r="BU242" s="150"/>
      <c r="BV242" s="150"/>
      <c r="BW242" s="150"/>
      <c r="BX242" s="150"/>
      <c r="BY242" s="150"/>
      <c r="BZ242" s="150"/>
      <c r="CA242" s="150"/>
      <c r="CB242" s="150"/>
      <c r="CC242" s="150"/>
      <c r="CD242" s="150"/>
      <c r="CE242" s="150"/>
      <c r="CF242" s="150"/>
      <c r="CG242" s="150"/>
      <c r="CH242" s="150"/>
      <c r="CI242" s="150"/>
      <c r="CJ242" s="150"/>
      <c r="CK242" s="150"/>
      <c r="CL242" s="150"/>
      <c r="CM242" s="150"/>
      <c r="CN242" s="150"/>
      <c r="CO242" s="150"/>
      <c r="CP242" s="150"/>
      <c r="CQ242" s="150"/>
      <c r="CR242" s="150"/>
      <c r="CS242" s="150"/>
      <c r="CT242" s="150"/>
      <c r="CU242" s="150"/>
      <c r="CV242" s="150"/>
      <c r="CW242" s="150"/>
      <c r="CX242" s="150"/>
      <c r="CY242" s="150"/>
      <c r="CZ242" s="150"/>
      <c r="DA242" s="150"/>
      <c r="DB242" s="150"/>
      <c r="DC242" s="150"/>
      <c r="DD242" s="150"/>
      <c r="DE242" s="150"/>
      <c r="DF242" s="150"/>
    </row>
    <row r="243" spans="1:178" ht="16.5" thickBot="1">
      <c r="A243" s="103" t="str">
        <f>A41</f>
        <v>A2- Efficient VRF Units</v>
      </c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  <c r="P243" s="103"/>
      <c r="Q243" s="103"/>
      <c r="R243" s="103"/>
      <c r="S243" s="103"/>
      <c r="T243" s="103"/>
      <c r="U243" s="103"/>
      <c r="V243" s="103"/>
      <c r="W243" s="103"/>
      <c r="X243" s="103"/>
      <c r="Y243" s="103"/>
      <c r="Z243" s="103"/>
      <c r="AA243" s="103"/>
      <c r="AB243" s="103"/>
      <c r="AC243" s="103"/>
      <c r="AD243" s="103"/>
      <c r="AE243" s="103"/>
      <c r="AF243" s="103"/>
      <c r="AG243" s="103"/>
      <c r="AH243" s="103"/>
      <c r="AI243" s="103"/>
      <c r="AJ243" s="103"/>
      <c r="AK243" s="103"/>
      <c r="AL243" s="103"/>
      <c r="AM243" s="103"/>
      <c r="AN243" s="103"/>
      <c r="AO243" s="103"/>
      <c r="AP243" s="103"/>
      <c r="AQ243" s="103"/>
      <c r="AR243" s="103"/>
      <c r="AS243" s="103"/>
      <c r="AT243" s="103"/>
      <c r="AU243" s="103"/>
      <c r="AV243" s="103"/>
      <c r="AW243" s="103"/>
      <c r="AX243" s="103"/>
      <c r="AY243" s="103"/>
      <c r="AZ243" s="103"/>
      <c r="BA243" s="103"/>
      <c r="BB243" s="103"/>
      <c r="BC243" s="103"/>
      <c r="BD243" s="103"/>
      <c r="BE243" s="103"/>
      <c r="BF243" s="103"/>
      <c r="BG243" s="455"/>
      <c r="BH243" s="25"/>
      <c r="BO243" s="150"/>
      <c r="BP243" s="150"/>
      <c r="BQ243" s="150"/>
      <c r="BR243" s="150"/>
      <c r="BS243" s="150"/>
      <c r="BT243" s="150"/>
      <c r="BU243" s="150"/>
      <c r="BV243" s="150"/>
      <c r="BW243" s="150"/>
      <c r="BX243" s="150"/>
      <c r="BY243" s="150"/>
      <c r="BZ243" s="150"/>
      <c r="CA243" s="150"/>
      <c r="CB243" s="150"/>
      <c r="CC243" s="150"/>
      <c r="CD243" s="150"/>
      <c r="CE243" s="150"/>
      <c r="CF243" s="150"/>
      <c r="CG243" s="150"/>
      <c r="CH243" s="150"/>
      <c r="CI243" s="150"/>
      <c r="CJ243" s="150"/>
      <c r="CK243" s="150"/>
      <c r="CL243" s="150"/>
      <c r="CM243" s="150"/>
      <c r="CN243" s="150"/>
      <c r="CO243" s="150"/>
      <c r="CP243" s="150"/>
      <c r="CQ243" s="150"/>
      <c r="CR243" s="150"/>
      <c r="CS243" s="150"/>
      <c r="CT243" s="150"/>
      <c r="CU243" s="150"/>
      <c r="CV243" s="150"/>
      <c r="CW243" s="150"/>
      <c r="CX243" s="150"/>
      <c r="CY243" s="150"/>
      <c r="CZ243" s="150"/>
      <c r="DA243" s="150"/>
      <c r="DB243" s="150"/>
      <c r="DC243" s="150"/>
      <c r="DD243" s="150"/>
      <c r="DE243" s="150"/>
      <c r="DF243" s="150"/>
    </row>
    <row r="244" spans="1:178" s="27" customFormat="1" ht="12.75" customHeight="1">
      <c r="A244" s="436"/>
      <c r="B244" s="437"/>
      <c r="C244" s="437"/>
      <c r="D244" s="437"/>
      <c r="E244" s="437"/>
      <c r="F244" s="437"/>
      <c r="G244" s="437"/>
      <c r="H244" s="437"/>
      <c r="I244" s="437"/>
      <c r="J244" s="437"/>
      <c r="K244" s="437"/>
      <c r="L244" s="437"/>
      <c r="M244" s="437"/>
      <c r="N244" s="437"/>
      <c r="O244" s="437"/>
      <c r="P244" s="437"/>
      <c r="Q244" s="437"/>
      <c r="R244" s="437"/>
      <c r="S244" s="437"/>
      <c r="T244" s="437"/>
      <c r="U244" s="437"/>
      <c r="V244" s="437"/>
      <c r="W244" s="437"/>
      <c r="X244" s="437"/>
      <c r="Y244" s="437"/>
      <c r="Z244" s="437"/>
      <c r="AA244" s="437"/>
      <c r="AB244" s="437"/>
      <c r="AC244" s="437"/>
      <c r="AD244" s="437"/>
      <c r="AE244" s="437"/>
      <c r="AF244" s="437"/>
      <c r="AG244" s="437"/>
      <c r="AH244" s="437"/>
      <c r="AI244" s="437"/>
      <c r="AJ244" s="437"/>
      <c r="AK244" s="437"/>
      <c r="AL244" s="437"/>
      <c r="AM244" s="437"/>
      <c r="AN244" s="437"/>
      <c r="AO244" s="437"/>
      <c r="AP244" s="1086" t="s">
        <v>597</v>
      </c>
      <c r="AQ244" s="1086"/>
      <c r="AR244" s="1086"/>
      <c r="AS244" s="1086"/>
      <c r="AT244" s="1086"/>
      <c r="AU244" s="1086"/>
      <c r="AV244" s="1086"/>
      <c r="AW244" s="1086"/>
      <c r="AX244" s="1086"/>
      <c r="AY244" s="1086"/>
      <c r="AZ244" s="1086"/>
      <c r="BA244" s="1086"/>
      <c r="BB244" s="1086"/>
      <c r="BC244" s="1086"/>
      <c r="BD244" s="1086"/>
      <c r="BE244" s="1086"/>
      <c r="BF244" s="1086"/>
      <c r="BH244" s="1084" t="s">
        <v>1726</v>
      </c>
      <c r="BI244" s="1084"/>
      <c r="BJ244" s="438"/>
      <c r="BK244" s="1"/>
      <c r="BL244" s="1"/>
      <c r="BM244" s="1"/>
      <c r="BN244" s="1"/>
      <c r="BO244" s="150"/>
      <c r="BP244" s="150"/>
      <c r="BQ244" s="150"/>
      <c r="BR244" s="150"/>
      <c r="BS244" s="150"/>
      <c r="BT244" s="150"/>
      <c r="BU244" s="150"/>
      <c r="BV244" s="150"/>
      <c r="BW244" s="150"/>
      <c r="BX244" s="150"/>
      <c r="BY244" s="162"/>
      <c r="BZ244" s="162"/>
      <c r="CA244" s="162"/>
      <c r="CB244" s="162"/>
      <c r="CC244" s="162"/>
      <c r="CD244" s="162"/>
      <c r="CE244" s="162"/>
      <c r="CF244" s="162"/>
      <c r="CG244" s="162"/>
      <c r="CH244" s="162"/>
      <c r="CI244" s="162"/>
      <c r="CJ244" s="162"/>
      <c r="CK244" s="162"/>
      <c r="CL244" s="162"/>
      <c r="CM244" s="162"/>
      <c r="CN244" s="162"/>
      <c r="CO244" s="162"/>
      <c r="CP244" s="162"/>
      <c r="CQ244" s="162"/>
      <c r="CR244" s="162"/>
      <c r="CS244" s="162"/>
      <c r="CT244" s="162"/>
      <c r="CU244" s="162"/>
      <c r="CV244" s="162"/>
      <c r="CW244" s="162"/>
      <c r="CX244" s="162"/>
      <c r="CY244" s="162"/>
      <c r="CZ244" s="162"/>
      <c r="DA244" s="162"/>
      <c r="DB244" s="162"/>
      <c r="DC244" s="162"/>
      <c r="DD244" s="162"/>
      <c r="DE244" s="162"/>
      <c r="DF244" s="162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</row>
    <row r="245" spans="1:178" s="27" customFormat="1" ht="12.75" customHeight="1">
      <c r="A245" s="89"/>
      <c r="B245" s="17"/>
      <c r="C245" s="90"/>
      <c r="D245" s="17"/>
      <c r="E245" s="17"/>
      <c r="F245" s="465"/>
      <c r="G245" s="465"/>
      <c r="H245" s="465"/>
      <c r="I245" s="465"/>
      <c r="J245" s="465"/>
      <c r="K245" s="465"/>
      <c r="L245" s="465"/>
      <c r="M245" s="465"/>
      <c r="N245" s="465"/>
      <c r="O245" s="465"/>
      <c r="P245" s="465"/>
      <c r="Q245" s="17"/>
      <c r="R245" s="944" t="s">
        <v>439</v>
      </c>
      <c r="S245" s="944"/>
      <c r="T245" s="944"/>
      <c r="U245" s="944"/>
      <c r="V245" s="470"/>
      <c r="W245" s="944" t="s">
        <v>470</v>
      </c>
      <c r="X245" s="944"/>
      <c r="Y245" s="944"/>
      <c r="Z245" s="944"/>
      <c r="AA245" s="944"/>
      <c r="AB245" s="944"/>
      <c r="AC245" s="470"/>
      <c r="AD245" s="470"/>
      <c r="AE245" s="470"/>
      <c r="AF245" s="470"/>
      <c r="AG245" s="470"/>
      <c r="AH245" s="470"/>
      <c r="AI245" s="91" t="s">
        <v>1358</v>
      </c>
      <c r="AJ245" s="470"/>
      <c r="AK245" s="92" t="s">
        <v>1359</v>
      </c>
      <c r="AL245" s="470"/>
      <c r="AM245" s="470"/>
      <c r="AN245" s="470"/>
      <c r="AO245" s="464"/>
      <c r="AP245" s="1087" t="s">
        <v>417</v>
      </c>
      <c r="AQ245" s="1087"/>
      <c r="AR245" s="1087"/>
      <c r="AS245" s="1087"/>
      <c r="AT245" s="1087"/>
      <c r="AU245" s="1087"/>
      <c r="AV245" s="1087"/>
      <c r="AW245" s="1087"/>
      <c r="AX245" s="1087"/>
      <c r="AY245" s="1087" t="s">
        <v>418</v>
      </c>
      <c r="AZ245" s="1087"/>
      <c r="BA245" s="1087"/>
      <c r="BB245" s="1087"/>
      <c r="BC245" s="1087"/>
      <c r="BD245" s="1087"/>
      <c r="BE245" s="1087"/>
      <c r="BF245" s="1087"/>
      <c r="BG245" s="470"/>
      <c r="BH245" s="1085"/>
      <c r="BI245" s="1085"/>
      <c r="BJ245" s="93"/>
      <c r="BK245" s="1"/>
      <c r="BL245" s="1"/>
      <c r="BM245" s="1"/>
      <c r="BN245" s="1"/>
      <c r="BO245" s="150"/>
      <c r="BP245" s="150"/>
      <c r="BQ245" s="150"/>
      <c r="BR245" s="150"/>
      <c r="BS245" s="150"/>
      <c r="BT245" s="150"/>
      <c r="BU245" s="150"/>
      <c r="BV245" s="150"/>
      <c r="BW245" s="150"/>
      <c r="BX245" s="150"/>
      <c r="BY245" s="162"/>
      <c r="BZ245" s="162"/>
      <c r="CA245" s="162"/>
      <c r="CB245" s="162"/>
      <c r="CC245" s="162"/>
      <c r="CD245" s="162"/>
      <c r="CE245" s="162"/>
      <c r="CF245" s="162"/>
      <c r="CG245" s="162"/>
      <c r="CH245" s="162"/>
      <c r="CI245" s="162"/>
      <c r="CJ245" s="162"/>
      <c r="CK245" s="162"/>
      <c r="CL245" s="162"/>
      <c r="CM245" s="162"/>
      <c r="CN245" s="162"/>
      <c r="CO245" s="162"/>
      <c r="CP245" s="162"/>
      <c r="CQ245" s="162"/>
      <c r="CR245" s="162"/>
      <c r="CS245" s="162"/>
      <c r="CT245" s="162"/>
      <c r="CU245" s="162"/>
      <c r="CV245" s="162"/>
      <c r="CW245" s="162"/>
      <c r="CX245" s="162"/>
      <c r="CY245" s="162"/>
      <c r="CZ245" s="162"/>
      <c r="DA245" s="162"/>
      <c r="DB245" s="162"/>
      <c r="DC245" s="162"/>
      <c r="DD245" s="162"/>
      <c r="DE245" s="162"/>
      <c r="DF245" s="162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</row>
    <row r="246" spans="1:178" s="27" customFormat="1" ht="37.9" customHeight="1">
      <c r="A246" s="89"/>
      <c r="B246" s="250" t="s">
        <v>248</v>
      </c>
      <c r="C246" s="736"/>
      <c r="D246" s="250" t="s">
        <v>247</v>
      </c>
      <c r="E246" s="250"/>
      <c r="F246" s="385" t="s">
        <v>395</v>
      </c>
      <c r="G246" s="385"/>
      <c r="H246" s="385"/>
      <c r="I246" s="385"/>
      <c r="J246" s="385"/>
      <c r="K246" s="465"/>
      <c r="L246" s="465"/>
      <c r="M246" s="465"/>
      <c r="N246" s="465"/>
      <c r="O246" s="465"/>
      <c r="P246" s="465"/>
      <c r="Q246" s="17"/>
      <c r="R246" s="944"/>
      <c r="S246" s="944"/>
      <c r="T246" s="944"/>
      <c r="U246" s="944"/>
      <c r="V246" s="470"/>
      <c r="W246" s="944"/>
      <c r="X246" s="944"/>
      <c r="Y246" s="944"/>
      <c r="Z246" s="944"/>
      <c r="AA246" s="944"/>
      <c r="AB246" s="944"/>
      <c r="AC246" s="470"/>
      <c r="AD246" s="465" t="s">
        <v>318</v>
      </c>
      <c r="AE246" s="470"/>
      <c r="AF246" s="465"/>
      <c r="AG246" s="465"/>
      <c r="AH246" s="91"/>
      <c r="AI246" s="464" t="s">
        <v>315</v>
      </c>
      <c r="AJ246" s="470"/>
      <c r="AK246" s="464" t="s">
        <v>315</v>
      </c>
      <c r="AL246" s="470"/>
      <c r="AM246" s="470"/>
      <c r="AN246" s="470"/>
      <c r="AO246" s="470"/>
      <c r="AP246" s="1074" t="s">
        <v>1724</v>
      </c>
      <c r="AQ246" s="1075"/>
      <c r="AR246" s="1075"/>
      <c r="AS246" s="1075"/>
      <c r="AT246" s="1075"/>
      <c r="AU246" s="1075"/>
      <c r="AV246" s="1075"/>
      <c r="AW246" s="1075"/>
      <c r="AX246" s="465"/>
      <c r="AY246" s="1074" t="s">
        <v>1725</v>
      </c>
      <c r="AZ246" s="1075"/>
      <c r="BA246" s="1075"/>
      <c r="BB246" s="1075"/>
      <c r="BC246" s="1075"/>
      <c r="BD246" s="1075"/>
      <c r="BE246" s="1075"/>
      <c r="BF246" s="1075"/>
      <c r="BG246"/>
      <c r="BH246" s="1085"/>
      <c r="BI246" s="1085"/>
      <c r="BJ246" s="93"/>
      <c r="BK246" s="1"/>
      <c r="BL246" s="1"/>
      <c r="BM246" s="1"/>
      <c r="BN246" s="1"/>
      <c r="BO246" s="162"/>
      <c r="BP246" s="162"/>
      <c r="BQ246" s="162"/>
      <c r="BR246" s="162"/>
      <c r="BS246" s="162"/>
      <c r="BT246" s="162"/>
      <c r="BU246" s="162"/>
      <c r="BV246" s="162"/>
      <c r="BW246" s="162"/>
      <c r="BX246" s="162"/>
      <c r="BY246" s="162"/>
      <c r="BZ246" s="162"/>
      <c r="CA246" s="162"/>
      <c r="CB246" s="162"/>
      <c r="CC246" s="162"/>
      <c r="CD246" s="162"/>
      <c r="CE246" s="162"/>
      <c r="CF246" s="162"/>
      <c r="CG246" s="162"/>
      <c r="CH246" s="162"/>
      <c r="CI246" s="162"/>
      <c r="CJ246" s="162"/>
      <c r="CK246" s="162"/>
      <c r="CL246" s="162"/>
      <c r="CM246" s="162"/>
      <c r="CN246" s="162"/>
      <c r="CO246" s="162"/>
      <c r="CP246" s="162"/>
      <c r="CQ246" s="162"/>
      <c r="CR246" s="162"/>
      <c r="CS246" s="162"/>
      <c r="CT246" s="162"/>
      <c r="CU246" s="162"/>
      <c r="CV246" s="162"/>
      <c r="CW246" s="162"/>
      <c r="CX246" s="162"/>
      <c r="CY246" s="162"/>
      <c r="CZ246" s="162"/>
      <c r="DA246" s="162"/>
      <c r="DB246" s="162"/>
      <c r="DC246" s="162"/>
      <c r="DD246" s="162"/>
      <c r="DE246" s="162"/>
      <c r="DF246" s="162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</row>
    <row r="247" spans="1:178" ht="12.75" customHeight="1">
      <c r="A247" s="94"/>
      <c r="B247" s="468" t="str">
        <f>IF(B45="","",B45)</f>
        <v/>
      </c>
      <c r="C247" s="12"/>
      <c r="D247" s="468" t="str">
        <f>IF(D45="","",D45)</f>
        <v/>
      </c>
      <c r="E247" s="445"/>
      <c r="F247" s="1081" t="str">
        <f>IF(F45="","",F45)</f>
        <v/>
      </c>
      <c r="G247" s="1081"/>
      <c r="H247" s="1081"/>
      <c r="I247" s="1081"/>
      <c r="J247" s="1081"/>
      <c r="K247" s="1081"/>
      <c r="L247" s="1081"/>
      <c r="M247" s="1081"/>
      <c r="N247" s="1081"/>
      <c r="O247" s="1081"/>
      <c r="P247" s="1081"/>
      <c r="Q247" s="464"/>
      <c r="R247" s="1082" t="str">
        <f>IF(R45="","",R45)</f>
        <v/>
      </c>
      <c r="S247" s="1082"/>
      <c r="T247" s="1082"/>
      <c r="U247" s="1082"/>
      <c r="V247" s="470"/>
      <c r="W247" s="1082" t="str">
        <f>IF(W45="","",W45)</f>
        <v/>
      </c>
      <c r="X247" s="1082"/>
      <c r="Y247" s="1082"/>
      <c r="Z247" s="1082"/>
      <c r="AA247" s="1082"/>
      <c r="AB247" s="1082"/>
      <c r="AC247" s="470"/>
      <c r="AD247" s="1083" t="str">
        <f>IF(AD45="","",AD45)</f>
        <v/>
      </c>
      <c r="AE247" s="1083"/>
      <c r="AF247" s="1083"/>
      <c r="AG247" s="1083"/>
      <c r="AH247" s="12"/>
      <c r="AI247" s="468" t="str">
        <f t="shared" ref="AI247:AL251" si="70">IF(AI45="","",AI45)</f>
        <v/>
      </c>
      <c r="AJ247" s="18" t="str">
        <f t="shared" si="70"/>
        <v/>
      </c>
      <c r="AK247" s="469" t="str">
        <f t="shared" si="70"/>
        <v/>
      </c>
      <c r="AL247" s="18" t="str">
        <f t="shared" si="70"/>
        <v/>
      </c>
      <c r="AM247" s="18"/>
      <c r="AN247" s="18"/>
      <c r="AO247" s="470"/>
      <c r="AP247" s="96" t="str">
        <f t="shared" ref="AP247:AS247" si="71">IF(AP45="","",AP45)</f>
        <v/>
      </c>
      <c r="AQ247" s="466" t="str">
        <f t="shared" si="71"/>
        <v/>
      </c>
      <c r="AR247" s="96" t="str">
        <f t="shared" si="71"/>
        <v/>
      </c>
      <c r="AS247" s="466" t="str">
        <f t="shared" si="71"/>
        <v/>
      </c>
      <c r="AT247" s="18"/>
      <c r="AU247" s="18"/>
      <c r="AV247" s="18"/>
      <c r="AW247" s="965" t="str">
        <f t="shared" ref="AW247:BE251" si="72">IF(AW45="","",AW45)</f>
        <v/>
      </c>
      <c r="AX247" s="965"/>
      <c r="AY247" s="96" t="str">
        <f t="shared" si="72"/>
        <v/>
      </c>
      <c r="AZ247" s="466" t="str">
        <f t="shared" si="72"/>
        <v/>
      </c>
      <c r="BA247" s="96" t="str">
        <f t="shared" ref="BA247:BB247" si="73">IF(BA45="","",BA45)</f>
        <v/>
      </c>
      <c r="BB247" s="466" t="str">
        <f t="shared" si="73"/>
        <v/>
      </c>
      <c r="BC247" s="18"/>
      <c r="BD247" s="18"/>
      <c r="BE247" s="965" t="str">
        <f t="shared" si="72"/>
        <v/>
      </c>
      <c r="BF247" s="965"/>
      <c r="BG247" s="18" t="s">
        <v>252</v>
      </c>
      <c r="BH247" s="1072" t="str">
        <f>IF(BH45="","",BH45)</f>
        <v/>
      </c>
      <c r="BI247" s="1072"/>
      <c r="BJ247" s="97"/>
      <c r="BM247" s="28">
        <f>COUNTIF(AW246:AW251,"Qualified")+COUNTIF(BE246:BE251,"Qualified")</f>
        <v>0</v>
      </c>
      <c r="BO247" s="162"/>
      <c r="BP247" s="162"/>
      <c r="BQ247" s="162"/>
      <c r="BR247" s="162"/>
      <c r="BS247" s="162"/>
      <c r="BT247" s="162"/>
      <c r="BU247" s="162"/>
      <c r="BV247" s="162"/>
      <c r="BW247" s="162"/>
      <c r="BX247" s="162"/>
      <c r="BY247" s="150"/>
      <c r="BZ247" s="150"/>
      <c r="CA247" s="150"/>
      <c r="CB247" s="150"/>
      <c r="CC247" s="150"/>
      <c r="CD247" s="150"/>
      <c r="CE247" s="150"/>
      <c r="CF247" s="150"/>
      <c r="CG247" s="150"/>
      <c r="CH247" s="150"/>
      <c r="CI247" s="150"/>
      <c r="CJ247" s="150"/>
      <c r="CK247" s="150"/>
      <c r="CL247" s="150"/>
      <c r="CM247" s="150"/>
      <c r="CN247" s="150"/>
      <c r="CO247" s="150"/>
      <c r="CP247" s="150"/>
      <c r="CQ247" s="150"/>
      <c r="CR247" s="150"/>
      <c r="CS247" s="150"/>
      <c r="CT247" s="150"/>
      <c r="CU247" s="150"/>
      <c r="CV247" s="150"/>
      <c r="CW247" s="150"/>
      <c r="CX247" s="150"/>
      <c r="CY247" s="150"/>
      <c r="CZ247" s="150"/>
      <c r="DA247" s="150"/>
      <c r="DB247" s="150"/>
      <c r="DC247" s="150"/>
      <c r="DD247" s="150"/>
      <c r="DE247" s="150"/>
      <c r="DF247" s="150"/>
    </row>
    <row r="248" spans="1:178" ht="12.75" customHeight="1">
      <c r="A248" s="94"/>
      <c r="B248" s="469" t="str">
        <f>IF(B46="","",B46)</f>
        <v/>
      </c>
      <c r="C248" s="12"/>
      <c r="D248" s="469" t="str">
        <f>IF(D46="","",D46)</f>
        <v/>
      </c>
      <c r="E248" s="445"/>
      <c r="F248" s="1078" t="str">
        <f>IF(F46="","",F46)</f>
        <v/>
      </c>
      <c r="G248" s="1078"/>
      <c r="H248" s="1078"/>
      <c r="I248" s="1078"/>
      <c r="J248" s="1078"/>
      <c r="K248" s="1078"/>
      <c r="L248" s="1078"/>
      <c r="M248" s="1078"/>
      <c r="N248" s="1078"/>
      <c r="O248" s="1078"/>
      <c r="P248" s="1078"/>
      <c r="Q248" s="464"/>
      <c r="R248" s="1079" t="str">
        <f>IF(R46="","",R46)</f>
        <v/>
      </c>
      <c r="S248" s="1079"/>
      <c r="T248" s="1079"/>
      <c r="U248" s="1079"/>
      <c r="V248" s="470"/>
      <c r="W248" s="1079" t="str">
        <f>IF(W46="","",W46)</f>
        <v/>
      </c>
      <c r="X248" s="1079"/>
      <c r="Y248" s="1079"/>
      <c r="Z248" s="1079"/>
      <c r="AA248" s="1079"/>
      <c r="AB248" s="1079"/>
      <c r="AC248" s="470"/>
      <c r="AD248" s="1080" t="str">
        <f>IF(AD46="","",AD46)</f>
        <v/>
      </c>
      <c r="AE248" s="1080"/>
      <c r="AF248" s="1080"/>
      <c r="AG248" s="1080"/>
      <c r="AH248" s="12"/>
      <c r="AI248" s="469" t="str">
        <f t="shared" si="70"/>
        <v/>
      </c>
      <c r="AJ248" s="18" t="str">
        <f t="shared" si="70"/>
        <v/>
      </c>
      <c r="AK248" s="469" t="str">
        <f t="shared" si="70"/>
        <v/>
      </c>
      <c r="AL248" s="18" t="str">
        <f t="shared" si="70"/>
        <v/>
      </c>
      <c r="AM248" s="18"/>
      <c r="AN248" s="18"/>
      <c r="AO248" s="470"/>
      <c r="AP248" s="96" t="str">
        <f t="shared" ref="AP248:AS248" si="74">IF(AP46="","",AP46)</f>
        <v/>
      </c>
      <c r="AQ248" s="466" t="str">
        <f t="shared" si="74"/>
        <v/>
      </c>
      <c r="AR248" s="96" t="str">
        <f t="shared" si="74"/>
        <v/>
      </c>
      <c r="AS248" s="466" t="str">
        <f t="shared" si="74"/>
        <v/>
      </c>
      <c r="AT248" s="18"/>
      <c r="AU248" s="18"/>
      <c r="AV248" s="18"/>
      <c r="AW248" s="965" t="str">
        <f t="shared" ref="AW248" si="75">IF(AW46="","",AW46)</f>
        <v/>
      </c>
      <c r="AX248" s="965"/>
      <c r="AY248" s="96" t="str">
        <f t="shared" si="72"/>
        <v/>
      </c>
      <c r="AZ248" s="466" t="str">
        <f t="shared" si="72"/>
        <v/>
      </c>
      <c r="BA248" s="96" t="str">
        <f t="shared" ref="BA248:BB248" si="76">IF(BA46="","",BA46)</f>
        <v/>
      </c>
      <c r="BB248" s="466" t="str">
        <f t="shared" si="76"/>
        <v/>
      </c>
      <c r="BC248" s="18"/>
      <c r="BD248" s="18"/>
      <c r="BE248" s="965" t="str">
        <f t="shared" si="72"/>
        <v/>
      </c>
      <c r="BF248" s="965"/>
      <c r="BG248" s="18" t="s">
        <v>252</v>
      </c>
      <c r="BH248" s="1072" t="str">
        <f>IF(BH46="","",BH46)</f>
        <v/>
      </c>
      <c r="BI248" s="1072"/>
      <c r="BJ248" s="97"/>
      <c r="BO248" s="162"/>
      <c r="BP248" s="162"/>
      <c r="BQ248" s="162"/>
      <c r="BR248" s="162"/>
      <c r="BS248" s="162"/>
      <c r="BT248" s="162"/>
      <c r="BU248" s="162"/>
      <c r="BV248" s="162"/>
      <c r="BW248" s="162"/>
      <c r="BX248" s="162"/>
      <c r="BY248" s="150"/>
      <c r="BZ248" s="150"/>
      <c r="CA248" s="150"/>
      <c r="CB248" s="150"/>
      <c r="CC248" s="150"/>
      <c r="CD248" s="150"/>
      <c r="CE248" s="150"/>
      <c r="CF248" s="150"/>
      <c r="CG248" s="150"/>
      <c r="CH248" s="150"/>
      <c r="CI248" s="150"/>
      <c r="CJ248" s="150"/>
      <c r="CK248" s="150"/>
      <c r="CL248" s="150"/>
      <c r="CM248" s="150"/>
      <c r="CN248" s="150"/>
      <c r="CO248" s="150"/>
      <c r="CP248" s="150"/>
      <c r="CQ248" s="150"/>
      <c r="CR248" s="150"/>
      <c r="CS248" s="150"/>
      <c r="CT248" s="150"/>
      <c r="CU248" s="150"/>
      <c r="CV248" s="150"/>
      <c r="CW248" s="150"/>
      <c r="CX248" s="150"/>
      <c r="CY248" s="150"/>
      <c r="CZ248" s="150"/>
      <c r="DA248" s="150"/>
      <c r="DB248" s="150"/>
      <c r="DC248" s="150"/>
      <c r="DD248" s="150"/>
      <c r="DE248" s="150"/>
      <c r="DF248" s="150"/>
    </row>
    <row r="249" spans="1:178" ht="12.75">
      <c r="A249" s="94"/>
      <c r="B249" s="469" t="str">
        <f>IF(B47="","",B47)</f>
        <v/>
      </c>
      <c r="C249" s="12"/>
      <c r="D249" s="469" t="str">
        <f>IF(D47="","",D47)</f>
        <v/>
      </c>
      <c r="E249" s="445"/>
      <c r="F249" s="1078" t="str">
        <f>IF(F47="","",F47)</f>
        <v/>
      </c>
      <c r="G249" s="1078"/>
      <c r="H249" s="1078"/>
      <c r="I249" s="1078"/>
      <c r="J249" s="1078"/>
      <c r="K249" s="1078"/>
      <c r="L249" s="1078"/>
      <c r="M249" s="1078"/>
      <c r="N249" s="1078"/>
      <c r="O249" s="1078"/>
      <c r="P249" s="1078"/>
      <c r="Q249" s="464"/>
      <c r="R249" s="1079" t="str">
        <f>IF(R47="","",R47)</f>
        <v/>
      </c>
      <c r="S249" s="1079"/>
      <c r="T249" s="1079"/>
      <c r="U249" s="1079"/>
      <c r="V249" s="470"/>
      <c r="W249" s="1079" t="str">
        <f>IF(W47="","",W47)</f>
        <v/>
      </c>
      <c r="X249" s="1079"/>
      <c r="Y249" s="1079"/>
      <c r="Z249" s="1079"/>
      <c r="AA249" s="1079"/>
      <c r="AB249" s="1079"/>
      <c r="AC249" s="470"/>
      <c r="AD249" s="1080" t="str">
        <f>IF(AD47="","",AD47)</f>
        <v/>
      </c>
      <c r="AE249" s="1080"/>
      <c r="AF249" s="1080"/>
      <c r="AG249" s="1080"/>
      <c r="AH249" s="12"/>
      <c r="AI249" s="469" t="str">
        <f t="shared" si="70"/>
        <v/>
      </c>
      <c r="AJ249" s="18" t="str">
        <f t="shared" si="70"/>
        <v/>
      </c>
      <c r="AK249" s="469" t="str">
        <f>IF(AK47="","",AK47)</f>
        <v/>
      </c>
      <c r="AL249" s="18" t="str">
        <f t="shared" si="70"/>
        <v/>
      </c>
      <c r="AM249" s="18"/>
      <c r="AN249" s="18"/>
      <c r="AO249" s="470"/>
      <c r="AP249" s="96" t="str">
        <f t="shared" ref="AP249:AS249" si="77">IF(AP47="","",AP47)</f>
        <v/>
      </c>
      <c r="AQ249" s="466" t="str">
        <f t="shared" si="77"/>
        <v/>
      </c>
      <c r="AR249" s="96" t="str">
        <f t="shared" si="77"/>
        <v/>
      </c>
      <c r="AS249" s="466" t="str">
        <f t="shared" si="77"/>
        <v/>
      </c>
      <c r="AT249" s="18"/>
      <c r="AU249" s="18"/>
      <c r="AV249" s="18"/>
      <c r="AW249" s="965" t="str">
        <f t="shared" ref="AW249" si="78">IF(AW47="","",AW47)</f>
        <v/>
      </c>
      <c r="AX249" s="965"/>
      <c r="AY249" s="96" t="str">
        <f t="shared" si="72"/>
        <v/>
      </c>
      <c r="AZ249" s="466" t="str">
        <f t="shared" si="72"/>
        <v/>
      </c>
      <c r="BA249" s="96" t="str">
        <f t="shared" ref="BA249:BB249" si="79">IF(BA47="","",BA47)</f>
        <v/>
      </c>
      <c r="BB249" s="466" t="str">
        <f t="shared" si="79"/>
        <v/>
      </c>
      <c r="BC249" s="18"/>
      <c r="BD249" s="18"/>
      <c r="BE249" s="965" t="str">
        <f t="shared" si="72"/>
        <v/>
      </c>
      <c r="BF249" s="965"/>
      <c r="BG249" s="18" t="s">
        <v>252</v>
      </c>
      <c r="BH249" s="1072" t="str">
        <f>IF(BH47="","",BH47)</f>
        <v/>
      </c>
      <c r="BI249" s="1072"/>
      <c r="BJ249" s="97"/>
      <c r="BO249" s="162"/>
      <c r="BP249" s="162"/>
      <c r="BQ249" s="162"/>
      <c r="BR249" s="162"/>
      <c r="BS249" s="162"/>
      <c r="BT249" s="162"/>
      <c r="BU249" s="162"/>
      <c r="BV249" s="162"/>
      <c r="BW249" s="162"/>
      <c r="BX249" s="162"/>
      <c r="BY249" s="150"/>
      <c r="BZ249" s="150"/>
      <c r="CA249" s="150"/>
      <c r="CB249" s="150"/>
      <c r="CC249" s="150"/>
      <c r="CD249" s="150"/>
      <c r="CE249" s="150"/>
      <c r="CF249" s="150"/>
      <c r="CG249" s="150"/>
      <c r="CH249" s="150"/>
      <c r="CI249" s="150"/>
      <c r="CJ249" s="150"/>
      <c r="CK249" s="150"/>
      <c r="CL249" s="150"/>
      <c r="CM249" s="150"/>
      <c r="CN249" s="150"/>
      <c r="CO249" s="150"/>
      <c r="CP249" s="150"/>
      <c r="CQ249" s="150"/>
      <c r="CR249" s="150"/>
      <c r="CS249" s="150"/>
      <c r="CT249" s="150"/>
      <c r="CU249" s="150"/>
      <c r="CV249" s="150"/>
      <c r="CW249" s="150"/>
      <c r="CX249" s="150"/>
      <c r="CY249" s="150"/>
      <c r="CZ249" s="150"/>
      <c r="DA249" s="150"/>
      <c r="DB249" s="150"/>
      <c r="DC249" s="150"/>
      <c r="DD249" s="150"/>
      <c r="DE249" s="150"/>
      <c r="DF249" s="150"/>
    </row>
    <row r="250" spans="1:178" ht="12.75">
      <c r="A250" s="94"/>
      <c r="B250" s="469" t="str">
        <f>IF(B48="","",B48)</f>
        <v/>
      </c>
      <c r="C250" s="12"/>
      <c r="D250" s="469" t="str">
        <f>IF(D48="","",D48)</f>
        <v/>
      </c>
      <c r="E250" s="445"/>
      <c r="F250" s="1078" t="str">
        <f>IF(F48="","",F48)</f>
        <v/>
      </c>
      <c r="G250" s="1078"/>
      <c r="H250" s="1078"/>
      <c r="I250" s="1078"/>
      <c r="J250" s="1078"/>
      <c r="K250" s="1078"/>
      <c r="L250" s="1078"/>
      <c r="M250" s="1078"/>
      <c r="N250" s="1078"/>
      <c r="O250" s="1078"/>
      <c r="P250" s="1078"/>
      <c r="Q250" s="464"/>
      <c r="R250" s="1079" t="str">
        <f>IF(R48="","",R48)</f>
        <v/>
      </c>
      <c r="S250" s="1079"/>
      <c r="T250" s="1079"/>
      <c r="U250" s="1079"/>
      <c r="V250" s="470"/>
      <c r="W250" s="1079" t="str">
        <f>IF(W48="","",W48)</f>
        <v/>
      </c>
      <c r="X250" s="1079"/>
      <c r="Y250" s="1079"/>
      <c r="Z250" s="1079"/>
      <c r="AA250" s="1079"/>
      <c r="AB250" s="1079"/>
      <c r="AC250" s="470"/>
      <c r="AD250" s="1080" t="str">
        <f>IF(AD48="","",AD48)</f>
        <v/>
      </c>
      <c r="AE250" s="1080"/>
      <c r="AF250" s="1080"/>
      <c r="AG250" s="1080"/>
      <c r="AH250" s="12"/>
      <c r="AI250" s="469" t="str">
        <f t="shared" si="70"/>
        <v/>
      </c>
      <c r="AJ250" s="18" t="str">
        <f t="shared" si="70"/>
        <v/>
      </c>
      <c r="AK250" s="469" t="str">
        <f>IF(AK48="","",AK48)</f>
        <v/>
      </c>
      <c r="AL250" s="18" t="str">
        <f t="shared" si="70"/>
        <v/>
      </c>
      <c r="AM250" s="18"/>
      <c r="AN250" s="18"/>
      <c r="AO250" s="470"/>
      <c r="AP250" s="96" t="str">
        <f t="shared" ref="AP250:AS250" si="80">IF(AP48="","",AP48)</f>
        <v/>
      </c>
      <c r="AQ250" s="466" t="str">
        <f t="shared" si="80"/>
        <v/>
      </c>
      <c r="AR250" s="96" t="str">
        <f t="shared" si="80"/>
        <v/>
      </c>
      <c r="AS250" s="466" t="str">
        <f t="shared" si="80"/>
        <v/>
      </c>
      <c r="AT250" s="18"/>
      <c r="AU250" s="18"/>
      <c r="AV250" s="18"/>
      <c r="AW250" s="965" t="str">
        <f t="shared" ref="AW250" si="81">IF(AW48="","",AW48)</f>
        <v/>
      </c>
      <c r="AX250" s="965"/>
      <c r="AY250" s="96" t="str">
        <f t="shared" si="72"/>
        <v/>
      </c>
      <c r="AZ250" s="466" t="str">
        <f t="shared" si="72"/>
        <v/>
      </c>
      <c r="BA250" s="96" t="str">
        <f t="shared" ref="BA250:BB250" si="82">IF(BA48="","",BA48)</f>
        <v/>
      </c>
      <c r="BB250" s="466" t="str">
        <f t="shared" si="82"/>
        <v/>
      </c>
      <c r="BC250" s="18"/>
      <c r="BD250" s="18"/>
      <c r="BE250" s="965" t="str">
        <f t="shared" si="72"/>
        <v/>
      </c>
      <c r="BF250" s="965"/>
      <c r="BG250" s="18" t="s">
        <v>252</v>
      </c>
      <c r="BH250" s="1072" t="str">
        <f>IF(BH48="","",BH48)</f>
        <v/>
      </c>
      <c r="BI250" s="1072"/>
      <c r="BJ250" s="97"/>
      <c r="BO250" s="162"/>
      <c r="BP250" s="162"/>
      <c r="BQ250" s="162"/>
      <c r="BR250" s="162"/>
      <c r="BS250" s="162"/>
      <c r="BT250" s="162"/>
      <c r="BU250" s="162"/>
      <c r="BV250" s="162"/>
      <c r="BW250" s="162"/>
      <c r="BX250" s="162"/>
      <c r="BY250" s="150"/>
      <c r="BZ250" s="150"/>
      <c r="CA250" s="150"/>
      <c r="CB250" s="150"/>
      <c r="CC250" s="150"/>
      <c r="CD250" s="150"/>
      <c r="CE250" s="150"/>
      <c r="CF250" s="150"/>
      <c r="CG250" s="150"/>
      <c r="CH250" s="150"/>
      <c r="CI250" s="150"/>
      <c r="CJ250" s="150"/>
      <c r="CK250" s="150"/>
      <c r="CL250" s="150"/>
      <c r="CM250" s="150"/>
      <c r="CN250" s="150"/>
      <c r="CO250" s="150"/>
      <c r="CP250" s="150"/>
      <c r="CQ250" s="150"/>
      <c r="CR250" s="150"/>
      <c r="CS250" s="150"/>
      <c r="CT250" s="150"/>
      <c r="CU250" s="150"/>
      <c r="CV250" s="150"/>
      <c r="CW250" s="150"/>
      <c r="CX250" s="150"/>
      <c r="CY250" s="150"/>
      <c r="CZ250" s="150"/>
      <c r="DA250" s="150"/>
      <c r="DB250" s="150"/>
      <c r="DC250" s="150"/>
      <c r="DD250" s="150"/>
      <c r="DE250" s="150"/>
      <c r="DF250" s="150"/>
    </row>
    <row r="251" spans="1:178" ht="12.75">
      <c r="A251" s="94"/>
      <c r="B251" s="469" t="str">
        <f>IF(B49="","",B49)</f>
        <v/>
      </c>
      <c r="C251" s="12"/>
      <c r="D251" s="469" t="str">
        <f>IF(D49="","",D49)</f>
        <v/>
      </c>
      <c r="E251" s="445"/>
      <c r="F251" s="1078" t="str">
        <f>IF(F49="","",F49)</f>
        <v/>
      </c>
      <c r="G251" s="1078"/>
      <c r="H251" s="1078"/>
      <c r="I251" s="1078"/>
      <c r="J251" s="1078"/>
      <c r="K251" s="1078"/>
      <c r="L251" s="1078"/>
      <c r="M251" s="1078"/>
      <c r="N251" s="1078"/>
      <c r="O251" s="1078"/>
      <c r="P251" s="1078"/>
      <c r="Q251" s="464"/>
      <c r="R251" s="1079" t="str">
        <f>IF(R49="","",R49)</f>
        <v/>
      </c>
      <c r="S251" s="1079"/>
      <c r="T251" s="1079"/>
      <c r="U251" s="1079"/>
      <c r="V251" s="470"/>
      <c r="W251" s="1079" t="str">
        <f>IF(W49="","",W49)</f>
        <v/>
      </c>
      <c r="X251" s="1079"/>
      <c r="Y251" s="1079"/>
      <c r="Z251" s="1079"/>
      <c r="AA251" s="1079"/>
      <c r="AB251" s="1079"/>
      <c r="AC251" s="470"/>
      <c r="AD251" s="1080" t="str">
        <f>IF(AD49="","",AD49)</f>
        <v/>
      </c>
      <c r="AE251" s="1080"/>
      <c r="AF251" s="1080"/>
      <c r="AG251" s="1080"/>
      <c r="AH251" s="12"/>
      <c r="AI251" s="469" t="str">
        <f t="shared" si="70"/>
        <v/>
      </c>
      <c r="AJ251" s="18" t="str">
        <f t="shared" si="70"/>
        <v/>
      </c>
      <c r="AK251" s="469" t="str">
        <f t="shared" si="70"/>
        <v/>
      </c>
      <c r="AL251" s="18" t="str">
        <f t="shared" si="70"/>
        <v/>
      </c>
      <c r="AM251" s="18"/>
      <c r="AN251" s="18"/>
      <c r="AO251" s="470"/>
      <c r="AP251" s="96" t="str">
        <f t="shared" ref="AP251:AS251" si="83">IF(AP49="","",AP49)</f>
        <v/>
      </c>
      <c r="AQ251" s="466" t="str">
        <f t="shared" si="83"/>
        <v/>
      </c>
      <c r="AR251" s="96" t="str">
        <f t="shared" si="83"/>
        <v/>
      </c>
      <c r="AS251" s="466" t="str">
        <f t="shared" si="83"/>
        <v/>
      </c>
      <c r="AT251" s="18"/>
      <c r="AU251" s="18"/>
      <c r="AV251" s="18"/>
      <c r="AW251" s="965" t="str">
        <f t="shared" ref="AW251" si="84">IF(AW49="","",AW49)</f>
        <v/>
      </c>
      <c r="AX251" s="965"/>
      <c r="AY251" s="96" t="str">
        <f t="shared" si="72"/>
        <v/>
      </c>
      <c r="AZ251" s="466" t="str">
        <f t="shared" si="72"/>
        <v/>
      </c>
      <c r="BA251" s="96" t="str">
        <f t="shared" ref="BA251:BB251" si="85">IF(BA49="","",BA49)</f>
        <v/>
      </c>
      <c r="BB251" s="466" t="str">
        <f t="shared" si="85"/>
        <v/>
      </c>
      <c r="BC251" s="18"/>
      <c r="BD251" s="18"/>
      <c r="BE251" s="965" t="str">
        <f t="shared" si="72"/>
        <v/>
      </c>
      <c r="BF251" s="965"/>
      <c r="BG251" s="18" t="s">
        <v>252</v>
      </c>
      <c r="BH251" s="1072" t="str">
        <f>IF(BH49="","",BH49)</f>
        <v/>
      </c>
      <c r="BI251" s="1072"/>
      <c r="BJ251" s="97"/>
      <c r="BO251" s="162"/>
      <c r="BP251" s="162"/>
      <c r="BQ251" s="162"/>
      <c r="BR251" s="162"/>
      <c r="BS251" s="162"/>
      <c r="BT251" s="162"/>
      <c r="BU251" s="162"/>
      <c r="BV251" s="162"/>
      <c r="BW251" s="162"/>
      <c r="BX251" s="162"/>
      <c r="BY251" s="150"/>
      <c r="BZ251" s="150"/>
      <c r="CA251" s="150"/>
      <c r="CB251" s="150"/>
      <c r="CC251" s="150"/>
      <c r="CD251" s="150"/>
      <c r="CE251" s="150"/>
      <c r="CF251" s="150"/>
      <c r="CG251" s="150"/>
      <c r="CH251" s="150"/>
      <c r="CI251" s="150"/>
      <c r="CJ251" s="150"/>
      <c r="CK251" s="150"/>
      <c r="CL251" s="150"/>
      <c r="CM251" s="150"/>
      <c r="CN251" s="150"/>
      <c r="CO251" s="150"/>
      <c r="CP251" s="150"/>
      <c r="CQ251" s="150"/>
      <c r="CR251" s="150"/>
      <c r="CS251" s="150"/>
      <c r="CT251" s="150"/>
      <c r="CU251" s="150"/>
      <c r="CV251" s="150"/>
      <c r="CW251" s="150"/>
      <c r="CX251" s="150"/>
      <c r="CY251" s="150"/>
      <c r="CZ251" s="150"/>
      <c r="DA251" s="150"/>
      <c r="DB251" s="150"/>
      <c r="DC251" s="150"/>
      <c r="DD251" s="150"/>
      <c r="DE251" s="150"/>
      <c r="DF251" s="150"/>
    </row>
    <row r="252" spans="1:178" ht="12.75" customHeight="1" thickBot="1">
      <c r="A252" s="99"/>
      <c r="B252" s="446"/>
      <c r="C252" s="446"/>
      <c r="D252" s="446"/>
      <c r="E252" s="446"/>
      <c r="F252" s="447"/>
      <c r="G252" s="447"/>
      <c r="H252" s="447"/>
      <c r="I252" s="447"/>
      <c r="J252" s="447"/>
      <c r="K252" s="447"/>
      <c r="L252" s="447"/>
      <c r="M252" s="447"/>
      <c r="N252" s="447"/>
      <c r="O252" s="447"/>
      <c r="P252" s="447"/>
      <c r="Q252" s="447"/>
      <c r="R252" s="447"/>
      <c r="S252" s="447"/>
      <c r="T252" s="447"/>
      <c r="U252" s="446"/>
      <c r="V252" s="446"/>
      <c r="W252" s="447"/>
      <c r="X252" s="447"/>
      <c r="Y252" s="447"/>
      <c r="Z252" s="447"/>
      <c r="AA252" s="447"/>
      <c r="AB252" s="446"/>
      <c r="AC252" s="446"/>
      <c r="AD252" s="446"/>
      <c r="AE252" s="446"/>
      <c r="AF252" s="446"/>
      <c r="AG252" s="446"/>
      <c r="AH252" s="446"/>
      <c r="AI252" s="446"/>
      <c r="AJ252" s="446"/>
      <c r="AK252" s="446"/>
      <c r="AL252" s="446"/>
      <c r="AM252" s="446"/>
      <c r="AN252" s="446"/>
      <c r="AO252" s="446"/>
      <c r="AP252" s="446"/>
      <c r="AQ252" s="446"/>
      <c r="AR252" s="446"/>
      <c r="AS252" s="446"/>
      <c r="AT252" s="446"/>
      <c r="AU252" s="446"/>
      <c r="AV252" s="446"/>
      <c r="AW252" s="446"/>
      <c r="AX252" s="446"/>
      <c r="AY252" s="446"/>
      <c r="AZ252" s="446"/>
      <c r="BA252" s="446"/>
      <c r="BB252" s="446"/>
      <c r="BC252" s="446"/>
      <c r="BD252" s="446"/>
      <c r="BE252" s="446"/>
      <c r="BF252" s="446"/>
      <c r="BG252" s="447"/>
      <c r="BH252" s="447"/>
      <c r="BI252" s="446"/>
      <c r="BJ252" s="101"/>
      <c r="BO252" s="162"/>
      <c r="BP252" s="162"/>
      <c r="BQ252" s="162"/>
      <c r="BR252" s="162"/>
      <c r="BS252" s="162"/>
      <c r="BT252" s="162"/>
      <c r="BU252" s="162"/>
      <c r="BV252" s="162"/>
      <c r="BW252" s="162"/>
      <c r="BX252" s="162"/>
      <c r="BY252" s="150"/>
      <c r="BZ252" s="150"/>
      <c r="CA252" s="150"/>
      <c r="CB252" s="150"/>
      <c r="CC252" s="150"/>
      <c r="CD252" s="150"/>
      <c r="CE252" s="150"/>
      <c r="CF252" s="150"/>
      <c r="CG252" s="150"/>
      <c r="CH252" s="150"/>
      <c r="CI252" s="150"/>
      <c r="CJ252" s="150"/>
      <c r="CK252" s="150"/>
      <c r="CL252" s="150"/>
      <c r="CM252" s="150"/>
      <c r="CN252" s="150"/>
      <c r="CO252" s="150"/>
      <c r="CP252" s="150"/>
      <c r="CQ252" s="150"/>
      <c r="CR252" s="150"/>
      <c r="CS252" s="150"/>
      <c r="CT252" s="150"/>
      <c r="CU252" s="150"/>
      <c r="CV252" s="150"/>
      <c r="CW252" s="150"/>
      <c r="CX252" s="150"/>
      <c r="CY252" s="150"/>
      <c r="CZ252" s="150"/>
      <c r="DA252" s="150"/>
      <c r="DB252" s="150"/>
      <c r="DC252" s="150"/>
      <c r="DD252" s="150"/>
      <c r="DE252" s="150"/>
      <c r="DF252" s="150"/>
    </row>
    <row r="253" spans="1:178" ht="12.75">
      <c r="B253" s="3"/>
      <c r="C253" s="3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102" t="str">
        <f>BF51</f>
        <v>A2 Incentive Total=</v>
      </c>
      <c r="BG253" s="18" t="s">
        <v>252</v>
      </c>
      <c r="BH253" s="1072" t="str">
        <f>IF(BH51="","",BH51)</f>
        <v/>
      </c>
      <c r="BI253" s="1072"/>
      <c r="BO253" s="162"/>
      <c r="BP253" s="162"/>
      <c r="BQ253" s="162"/>
      <c r="BR253" s="162"/>
      <c r="BS253" s="162"/>
      <c r="BT253" s="162"/>
      <c r="BU253" s="162"/>
      <c r="BV253" s="162"/>
      <c r="BW253" s="162"/>
      <c r="BX253" s="162"/>
      <c r="BY253" s="150"/>
      <c r="BZ253" s="150"/>
      <c r="CA253" s="150"/>
      <c r="CB253" s="150"/>
      <c r="CC253" s="150"/>
      <c r="CD253" s="150"/>
      <c r="CE253" s="150"/>
      <c r="CF253" s="150"/>
      <c r="CG253" s="150"/>
      <c r="CH253" s="150"/>
      <c r="CI253" s="150"/>
      <c r="CJ253" s="150"/>
      <c r="CK253" s="150"/>
      <c r="CL253" s="150"/>
      <c r="CM253" s="150"/>
      <c r="CN253" s="150"/>
      <c r="CO253" s="150"/>
      <c r="CP253" s="150"/>
      <c r="CQ253" s="150"/>
      <c r="CR253" s="150"/>
      <c r="CS253" s="150"/>
      <c r="CT253" s="150"/>
      <c r="CU253" s="150"/>
      <c r="CV253" s="150"/>
      <c r="CW253" s="150"/>
      <c r="CX253" s="150"/>
      <c r="CY253" s="150"/>
      <c r="CZ253" s="150"/>
      <c r="DA253" s="150"/>
      <c r="DB253" s="150"/>
      <c r="DC253" s="150"/>
      <c r="DD253" s="150"/>
      <c r="DE253" s="150"/>
      <c r="DF253" s="150"/>
    </row>
    <row r="254" spans="1:178" ht="12.75">
      <c r="B254" s="3"/>
      <c r="C254" s="3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102"/>
      <c r="BG254" s="3"/>
      <c r="BH254" s="439"/>
      <c r="BI254" s="439"/>
      <c r="BO254" s="162"/>
      <c r="BP254" s="162"/>
      <c r="BQ254" s="162"/>
      <c r="BR254" s="162"/>
      <c r="BS254" s="162"/>
      <c r="BT254" s="162"/>
      <c r="BU254" s="162"/>
      <c r="BV254" s="162"/>
      <c r="BW254" s="162"/>
      <c r="BX254" s="162"/>
      <c r="BY254" s="150"/>
      <c r="BZ254" s="150"/>
      <c r="CA254" s="150"/>
      <c r="CB254" s="150"/>
      <c r="CC254" s="150"/>
      <c r="CD254" s="150"/>
      <c r="CE254" s="150"/>
      <c r="CF254" s="150"/>
      <c r="CG254" s="150"/>
      <c r="CH254" s="150"/>
      <c r="CI254" s="150"/>
      <c r="CJ254" s="150"/>
      <c r="CK254" s="150"/>
      <c r="CL254" s="150"/>
      <c r="CM254" s="150"/>
      <c r="CN254" s="150"/>
      <c r="CO254" s="150"/>
      <c r="CP254" s="150"/>
      <c r="CQ254" s="150"/>
      <c r="CR254" s="150"/>
      <c r="CS254" s="150"/>
      <c r="CT254" s="150"/>
      <c r="CU254" s="150"/>
      <c r="CV254" s="150"/>
      <c r="CW254" s="150"/>
      <c r="CX254" s="150"/>
      <c r="CY254" s="150"/>
      <c r="CZ254" s="150"/>
      <c r="DA254" s="150"/>
      <c r="DB254" s="150"/>
      <c r="DC254" s="150"/>
      <c r="DD254" s="150"/>
      <c r="DE254" s="150"/>
      <c r="DF254" s="150"/>
    </row>
    <row r="255" spans="1:178" ht="16.5" thickBot="1">
      <c r="A255" s="103" t="str">
        <f>A53</f>
        <v>A3- Efficient Chillers</v>
      </c>
      <c r="BG255" s="100"/>
      <c r="BO255" s="162"/>
      <c r="BP255" s="162"/>
      <c r="BQ255" s="162"/>
      <c r="BR255" s="162"/>
      <c r="BS255" s="162"/>
      <c r="BT255" s="162"/>
      <c r="BU255" s="162"/>
      <c r="BV255" s="162"/>
      <c r="BW255" s="162"/>
      <c r="BX255" s="162"/>
      <c r="BY255" s="162"/>
      <c r="BZ255" s="162"/>
      <c r="CA255" s="162"/>
      <c r="CB255" s="162"/>
      <c r="CC255" s="162"/>
      <c r="CD255" s="162"/>
      <c r="CE255" s="162"/>
      <c r="CF255" s="162"/>
      <c r="CG255" s="162"/>
      <c r="CH255" s="162"/>
      <c r="CI255" s="150"/>
      <c r="CJ255" s="150"/>
      <c r="CK255" s="150"/>
      <c r="CL255" s="150"/>
      <c r="CM255" s="150"/>
      <c r="CN255" s="150"/>
      <c r="CO255" s="150"/>
      <c r="CP255" s="150"/>
      <c r="CQ255" s="150"/>
      <c r="CR255" s="150"/>
      <c r="CS255" s="150"/>
      <c r="CT255" s="150"/>
      <c r="CU255" s="150"/>
      <c r="CV255" s="150"/>
      <c r="CW255" s="150"/>
      <c r="CX255" s="150"/>
      <c r="CY255" s="150"/>
      <c r="CZ255" s="150"/>
      <c r="DA255" s="150"/>
      <c r="DB255" s="150"/>
      <c r="DC255" s="150"/>
      <c r="DD255" s="150"/>
      <c r="DE255" s="150"/>
      <c r="DF255" s="150"/>
    </row>
    <row r="256" spans="1:178" ht="12.75" customHeight="1">
      <c r="A256" s="108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829"/>
      <c r="AQ256" s="829"/>
      <c r="AR256" s="829"/>
      <c r="AS256" s="829"/>
      <c r="AT256" s="829"/>
      <c r="AU256" s="829"/>
      <c r="AV256" s="829"/>
      <c r="AW256" s="829"/>
      <c r="AX256" s="829"/>
      <c r="AY256" s="829"/>
      <c r="AZ256" s="829"/>
      <c r="BA256" s="829"/>
      <c r="BB256" s="829"/>
      <c r="BC256" s="829"/>
      <c r="BD256" s="829"/>
      <c r="BE256" s="829"/>
      <c r="BF256" s="26"/>
      <c r="BH256" s="1084" t="s">
        <v>471</v>
      </c>
      <c r="BI256" s="1084"/>
      <c r="BJ256" s="440"/>
      <c r="BO256" s="162"/>
      <c r="BP256" s="162"/>
      <c r="BQ256" s="162"/>
      <c r="BR256" s="162"/>
      <c r="BS256" s="162"/>
      <c r="BT256" s="162"/>
      <c r="BU256" s="162"/>
      <c r="BV256" s="162"/>
      <c r="BW256" s="162"/>
      <c r="BX256" s="162"/>
      <c r="BY256" s="162"/>
      <c r="BZ256" s="162"/>
      <c r="CA256" s="162"/>
      <c r="CB256" s="162"/>
      <c r="CC256" s="162"/>
      <c r="CD256" s="162"/>
      <c r="CE256" s="162"/>
      <c r="CF256" s="162"/>
      <c r="CG256" s="162"/>
      <c r="CH256" s="162"/>
      <c r="CI256" s="150"/>
      <c r="CJ256" s="150"/>
      <c r="CK256" s="150"/>
      <c r="CL256" s="150"/>
      <c r="CM256" s="150"/>
      <c r="CN256" s="150"/>
      <c r="CO256" s="150"/>
      <c r="CP256" s="150"/>
      <c r="CQ256" s="150"/>
      <c r="CR256" s="150"/>
      <c r="CS256" s="150"/>
      <c r="CT256" s="150"/>
      <c r="CU256" s="150"/>
      <c r="CV256" s="150"/>
      <c r="CW256" s="150"/>
      <c r="CX256" s="150"/>
      <c r="CY256" s="150"/>
      <c r="CZ256" s="150"/>
      <c r="DA256" s="150"/>
      <c r="DB256" s="150"/>
      <c r="DC256" s="150"/>
      <c r="DD256" s="150"/>
      <c r="DE256" s="150"/>
      <c r="DF256" s="150"/>
    </row>
    <row r="257" spans="1:110" ht="12.75" customHeight="1">
      <c r="A257" s="94"/>
      <c r="AP257" s="986" t="s">
        <v>597</v>
      </c>
      <c r="AQ257" s="986"/>
      <c r="AR257" s="986"/>
      <c r="AS257" s="986"/>
      <c r="AT257" s="986"/>
      <c r="AU257" s="986"/>
      <c r="AV257" s="986"/>
      <c r="AW257" s="986"/>
      <c r="AX257" s="986"/>
      <c r="AY257" s="986"/>
      <c r="AZ257" s="986"/>
      <c r="BA257" s="986"/>
      <c r="BB257" s="986"/>
      <c r="BC257" s="986"/>
      <c r="BD257" s="986"/>
      <c r="BE257" s="986"/>
      <c r="BG257" s="825"/>
      <c r="BH257" s="1085"/>
      <c r="BI257" s="1085"/>
      <c r="BJ257" s="341"/>
      <c r="BO257" s="162"/>
      <c r="BP257" s="162"/>
      <c r="BQ257" s="162"/>
      <c r="BR257" s="162"/>
      <c r="BS257" s="162"/>
      <c r="BT257" s="162"/>
      <c r="BU257" s="162"/>
      <c r="BV257" s="162"/>
      <c r="BW257" s="162"/>
      <c r="BX257" s="162"/>
      <c r="BY257" s="162"/>
      <c r="BZ257" s="162"/>
      <c r="CA257" s="162"/>
      <c r="CB257" s="162"/>
      <c r="CC257" s="162"/>
      <c r="CD257" s="162"/>
      <c r="CE257" s="162"/>
      <c r="CF257" s="162"/>
      <c r="CG257" s="162"/>
      <c r="CH257" s="162"/>
      <c r="CI257" s="150"/>
      <c r="CJ257" s="150"/>
      <c r="CK257" s="150"/>
      <c r="CL257" s="150"/>
      <c r="CM257" s="150"/>
      <c r="CN257" s="150"/>
      <c r="CO257" s="150"/>
      <c r="CP257" s="150"/>
      <c r="CQ257" s="150"/>
      <c r="CR257" s="150"/>
      <c r="CS257" s="150"/>
      <c r="CT257" s="150"/>
      <c r="CU257" s="150"/>
      <c r="CV257" s="150"/>
      <c r="CW257" s="150"/>
      <c r="CX257" s="150"/>
      <c r="CY257" s="150"/>
      <c r="CZ257" s="150"/>
      <c r="DA257" s="150"/>
      <c r="DB257" s="150"/>
      <c r="DC257" s="150"/>
      <c r="DD257" s="150"/>
      <c r="DE257" s="150"/>
      <c r="DF257" s="150"/>
    </row>
    <row r="258" spans="1:110" ht="12.75" customHeight="1">
      <c r="A258" s="94"/>
      <c r="AO258" s="13"/>
      <c r="AP258" s="975" t="s">
        <v>474</v>
      </c>
      <c r="AQ258" s="975"/>
      <c r="AR258" s="13"/>
      <c r="AS258" s="13"/>
      <c r="AT258" s="13"/>
      <c r="AU258" s="13"/>
      <c r="AV258" s="13"/>
      <c r="AW258" s="18"/>
      <c r="AY258" s="975" t="s">
        <v>1371</v>
      </c>
      <c r="AZ258" s="975"/>
      <c r="BA258" s="13"/>
      <c r="BB258" s="13"/>
      <c r="BC258" s="13"/>
      <c r="BD258" s="13"/>
      <c r="BE258" s="13"/>
      <c r="BF258" s="13"/>
      <c r="BG258" s="825"/>
      <c r="BH258" s="1085"/>
      <c r="BI258" s="1085"/>
      <c r="BJ258" s="341"/>
      <c r="BO258" s="162"/>
      <c r="BP258" s="162"/>
      <c r="BQ258" s="162"/>
      <c r="BR258" s="162"/>
      <c r="BS258" s="162"/>
      <c r="BT258" s="162"/>
      <c r="BU258" s="162"/>
      <c r="BV258" s="162"/>
      <c r="BW258" s="162"/>
      <c r="BX258" s="162"/>
      <c r="BY258" s="162"/>
      <c r="BZ258" s="162"/>
      <c r="CA258" s="162"/>
      <c r="CB258" s="162"/>
      <c r="CC258" s="162"/>
      <c r="CD258" s="162"/>
      <c r="CE258" s="162"/>
      <c r="CF258" s="162"/>
      <c r="CG258" s="162"/>
      <c r="CH258" s="162"/>
      <c r="CI258" s="150"/>
      <c r="CJ258" s="150"/>
      <c r="CK258" s="150"/>
      <c r="CL258" s="150"/>
      <c r="CM258" s="150"/>
      <c r="CN258" s="150"/>
      <c r="CO258" s="150"/>
      <c r="CP258" s="150"/>
      <c r="CQ258" s="150"/>
      <c r="CR258" s="150"/>
      <c r="CS258" s="150"/>
      <c r="CT258" s="150"/>
      <c r="CU258" s="150"/>
      <c r="CV258" s="150"/>
      <c r="CW258" s="150"/>
      <c r="CX258" s="150"/>
      <c r="CY258" s="150"/>
      <c r="CZ258" s="150"/>
      <c r="DA258" s="150"/>
      <c r="DB258" s="150"/>
      <c r="DC258" s="150"/>
      <c r="DD258" s="150"/>
      <c r="DE258" s="150"/>
      <c r="DF258" s="150"/>
    </row>
    <row r="259" spans="1:110" ht="12.75" customHeight="1">
      <c r="A259" s="89"/>
      <c r="B259" s="245" t="s">
        <v>248</v>
      </c>
      <c r="C259" s="736"/>
      <c r="D259" s="245" t="s">
        <v>247</v>
      </c>
      <c r="E259" s="98"/>
      <c r="F259" s="385" t="s">
        <v>396</v>
      </c>
      <c r="G259" s="385"/>
      <c r="H259" s="385"/>
      <c r="I259" s="385"/>
      <c r="J259" s="385"/>
      <c r="K259" s="385"/>
      <c r="L259" s="385"/>
      <c r="M259" s="385"/>
      <c r="N259" s="385"/>
      <c r="O259" s="385"/>
      <c r="P259" s="385"/>
      <c r="Q259" s="385"/>
      <c r="R259" s="385"/>
      <c r="S259" s="245"/>
      <c r="T259" s="245"/>
      <c r="U259" s="458"/>
      <c r="V259" s="458"/>
      <c r="W259" s="458"/>
      <c r="X259" s="458"/>
      <c r="Y259" s="458"/>
      <c r="Z259" s="458"/>
      <c r="AA259" s="458"/>
      <c r="AB259" s="458"/>
      <c r="AC259" s="458"/>
      <c r="AD259" s="385" t="s">
        <v>318</v>
      </c>
      <c r="AE259" s="458"/>
      <c r="AF259" s="458"/>
      <c r="AG259" s="737"/>
      <c r="AH259" s="737"/>
      <c r="AI259" s="18" t="s">
        <v>315</v>
      </c>
      <c r="AJ259" s="737"/>
      <c r="AK259" s="737"/>
      <c r="AL259" s="737"/>
      <c r="AM259" s="737"/>
      <c r="AN259" s="737"/>
      <c r="AO259" s="13"/>
      <c r="AP259" s="975"/>
      <c r="AQ259" s="975"/>
      <c r="AR259" s="13"/>
      <c r="AS259" s="13"/>
      <c r="AT259" s="13"/>
      <c r="AU259" s="13"/>
      <c r="AV259" s="13"/>
      <c r="AW259" s="18"/>
      <c r="AX259" s="13"/>
      <c r="AY259" s="975"/>
      <c r="AZ259" s="975"/>
      <c r="BA259" s="13"/>
      <c r="BB259" s="13"/>
      <c r="BC259" s="13"/>
      <c r="BD259" s="13"/>
      <c r="BE259" s="13"/>
      <c r="BF259" s="13"/>
      <c r="BG259" s="825"/>
      <c r="BH259" s="1085"/>
      <c r="BI259" s="1085"/>
      <c r="BJ259" s="441"/>
      <c r="BO259" s="162"/>
      <c r="BP259" s="162"/>
      <c r="BQ259" s="162"/>
      <c r="BR259" s="162"/>
      <c r="BS259" s="162"/>
      <c r="BT259" s="162"/>
      <c r="BU259" s="162"/>
      <c r="BV259" s="162"/>
      <c r="BW259" s="162"/>
      <c r="BX259" s="162"/>
      <c r="BY259" s="162"/>
      <c r="BZ259" s="162"/>
      <c r="CA259" s="162"/>
      <c r="CB259" s="162"/>
      <c r="CC259" s="162"/>
      <c r="CD259" s="162"/>
      <c r="CE259" s="162"/>
      <c r="CF259" s="162"/>
      <c r="CG259" s="162"/>
      <c r="CH259" s="162"/>
      <c r="CI259" s="150"/>
      <c r="CJ259" s="150"/>
      <c r="CK259" s="150"/>
      <c r="CL259" s="150"/>
      <c r="CM259" s="150"/>
      <c r="CN259" s="150"/>
      <c r="CO259" s="150"/>
      <c r="CP259" s="150"/>
      <c r="CQ259" s="150"/>
      <c r="CR259" s="150"/>
      <c r="CS259" s="150"/>
      <c r="CT259" s="150"/>
      <c r="CU259" s="150"/>
      <c r="CV259" s="150"/>
      <c r="CW259" s="150"/>
      <c r="CX259" s="150"/>
      <c r="CY259" s="150"/>
      <c r="CZ259" s="150"/>
      <c r="DA259" s="150"/>
      <c r="DB259" s="150"/>
      <c r="DC259" s="150"/>
      <c r="DD259" s="150"/>
      <c r="DE259" s="150"/>
      <c r="DF259" s="150"/>
    </row>
    <row r="260" spans="1:110" ht="12.75">
      <c r="A260" s="94"/>
      <c r="B260" s="468" t="str">
        <f>IF(B58="","",B58)</f>
        <v/>
      </c>
      <c r="C260" s="12"/>
      <c r="D260" s="468" t="str">
        <f>IF(D58="","",D58)</f>
        <v/>
      </c>
      <c r="E260" s="3"/>
      <c r="F260" s="1081" t="str">
        <f>IF(F58="","",F58)</f>
        <v/>
      </c>
      <c r="G260" s="1081"/>
      <c r="H260" s="1081"/>
      <c r="I260" s="1081"/>
      <c r="J260" s="1081"/>
      <c r="K260" s="1081"/>
      <c r="L260" s="1081"/>
      <c r="M260" s="1081"/>
      <c r="N260" s="1081"/>
      <c r="O260" s="1081"/>
      <c r="P260" s="1081"/>
      <c r="Q260" s="1081"/>
      <c r="R260" s="1081"/>
      <c r="S260" s="1081"/>
      <c r="T260" s="464"/>
      <c r="U260" s="470"/>
      <c r="V260" s="470"/>
      <c r="W260" s="470"/>
      <c r="X260" s="470"/>
      <c r="Y260" s="470"/>
      <c r="Z260" s="470"/>
      <c r="AA260" s="470"/>
      <c r="AB260" s="470"/>
      <c r="AC260" s="470"/>
      <c r="AD260" s="1081" t="str">
        <f>IF(AD58="","",AD58)</f>
        <v/>
      </c>
      <c r="AE260" s="1081"/>
      <c r="AF260" s="1081"/>
      <c r="AG260" s="1081"/>
      <c r="AH260" s="91"/>
      <c r="AI260" s="468" t="str">
        <f t="shared" ref="AI260:AJ264" si="86">IF(AI58="","",AI58)</f>
        <v/>
      </c>
      <c r="AJ260" s="18" t="str">
        <f t="shared" si="86"/>
        <v/>
      </c>
      <c r="AK260" s="18"/>
      <c r="AL260" s="18"/>
      <c r="AM260" s="18"/>
      <c r="AN260" s="18"/>
      <c r="AO260" s="18"/>
      <c r="AP260" s="96" t="str">
        <f t="shared" ref="AP260:AR264" si="87">IF(AP58="","",AP58)</f>
        <v/>
      </c>
      <c r="AQ260" s="466" t="str">
        <f t="shared" si="87"/>
        <v/>
      </c>
      <c r="AR260" s="965" t="str">
        <f>IF(AR58="","",AR58)</f>
        <v/>
      </c>
      <c r="AS260" s="965"/>
      <c r="AT260" s="13"/>
      <c r="AU260" s="13"/>
      <c r="AV260" s="18"/>
      <c r="AY260" s="96" t="str">
        <f t="shared" ref="AY260:BA264" si="88">IF(AY58="","",AY58)</f>
        <v/>
      </c>
      <c r="AZ260" s="466" t="str">
        <f t="shared" si="88"/>
        <v/>
      </c>
      <c r="BA260" s="965" t="str">
        <f>IF(BA58="","",BA58)</f>
        <v/>
      </c>
      <c r="BB260" s="965"/>
      <c r="BC260" s="13"/>
      <c r="BD260" s="13"/>
      <c r="BG260" s="18" t="s">
        <v>252</v>
      </c>
      <c r="BH260" s="1072" t="str">
        <f t="shared" ref="BH260:BI264" si="89">IF(BH58="","",BH58)</f>
        <v/>
      </c>
      <c r="BI260" s="1072" t="str">
        <f t="shared" si="89"/>
        <v/>
      </c>
      <c r="BJ260" s="442"/>
      <c r="BM260" s="28">
        <f>COUNTIF(AR259:AR264,"Qualified")+COUNTIF(BA259:BA264,"Qualified")</f>
        <v>0</v>
      </c>
      <c r="BO260" s="162"/>
      <c r="BP260" s="162"/>
      <c r="BQ260" s="162"/>
      <c r="BR260" s="162"/>
      <c r="BS260" s="162"/>
      <c r="BT260" s="162"/>
      <c r="BU260" s="162"/>
      <c r="BV260" s="162"/>
      <c r="BW260" s="162"/>
      <c r="BX260" s="162"/>
      <c r="BY260" s="162"/>
      <c r="BZ260" s="162"/>
      <c r="CA260" s="162"/>
      <c r="CB260" s="162"/>
      <c r="CC260" s="162"/>
      <c r="CD260" s="162"/>
      <c r="CE260" s="162"/>
      <c r="CF260" s="162"/>
      <c r="CG260" s="162"/>
      <c r="CH260" s="162"/>
      <c r="CI260" s="150"/>
      <c r="CJ260" s="150"/>
      <c r="CK260" s="150"/>
      <c r="CL260" s="150"/>
      <c r="CM260" s="150"/>
      <c r="CN260" s="150"/>
      <c r="CO260" s="150"/>
      <c r="CP260" s="150"/>
      <c r="CQ260" s="150"/>
      <c r="CR260" s="150"/>
      <c r="CS260" s="150"/>
      <c r="CT260" s="150"/>
      <c r="CU260" s="150"/>
      <c r="CV260" s="150"/>
      <c r="CW260" s="150"/>
      <c r="CX260" s="150"/>
      <c r="CY260" s="150"/>
      <c r="CZ260" s="150"/>
      <c r="DA260" s="150"/>
      <c r="DB260" s="150"/>
      <c r="DC260" s="150"/>
      <c r="DD260" s="150"/>
      <c r="DE260" s="150"/>
      <c r="DF260" s="150"/>
    </row>
    <row r="261" spans="1:110" ht="12.75" customHeight="1">
      <c r="A261" s="94"/>
      <c r="B261" s="469" t="str">
        <f>IF(B59="","",B59)</f>
        <v/>
      </c>
      <c r="C261" s="12"/>
      <c r="D261" s="469" t="str">
        <f>IF(D59="","",D59)</f>
        <v/>
      </c>
      <c r="E261" s="3"/>
      <c r="F261" s="1078" t="str">
        <f>IF(F59="","",F59)</f>
        <v/>
      </c>
      <c r="G261" s="1078"/>
      <c r="H261" s="1078"/>
      <c r="I261" s="1078"/>
      <c r="J261" s="1078"/>
      <c r="K261" s="1078"/>
      <c r="L261" s="1078"/>
      <c r="M261" s="1078"/>
      <c r="N261" s="1078"/>
      <c r="O261" s="1078"/>
      <c r="P261" s="1078"/>
      <c r="Q261" s="1078"/>
      <c r="R261" s="1078"/>
      <c r="S261" s="1078"/>
      <c r="T261" s="464"/>
      <c r="U261" s="470"/>
      <c r="V261" s="470"/>
      <c r="W261" s="470"/>
      <c r="X261" s="470"/>
      <c r="Y261" s="470"/>
      <c r="Z261" s="470"/>
      <c r="AA261" s="470"/>
      <c r="AB261" s="470"/>
      <c r="AC261" s="470"/>
      <c r="AD261" s="1078" t="str">
        <f>IF(AD59="","",AD59)</f>
        <v/>
      </c>
      <c r="AE261" s="1078"/>
      <c r="AF261" s="1078"/>
      <c r="AG261" s="1078"/>
      <c r="AH261" s="91"/>
      <c r="AI261" s="469" t="str">
        <f t="shared" si="86"/>
        <v/>
      </c>
      <c r="AJ261" s="18" t="str">
        <f t="shared" si="86"/>
        <v/>
      </c>
      <c r="AK261" s="18"/>
      <c r="AL261" s="18"/>
      <c r="AM261" s="18"/>
      <c r="AN261" s="18"/>
      <c r="AO261" s="18"/>
      <c r="AP261" s="96" t="str">
        <f t="shared" si="87"/>
        <v/>
      </c>
      <c r="AQ261" s="466" t="str">
        <f t="shared" si="87"/>
        <v/>
      </c>
      <c r="AR261" s="965" t="str">
        <f t="shared" si="87"/>
        <v/>
      </c>
      <c r="AS261" s="965"/>
      <c r="AT261" s="13"/>
      <c r="AU261" s="13"/>
      <c r="AV261" s="18"/>
      <c r="AY261" s="96" t="str">
        <f t="shared" si="88"/>
        <v/>
      </c>
      <c r="AZ261" s="466" t="str">
        <f t="shared" si="88"/>
        <v/>
      </c>
      <c r="BA261" s="965" t="str">
        <f t="shared" si="88"/>
        <v/>
      </c>
      <c r="BB261" s="965"/>
      <c r="BC261" s="13"/>
      <c r="BD261" s="13"/>
      <c r="BG261" s="18" t="s">
        <v>252</v>
      </c>
      <c r="BH261" s="1072" t="str">
        <f t="shared" si="89"/>
        <v/>
      </c>
      <c r="BI261" s="1072" t="str">
        <f t="shared" si="89"/>
        <v/>
      </c>
      <c r="BJ261" s="442"/>
      <c r="BO261" s="162"/>
      <c r="BP261" s="162"/>
      <c r="BQ261" s="162"/>
      <c r="BR261" s="162"/>
      <c r="BS261" s="162"/>
      <c r="BT261" s="162"/>
      <c r="BU261" s="162"/>
      <c r="BV261" s="162"/>
      <c r="BW261" s="162"/>
      <c r="BX261" s="162"/>
      <c r="BY261" s="162"/>
      <c r="BZ261" s="162"/>
      <c r="CA261" s="162"/>
      <c r="CB261" s="162"/>
      <c r="CC261" s="162"/>
      <c r="CD261" s="162"/>
      <c r="CE261" s="162"/>
      <c r="CF261" s="162"/>
      <c r="CG261" s="162"/>
      <c r="CH261" s="162"/>
      <c r="CI261" s="150"/>
      <c r="CJ261" s="150"/>
      <c r="CK261" s="150"/>
      <c r="CL261" s="150"/>
      <c r="CM261" s="150"/>
      <c r="CN261" s="150"/>
      <c r="CO261" s="150"/>
      <c r="CP261" s="150"/>
      <c r="CQ261" s="150"/>
      <c r="CR261" s="150"/>
      <c r="CS261" s="150"/>
      <c r="CT261" s="150"/>
      <c r="CU261" s="150"/>
      <c r="CV261" s="150"/>
      <c r="CW261" s="150"/>
      <c r="CX261" s="150"/>
      <c r="CY261" s="150"/>
      <c r="CZ261" s="150"/>
      <c r="DA261" s="150"/>
      <c r="DB261" s="150"/>
      <c r="DC261" s="150"/>
      <c r="DD261" s="150"/>
      <c r="DE261" s="150"/>
      <c r="DF261" s="150"/>
    </row>
    <row r="262" spans="1:110" ht="12.75">
      <c r="A262" s="94"/>
      <c r="B262" s="469" t="str">
        <f>IF(B60="","",B60)</f>
        <v/>
      </c>
      <c r="C262" s="12"/>
      <c r="D262" s="469" t="str">
        <f>IF(D60="","",D60)</f>
        <v/>
      </c>
      <c r="E262" s="3"/>
      <c r="F262" s="1078" t="str">
        <f>IF(F60="","",F60)</f>
        <v/>
      </c>
      <c r="G262" s="1078"/>
      <c r="H262" s="1078"/>
      <c r="I262" s="1078"/>
      <c r="J262" s="1078"/>
      <c r="K262" s="1078"/>
      <c r="L262" s="1078"/>
      <c r="M262" s="1078"/>
      <c r="N262" s="1078"/>
      <c r="O262" s="1078"/>
      <c r="P262" s="1078"/>
      <c r="Q262" s="1078"/>
      <c r="R262" s="1078"/>
      <c r="S262" s="1078"/>
      <c r="T262" s="464"/>
      <c r="U262" s="470"/>
      <c r="V262" s="470"/>
      <c r="W262" s="470"/>
      <c r="X262" s="470"/>
      <c r="Y262" s="470"/>
      <c r="Z262" s="470"/>
      <c r="AA262" s="470"/>
      <c r="AB262" s="470"/>
      <c r="AC262" s="470"/>
      <c r="AD262" s="1078" t="str">
        <f>IF(AD60="","",AD60)</f>
        <v/>
      </c>
      <c r="AE262" s="1078"/>
      <c r="AF262" s="1078"/>
      <c r="AG262" s="1078"/>
      <c r="AH262" s="91"/>
      <c r="AI262" s="469" t="str">
        <f t="shared" si="86"/>
        <v/>
      </c>
      <c r="AJ262" s="18" t="str">
        <f t="shared" si="86"/>
        <v/>
      </c>
      <c r="AK262" s="18"/>
      <c r="AL262" s="18"/>
      <c r="AM262" s="18"/>
      <c r="AN262" s="18"/>
      <c r="AO262" s="18"/>
      <c r="AP262" s="96" t="str">
        <f t="shared" si="87"/>
        <v/>
      </c>
      <c r="AQ262" s="466" t="str">
        <f t="shared" si="87"/>
        <v/>
      </c>
      <c r="AR262" s="965" t="str">
        <f t="shared" si="87"/>
        <v/>
      </c>
      <c r="AS262" s="965"/>
      <c r="AT262" s="13"/>
      <c r="AU262" s="13"/>
      <c r="AV262" s="18"/>
      <c r="AY262" s="96" t="str">
        <f t="shared" si="88"/>
        <v/>
      </c>
      <c r="AZ262" s="466" t="str">
        <f t="shared" si="88"/>
        <v/>
      </c>
      <c r="BA262" s="965" t="str">
        <f t="shared" si="88"/>
        <v/>
      </c>
      <c r="BB262" s="965"/>
      <c r="BC262" s="13"/>
      <c r="BD262" s="13"/>
      <c r="BG262" s="18" t="s">
        <v>252</v>
      </c>
      <c r="BH262" s="1072" t="str">
        <f t="shared" si="89"/>
        <v/>
      </c>
      <c r="BI262" s="1072" t="str">
        <f t="shared" si="89"/>
        <v/>
      </c>
      <c r="BJ262" s="442"/>
      <c r="BO262" s="162"/>
      <c r="BP262" s="162"/>
      <c r="BQ262" s="162"/>
      <c r="BR262" s="162"/>
      <c r="BS262" s="162"/>
      <c r="BT262" s="162"/>
      <c r="BU262" s="162"/>
      <c r="BV262" s="162"/>
      <c r="BW262" s="162"/>
      <c r="BX262" s="162"/>
      <c r="BY262" s="162"/>
      <c r="BZ262" s="162"/>
      <c r="CA262" s="162"/>
      <c r="CB262" s="162"/>
      <c r="CC262" s="162"/>
      <c r="CD262" s="162"/>
      <c r="CE262" s="162"/>
      <c r="CF262" s="162"/>
      <c r="CG262" s="162"/>
      <c r="CH262" s="162"/>
      <c r="CI262" s="150"/>
      <c r="CJ262" s="150"/>
      <c r="CK262" s="150"/>
      <c r="CL262" s="150"/>
      <c r="CM262" s="150"/>
      <c r="CN262" s="150"/>
      <c r="CO262" s="150"/>
      <c r="CP262" s="150"/>
      <c r="CQ262" s="150"/>
      <c r="CR262" s="150"/>
      <c r="CS262" s="150"/>
      <c r="CT262" s="150"/>
      <c r="CU262" s="150"/>
      <c r="CV262" s="150"/>
      <c r="CW262" s="150"/>
      <c r="CX262" s="150"/>
      <c r="CY262" s="150"/>
      <c r="CZ262" s="150"/>
      <c r="DA262" s="150"/>
      <c r="DB262" s="150"/>
      <c r="DC262" s="150"/>
      <c r="DD262" s="150"/>
      <c r="DE262" s="150"/>
      <c r="DF262" s="150"/>
    </row>
    <row r="263" spans="1:110" ht="12.75">
      <c r="A263" s="94"/>
      <c r="B263" s="469" t="str">
        <f>IF(B61="","",B61)</f>
        <v/>
      </c>
      <c r="C263" s="12"/>
      <c r="D263" s="469" t="str">
        <f>IF(D61="","",D61)</f>
        <v/>
      </c>
      <c r="E263" s="3"/>
      <c r="F263" s="1078" t="str">
        <f>IF(F61="","",F61)</f>
        <v/>
      </c>
      <c r="G263" s="1078"/>
      <c r="H263" s="1078"/>
      <c r="I263" s="1078"/>
      <c r="J263" s="1078"/>
      <c r="K263" s="1078"/>
      <c r="L263" s="1078"/>
      <c r="M263" s="1078"/>
      <c r="N263" s="1078"/>
      <c r="O263" s="1078"/>
      <c r="P263" s="1078"/>
      <c r="Q263" s="1078"/>
      <c r="R263" s="1078"/>
      <c r="S263" s="1078"/>
      <c r="T263" s="464"/>
      <c r="U263" s="470"/>
      <c r="V263" s="470"/>
      <c r="W263" s="470"/>
      <c r="X263" s="470"/>
      <c r="Y263" s="470"/>
      <c r="Z263" s="470"/>
      <c r="AA263" s="470"/>
      <c r="AB263" s="470"/>
      <c r="AC263" s="470"/>
      <c r="AD263" s="1078" t="str">
        <f>IF(AD61="","",AD61)</f>
        <v/>
      </c>
      <c r="AE263" s="1078"/>
      <c r="AF263" s="1078"/>
      <c r="AG263" s="1078"/>
      <c r="AH263" s="91"/>
      <c r="AI263" s="469" t="str">
        <f t="shared" si="86"/>
        <v/>
      </c>
      <c r="AJ263" s="18" t="str">
        <f t="shared" si="86"/>
        <v/>
      </c>
      <c r="AK263" s="18"/>
      <c r="AL263" s="18"/>
      <c r="AM263" s="18"/>
      <c r="AN263" s="18"/>
      <c r="AO263" s="18"/>
      <c r="AP263" s="96" t="str">
        <f t="shared" si="87"/>
        <v/>
      </c>
      <c r="AQ263" s="466" t="str">
        <f t="shared" si="87"/>
        <v/>
      </c>
      <c r="AR263" s="965" t="str">
        <f t="shared" si="87"/>
        <v/>
      </c>
      <c r="AS263" s="965"/>
      <c r="AT263" s="13"/>
      <c r="AU263" s="13"/>
      <c r="AV263" s="18"/>
      <c r="AY263" s="96" t="str">
        <f t="shared" si="88"/>
        <v/>
      </c>
      <c r="AZ263" s="466" t="str">
        <f t="shared" si="88"/>
        <v/>
      </c>
      <c r="BA263" s="965" t="str">
        <f t="shared" si="88"/>
        <v/>
      </c>
      <c r="BB263" s="965"/>
      <c r="BC263" s="13"/>
      <c r="BD263" s="13"/>
      <c r="BG263" s="18" t="s">
        <v>252</v>
      </c>
      <c r="BH263" s="1072" t="str">
        <f t="shared" si="89"/>
        <v/>
      </c>
      <c r="BI263" s="1072" t="str">
        <f t="shared" si="89"/>
        <v/>
      </c>
      <c r="BJ263" s="442"/>
      <c r="BO263" s="162"/>
      <c r="BP263" s="162"/>
      <c r="BQ263" s="162"/>
      <c r="BR263" s="162"/>
      <c r="BS263" s="162"/>
      <c r="BT263" s="162"/>
      <c r="BU263" s="162"/>
      <c r="BV263" s="162"/>
      <c r="BW263" s="162"/>
      <c r="BX263" s="162"/>
      <c r="BY263" s="162"/>
      <c r="BZ263" s="162"/>
      <c r="CA263" s="162"/>
      <c r="CB263" s="162"/>
      <c r="CC263" s="162"/>
      <c r="CD263" s="162"/>
      <c r="CE263" s="162"/>
      <c r="CF263" s="162"/>
      <c r="CG263" s="162"/>
      <c r="CH263" s="162"/>
      <c r="CI263" s="150"/>
      <c r="CJ263" s="150"/>
      <c r="CK263" s="150"/>
      <c r="CL263" s="150"/>
      <c r="CM263" s="150"/>
      <c r="CN263" s="150"/>
      <c r="CO263" s="150"/>
      <c r="CP263" s="150"/>
      <c r="CQ263" s="150"/>
      <c r="CR263" s="150"/>
      <c r="CS263" s="150"/>
      <c r="CT263" s="150"/>
      <c r="CU263" s="150"/>
      <c r="CV263" s="150"/>
      <c r="CW263" s="150"/>
      <c r="CX263" s="150"/>
      <c r="CY263" s="150"/>
      <c r="CZ263" s="150"/>
      <c r="DA263" s="150"/>
      <c r="DB263" s="150"/>
      <c r="DC263" s="150"/>
      <c r="DD263" s="150"/>
      <c r="DE263" s="150"/>
      <c r="DF263" s="150"/>
    </row>
    <row r="264" spans="1:110" ht="12.75">
      <c r="A264" s="94"/>
      <c r="B264" s="469" t="str">
        <f>IF(B62="","",B62)</f>
        <v/>
      </c>
      <c r="C264" s="12"/>
      <c r="D264" s="469" t="str">
        <f>IF(D62="","",D62)</f>
        <v/>
      </c>
      <c r="E264" s="3"/>
      <c r="F264" s="1078" t="str">
        <f>IF(F62="","",F62)</f>
        <v/>
      </c>
      <c r="G264" s="1078"/>
      <c r="H264" s="1078"/>
      <c r="I264" s="1078"/>
      <c r="J264" s="1078"/>
      <c r="K264" s="1078"/>
      <c r="L264" s="1078"/>
      <c r="M264" s="1078"/>
      <c r="N264" s="1078"/>
      <c r="O264" s="1078"/>
      <c r="P264" s="1078"/>
      <c r="Q264" s="1078"/>
      <c r="R264" s="1078"/>
      <c r="S264" s="1078"/>
      <c r="T264" s="464"/>
      <c r="U264" s="470"/>
      <c r="V264" s="470"/>
      <c r="W264" s="470"/>
      <c r="X264" s="470"/>
      <c r="Y264" s="470"/>
      <c r="Z264" s="470"/>
      <c r="AA264" s="470"/>
      <c r="AB264" s="470"/>
      <c r="AC264" s="470"/>
      <c r="AD264" s="1078" t="str">
        <f>IF(AD62="","",AD62)</f>
        <v/>
      </c>
      <c r="AE264" s="1078"/>
      <c r="AF264" s="1078"/>
      <c r="AG264" s="1078"/>
      <c r="AH264" s="91"/>
      <c r="AI264" s="469" t="str">
        <f t="shared" si="86"/>
        <v/>
      </c>
      <c r="AJ264" s="18" t="str">
        <f t="shared" si="86"/>
        <v/>
      </c>
      <c r="AK264" s="18"/>
      <c r="AL264" s="18"/>
      <c r="AM264" s="18"/>
      <c r="AN264" s="18"/>
      <c r="AO264" s="18"/>
      <c r="AP264" s="96" t="str">
        <f t="shared" si="87"/>
        <v/>
      </c>
      <c r="AQ264" s="466" t="str">
        <f t="shared" si="87"/>
        <v/>
      </c>
      <c r="AR264" s="965" t="str">
        <f t="shared" si="87"/>
        <v/>
      </c>
      <c r="AS264" s="965"/>
      <c r="AT264" s="13"/>
      <c r="AU264" s="13"/>
      <c r="AV264" s="18"/>
      <c r="AY264" s="96" t="str">
        <f t="shared" si="88"/>
        <v/>
      </c>
      <c r="AZ264" s="466" t="str">
        <f t="shared" si="88"/>
        <v/>
      </c>
      <c r="BA264" s="965" t="str">
        <f t="shared" si="88"/>
        <v/>
      </c>
      <c r="BB264" s="965"/>
      <c r="BC264" s="13"/>
      <c r="BD264" s="13"/>
      <c r="BG264" s="18" t="s">
        <v>252</v>
      </c>
      <c r="BH264" s="1072" t="str">
        <f t="shared" si="89"/>
        <v/>
      </c>
      <c r="BI264" s="1072" t="str">
        <f t="shared" si="89"/>
        <v/>
      </c>
      <c r="BJ264" s="442"/>
      <c r="BO264" s="162"/>
      <c r="BP264" s="162"/>
      <c r="BQ264" s="162"/>
      <c r="BR264" s="162"/>
      <c r="BS264" s="162"/>
      <c r="BT264" s="162"/>
      <c r="BU264" s="162"/>
      <c r="BV264" s="162"/>
      <c r="BW264" s="162"/>
      <c r="BX264" s="162"/>
      <c r="BY264" s="162"/>
      <c r="BZ264" s="162"/>
      <c r="CA264" s="162"/>
      <c r="CB264" s="162"/>
      <c r="CC264" s="162"/>
      <c r="CD264" s="162"/>
      <c r="CE264" s="162"/>
      <c r="CF264" s="162"/>
      <c r="CG264" s="162"/>
      <c r="CH264" s="162"/>
      <c r="CI264" s="150"/>
      <c r="CJ264" s="150"/>
      <c r="CK264" s="150"/>
      <c r="CL264" s="150"/>
      <c r="CM264" s="150"/>
      <c r="CN264" s="150"/>
      <c r="CO264" s="150"/>
      <c r="CP264" s="150"/>
      <c r="CQ264" s="150"/>
      <c r="CR264" s="150"/>
      <c r="CS264" s="150"/>
      <c r="CT264" s="150"/>
      <c r="CU264" s="150"/>
      <c r="CV264" s="150"/>
      <c r="CW264" s="150"/>
      <c r="CX264" s="150"/>
      <c r="CY264" s="150"/>
      <c r="CZ264" s="150"/>
      <c r="DA264" s="150"/>
      <c r="DB264" s="150"/>
      <c r="DC264" s="150"/>
      <c r="DD264" s="150"/>
      <c r="DE264" s="150"/>
      <c r="DF264" s="150"/>
    </row>
    <row r="265" spans="1:110" ht="12.75" customHeight="1" thickBot="1">
      <c r="A265" s="99"/>
      <c r="B265" s="446"/>
      <c r="C265" s="446"/>
      <c r="D265" s="446"/>
      <c r="E265" s="446"/>
      <c r="F265" s="446"/>
      <c r="G265" s="446"/>
      <c r="H265" s="446"/>
      <c r="I265" s="446"/>
      <c r="J265" s="446"/>
      <c r="K265" s="446"/>
      <c r="L265" s="446"/>
      <c r="M265" s="446"/>
      <c r="N265" s="446"/>
      <c r="O265" s="446"/>
      <c r="P265" s="446"/>
      <c r="Q265" s="446"/>
      <c r="R265" s="446"/>
      <c r="S265" s="446"/>
      <c r="T265" s="446"/>
      <c r="U265" s="446"/>
      <c r="V265" s="446"/>
      <c r="W265" s="446"/>
      <c r="X265" s="446"/>
      <c r="Y265" s="446"/>
      <c r="Z265" s="446"/>
      <c r="AA265" s="446"/>
      <c r="AB265" s="446"/>
      <c r="AC265" s="446"/>
      <c r="AD265" s="446"/>
      <c r="AE265" s="446"/>
      <c r="AF265" s="446"/>
      <c r="AG265" s="446"/>
      <c r="AH265" s="446"/>
      <c r="AI265" s="446"/>
      <c r="AJ265" s="446"/>
      <c r="AK265" s="446"/>
      <c r="AL265" s="446"/>
      <c r="AM265" s="446"/>
      <c r="AN265" s="446"/>
      <c r="AO265" s="446"/>
      <c r="AP265" s="446"/>
      <c r="AQ265" s="446"/>
      <c r="AR265" s="446"/>
      <c r="AS265" s="446"/>
      <c r="AT265" s="446"/>
      <c r="AU265" s="446"/>
      <c r="AV265" s="446"/>
      <c r="AW265" s="446"/>
      <c r="AX265" s="446"/>
      <c r="AY265" s="446"/>
      <c r="AZ265" s="446"/>
      <c r="BA265" s="446"/>
      <c r="BB265" s="446"/>
      <c r="BC265" s="446"/>
      <c r="BD265" s="446"/>
      <c r="BE265" s="446"/>
      <c r="BF265" s="446"/>
      <c r="BG265" s="446"/>
      <c r="BH265" s="446"/>
      <c r="BI265" s="448"/>
      <c r="BJ265" s="443"/>
      <c r="BO265" s="162"/>
      <c r="BP265" s="162"/>
      <c r="BQ265" s="162"/>
      <c r="BR265" s="162"/>
      <c r="BS265" s="162"/>
      <c r="BT265" s="162"/>
      <c r="BU265" s="162"/>
      <c r="BV265" s="162"/>
      <c r="BW265" s="162"/>
      <c r="BX265" s="162"/>
      <c r="BY265" s="162"/>
      <c r="BZ265" s="162"/>
      <c r="CA265" s="162"/>
      <c r="CB265" s="162"/>
      <c r="CC265" s="162"/>
      <c r="CD265" s="162"/>
      <c r="CE265" s="162"/>
      <c r="CF265" s="162"/>
      <c r="CG265" s="162"/>
      <c r="CH265" s="162"/>
      <c r="CI265" s="150"/>
      <c r="CJ265" s="150"/>
      <c r="CK265" s="150"/>
      <c r="CL265" s="150"/>
      <c r="CM265" s="150"/>
      <c r="CN265" s="150"/>
      <c r="CO265" s="150"/>
      <c r="CP265" s="150"/>
      <c r="CQ265" s="150"/>
      <c r="CR265" s="150"/>
      <c r="CS265" s="150"/>
      <c r="CT265" s="150"/>
      <c r="CU265" s="150"/>
      <c r="CV265" s="150"/>
      <c r="CW265" s="150"/>
      <c r="CX265" s="150"/>
      <c r="CY265" s="150"/>
      <c r="CZ265" s="150"/>
      <c r="DA265" s="150"/>
      <c r="DB265" s="150"/>
      <c r="DC265" s="150"/>
      <c r="DD265" s="150"/>
      <c r="DE265" s="150"/>
      <c r="DF265" s="150"/>
    </row>
    <row r="266" spans="1:110" ht="14.25">
      <c r="B266" s="449">
        <f>B64</f>
        <v>0</v>
      </c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12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102" t="s">
        <v>272</v>
      </c>
      <c r="BG266" s="18" t="s">
        <v>252</v>
      </c>
      <c r="BH266" s="1071" t="str">
        <f>IF(BH64="","",BH64)</f>
        <v/>
      </c>
      <c r="BI266" s="1071"/>
      <c r="BO266" s="162"/>
      <c r="BP266" s="162"/>
      <c r="BQ266" s="162"/>
      <c r="BR266" s="162"/>
      <c r="BS266" s="162"/>
      <c r="BT266" s="162"/>
      <c r="BU266" s="162"/>
      <c r="BV266" s="162"/>
      <c r="BW266" s="162"/>
      <c r="BX266" s="162"/>
      <c r="BY266" s="162"/>
      <c r="BZ266" s="162"/>
      <c r="CA266" s="162"/>
      <c r="CB266" s="162"/>
      <c r="CC266" s="162"/>
      <c r="CD266" s="162"/>
      <c r="CE266" s="162"/>
      <c r="CF266" s="162"/>
      <c r="CG266" s="162"/>
      <c r="CH266" s="162"/>
      <c r="CI266" s="150"/>
      <c r="CJ266" s="150"/>
      <c r="CK266" s="150"/>
      <c r="CL266" s="150"/>
      <c r="CM266" s="150"/>
      <c r="CN266" s="150"/>
      <c r="CO266" s="150"/>
      <c r="CP266" s="150"/>
      <c r="CQ266" s="150"/>
      <c r="CR266" s="150"/>
      <c r="CS266" s="150"/>
      <c r="CT266" s="150"/>
      <c r="CU266" s="150"/>
      <c r="CV266" s="150"/>
      <c r="CW266" s="150"/>
      <c r="CX266" s="150"/>
      <c r="CY266" s="150"/>
      <c r="CZ266" s="150"/>
      <c r="DA266" s="150"/>
      <c r="DB266" s="150"/>
      <c r="DC266" s="150"/>
      <c r="DD266" s="150"/>
      <c r="DE266" s="150"/>
      <c r="DF266" s="150"/>
    </row>
    <row r="267" spans="1:110" ht="14.25">
      <c r="A267" s="20" t="str">
        <f>Version</f>
        <v>NC (09/26)</v>
      </c>
      <c r="B267" s="106"/>
      <c r="Q267" s="98"/>
      <c r="R267" s="98"/>
      <c r="S267" s="98"/>
      <c r="T267" s="98"/>
      <c r="U267" s="98"/>
      <c r="V267" s="98"/>
      <c r="W267" s="98"/>
      <c r="X267" s="98"/>
      <c r="Y267" s="98"/>
      <c r="Z267" s="98"/>
      <c r="AA267" s="98"/>
      <c r="AB267" s="98"/>
      <c r="AC267" s="98"/>
      <c r="AD267" s="98"/>
      <c r="AE267" s="98"/>
      <c r="AF267" s="98"/>
      <c r="AG267" s="98"/>
      <c r="AH267" s="98"/>
      <c r="AI267" s="98"/>
      <c r="AJ267" s="98"/>
      <c r="AK267" s="98"/>
      <c r="AL267" s="98"/>
      <c r="AM267" s="98"/>
      <c r="AN267" s="98"/>
      <c r="AO267" s="98"/>
      <c r="AP267" s="98"/>
      <c r="AQ267" s="98"/>
      <c r="AR267" s="98"/>
      <c r="AS267" s="98"/>
      <c r="AT267" s="98"/>
      <c r="AU267" s="98"/>
      <c r="AV267" s="98"/>
      <c r="AW267" s="98"/>
      <c r="AX267" s="98"/>
      <c r="AY267" s="98"/>
      <c r="AZ267" s="98"/>
      <c r="BA267" s="98"/>
      <c r="BB267" s="98"/>
      <c r="BC267" s="98"/>
      <c r="BD267" s="98"/>
      <c r="BE267" s="98"/>
      <c r="BF267" s="98"/>
      <c r="BG267" s="98"/>
      <c r="BH267" s="98"/>
      <c r="BI267" s="98"/>
      <c r="BJ267" s="98"/>
      <c r="BO267" s="162"/>
      <c r="BP267" s="162"/>
      <c r="BQ267" s="162"/>
      <c r="BR267" s="162"/>
      <c r="BS267" s="162"/>
      <c r="BT267" s="162"/>
      <c r="BU267" s="162"/>
      <c r="BV267" s="162"/>
      <c r="BW267" s="162"/>
      <c r="BX267" s="162"/>
      <c r="BY267" s="162"/>
      <c r="BZ267" s="162"/>
      <c r="CA267" s="162"/>
      <c r="CB267" s="162"/>
      <c r="CC267" s="162"/>
      <c r="CD267" s="162"/>
      <c r="CE267" s="162"/>
      <c r="CF267" s="162"/>
      <c r="CG267" s="162"/>
      <c r="CH267" s="162"/>
      <c r="CI267" s="150"/>
      <c r="CJ267" s="150"/>
      <c r="CK267" s="150"/>
      <c r="CL267" s="150"/>
      <c r="CM267" s="150"/>
      <c r="CN267" s="150"/>
      <c r="CO267" s="150"/>
      <c r="CP267" s="150"/>
      <c r="CQ267" s="150"/>
      <c r="CR267" s="150"/>
      <c r="CS267" s="150"/>
      <c r="CT267" s="150"/>
      <c r="CU267" s="150"/>
      <c r="CV267" s="150"/>
      <c r="CW267" s="150"/>
      <c r="CX267" s="150"/>
      <c r="CY267" s="150"/>
      <c r="CZ267" s="150"/>
      <c r="DA267" s="150"/>
      <c r="DB267" s="150"/>
      <c r="DC267" s="150"/>
      <c r="DD267" s="150"/>
      <c r="DE267" s="150"/>
      <c r="DF267" s="150"/>
    </row>
    <row r="268" spans="1:110" ht="12.75" customHeight="1">
      <c r="BO268" s="162"/>
      <c r="BP268" s="162"/>
      <c r="BQ268" s="162"/>
      <c r="BR268" s="162"/>
      <c r="BS268" s="162"/>
      <c r="BT268" s="162"/>
      <c r="BU268" s="162"/>
      <c r="BV268" s="162"/>
      <c r="BW268" s="162"/>
      <c r="BX268" s="162"/>
      <c r="BY268" s="162"/>
      <c r="BZ268" s="162"/>
      <c r="CA268" s="162"/>
      <c r="CB268" s="162"/>
      <c r="CC268" s="162"/>
      <c r="CD268" s="162"/>
      <c r="CE268" s="162"/>
      <c r="CF268" s="162"/>
      <c r="CG268" s="162"/>
      <c r="CH268" s="162"/>
      <c r="CI268" s="150"/>
      <c r="CJ268" s="150"/>
      <c r="CK268" s="150"/>
      <c r="CL268" s="150"/>
      <c r="CM268" s="150"/>
      <c r="CN268" s="150"/>
      <c r="CO268" s="150"/>
      <c r="CP268" s="150"/>
      <c r="CQ268" s="150"/>
      <c r="CR268" s="150"/>
      <c r="CS268" s="150"/>
      <c r="CT268" s="150"/>
      <c r="CU268" s="150"/>
      <c r="CV268" s="150"/>
      <c r="CW268" s="150"/>
      <c r="CX268" s="150"/>
      <c r="CY268" s="150"/>
      <c r="CZ268" s="150"/>
      <c r="DA268" s="150"/>
      <c r="DB268" s="150"/>
      <c r="DC268" s="150"/>
      <c r="DD268" s="150"/>
      <c r="DE268" s="150"/>
      <c r="DF268" s="150"/>
    </row>
    <row r="269" spans="1:110" ht="12.75" customHeight="1">
      <c r="A269" s="162"/>
      <c r="B269" s="162"/>
      <c r="C269" s="162"/>
      <c r="D269" s="162"/>
      <c r="E269" s="162"/>
      <c r="F269" s="162"/>
      <c r="G269" s="162"/>
      <c r="H269" s="162"/>
      <c r="I269" s="162"/>
      <c r="J269" s="162"/>
      <c r="K269" s="162"/>
      <c r="L269" s="162"/>
      <c r="M269" s="162"/>
      <c r="N269" s="162"/>
      <c r="O269" s="162"/>
      <c r="P269" s="162"/>
      <c r="Q269" s="162"/>
      <c r="R269" s="162"/>
      <c r="S269" s="162"/>
      <c r="T269" s="162"/>
      <c r="U269" s="162"/>
      <c r="V269" s="162"/>
      <c r="W269" s="162"/>
      <c r="X269" s="162"/>
      <c r="Y269" s="162"/>
      <c r="Z269" s="162"/>
      <c r="AA269" s="162"/>
      <c r="AB269" s="162"/>
      <c r="AC269" s="162"/>
      <c r="AD269" s="162"/>
      <c r="AE269" s="162"/>
      <c r="AF269" s="162"/>
      <c r="AG269" s="162"/>
      <c r="AH269" s="162"/>
      <c r="AI269" s="162"/>
      <c r="AJ269" s="162"/>
      <c r="AK269" s="162"/>
      <c r="AL269" s="162"/>
      <c r="AM269" s="162"/>
      <c r="AN269" s="162"/>
      <c r="AO269" s="162"/>
      <c r="AP269" s="162"/>
      <c r="AQ269" s="162"/>
      <c r="AR269" s="162"/>
      <c r="AS269" s="162"/>
      <c r="AT269" s="162"/>
      <c r="AU269" s="162"/>
      <c r="AV269" s="162"/>
      <c r="AW269" s="162"/>
      <c r="AX269" s="162"/>
      <c r="AY269" s="162"/>
      <c r="AZ269" s="162"/>
      <c r="BA269" s="162"/>
      <c r="BB269" s="162"/>
      <c r="BC269" s="162"/>
      <c r="BD269" s="162"/>
      <c r="BE269" s="162"/>
      <c r="BF269" s="162"/>
      <c r="BG269" s="162"/>
      <c r="BH269" s="162"/>
      <c r="BI269" s="162"/>
      <c r="BJ269" s="162"/>
      <c r="BK269" s="162"/>
      <c r="BL269" s="162"/>
      <c r="BM269" s="162"/>
      <c r="BN269" s="162"/>
      <c r="BO269" s="162"/>
      <c r="BP269" s="162"/>
      <c r="BQ269" s="162"/>
      <c r="BR269" s="162"/>
      <c r="BS269" s="162"/>
      <c r="BT269" s="162"/>
      <c r="BU269" s="162"/>
      <c r="BV269" s="162"/>
      <c r="BW269" s="162"/>
      <c r="BX269" s="162"/>
      <c r="BY269" s="162"/>
      <c r="BZ269" s="162"/>
      <c r="CA269" s="162"/>
      <c r="CB269" s="162"/>
      <c r="CC269" s="162"/>
      <c r="CD269" s="162"/>
      <c r="CE269" s="162"/>
      <c r="CF269" s="162"/>
      <c r="CG269" s="162"/>
      <c r="CH269" s="162"/>
      <c r="CI269" s="150"/>
      <c r="CJ269" s="150"/>
      <c r="CK269" s="150"/>
      <c r="CL269" s="150"/>
      <c r="CM269" s="150"/>
      <c r="CN269" s="150"/>
      <c r="CO269" s="150"/>
      <c r="CP269" s="150"/>
      <c r="CQ269" s="150"/>
      <c r="CR269" s="150"/>
      <c r="CS269" s="150"/>
      <c r="CT269" s="150"/>
      <c r="CU269" s="150"/>
      <c r="CV269" s="150"/>
      <c r="CW269" s="150"/>
      <c r="CX269" s="150"/>
      <c r="CY269" s="150"/>
      <c r="CZ269" s="150"/>
      <c r="DA269" s="150"/>
      <c r="DB269" s="150"/>
      <c r="DC269" s="150"/>
      <c r="DD269" s="150"/>
      <c r="DE269" s="150"/>
      <c r="DF269" s="150"/>
    </row>
    <row r="270" spans="1:110" ht="12.75" customHeight="1">
      <c r="A270" s="162"/>
      <c r="B270" s="162"/>
      <c r="C270" s="162"/>
      <c r="D270" s="162"/>
      <c r="E270" s="162"/>
      <c r="F270" s="162"/>
      <c r="G270" s="162"/>
      <c r="H270" s="162"/>
      <c r="I270" s="162"/>
      <c r="J270" s="162"/>
      <c r="K270" s="162"/>
      <c r="L270" s="162"/>
      <c r="M270" s="162"/>
      <c r="N270" s="162"/>
      <c r="O270" s="162"/>
      <c r="P270" s="162"/>
      <c r="Q270" s="162"/>
      <c r="R270" s="162"/>
      <c r="S270" s="162"/>
      <c r="T270" s="162"/>
      <c r="U270" s="162"/>
      <c r="V270" s="162"/>
      <c r="W270" s="162"/>
      <c r="X270" s="162"/>
      <c r="Y270" s="162"/>
      <c r="Z270" s="162"/>
      <c r="AA270" s="162"/>
      <c r="AB270" s="162"/>
      <c r="AC270" s="162"/>
      <c r="AD270" s="162"/>
      <c r="AE270" s="162"/>
      <c r="AF270" s="162"/>
      <c r="AG270" s="162"/>
      <c r="AH270" s="162"/>
      <c r="AI270" s="162"/>
      <c r="AJ270" s="162"/>
      <c r="AK270" s="162"/>
      <c r="AL270" s="162"/>
      <c r="AM270" s="162"/>
      <c r="AN270" s="162"/>
      <c r="AO270" s="162"/>
      <c r="AP270" s="162"/>
      <c r="AQ270" s="162"/>
      <c r="AR270" s="162"/>
      <c r="AS270" s="162"/>
      <c r="AT270" s="162"/>
      <c r="AU270" s="162"/>
      <c r="AV270" s="162"/>
      <c r="AW270" s="162"/>
      <c r="AX270" s="162"/>
      <c r="AY270" s="162"/>
      <c r="AZ270" s="162"/>
      <c r="BA270" s="162"/>
      <c r="BB270" s="162"/>
      <c r="BC270" s="162"/>
      <c r="BD270" s="162"/>
      <c r="BE270" s="162"/>
      <c r="BF270" s="162"/>
      <c r="BG270" s="162"/>
      <c r="BH270" s="162"/>
      <c r="BI270" s="162"/>
      <c r="BJ270" s="162"/>
      <c r="BK270" s="162"/>
      <c r="BL270" s="162"/>
      <c r="BM270" s="162"/>
      <c r="BN270" s="162"/>
      <c r="BO270" s="162"/>
      <c r="BP270" s="162"/>
      <c r="BQ270" s="162"/>
      <c r="BR270" s="162"/>
      <c r="BS270" s="162"/>
      <c r="BT270" s="162"/>
      <c r="BU270" s="162"/>
      <c r="BV270" s="162"/>
      <c r="BW270" s="162"/>
      <c r="BX270" s="162"/>
      <c r="BY270" s="162"/>
      <c r="BZ270" s="162"/>
      <c r="CA270" s="162"/>
      <c r="CB270" s="162"/>
      <c r="CC270" s="162"/>
      <c r="CD270" s="162"/>
      <c r="CE270" s="162"/>
      <c r="CF270" s="162"/>
      <c r="CG270" s="162"/>
      <c r="CH270" s="162"/>
      <c r="CI270" s="150"/>
      <c r="CJ270" s="150"/>
      <c r="CK270" s="150"/>
      <c r="CL270" s="150"/>
      <c r="CM270" s="150"/>
      <c r="CN270" s="150"/>
      <c r="CO270" s="150"/>
      <c r="CP270" s="150"/>
      <c r="CQ270" s="150"/>
      <c r="CR270" s="150"/>
      <c r="CS270" s="150"/>
      <c r="CT270" s="150"/>
      <c r="CU270" s="150"/>
      <c r="CV270" s="150"/>
      <c r="CW270" s="150"/>
      <c r="CX270" s="150"/>
      <c r="CY270" s="150"/>
      <c r="CZ270" s="150"/>
      <c r="DA270" s="150"/>
      <c r="DB270" s="150"/>
      <c r="DC270" s="150"/>
      <c r="DD270" s="150"/>
      <c r="DE270" s="150"/>
      <c r="DF270" s="150"/>
    </row>
    <row r="271" spans="1:110" ht="12.75" customHeight="1">
      <c r="A271" s="162"/>
      <c r="B271" s="162"/>
      <c r="C271" s="162"/>
      <c r="D271" s="162"/>
      <c r="E271" s="162"/>
      <c r="F271" s="162"/>
      <c r="G271" s="162"/>
      <c r="H271" s="162"/>
      <c r="I271" s="162"/>
      <c r="J271" s="162"/>
      <c r="K271" s="162"/>
      <c r="L271" s="162"/>
      <c r="M271" s="162"/>
      <c r="N271" s="162"/>
      <c r="O271" s="162"/>
      <c r="P271" s="162"/>
      <c r="Q271" s="162"/>
      <c r="R271" s="162"/>
      <c r="S271" s="162"/>
      <c r="T271" s="162"/>
      <c r="U271" s="162"/>
      <c r="V271" s="162"/>
      <c r="W271" s="162"/>
      <c r="X271" s="162"/>
      <c r="Y271" s="162"/>
      <c r="Z271" s="162"/>
      <c r="AA271" s="162"/>
      <c r="AB271" s="162"/>
      <c r="AC271" s="162"/>
      <c r="AD271" s="162"/>
      <c r="AE271" s="162"/>
      <c r="AF271" s="162"/>
      <c r="AG271" s="162"/>
      <c r="AH271" s="162"/>
      <c r="AI271" s="162"/>
      <c r="AJ271" s="162"/>
      <c r="AK271" s="162"/>
      <c r="AL271" s="162"/>
      <c r="AM271" s="162"/>
      <c r="AN271" s="162"/>
      <c r="AO271" s="162"/>
      <c r="AP271" s="162"/>
      <c r="AQ271" s="162"/>
      <c r="AR271" s="162"/>
      <c r="AS271" s="162"/>
      <c r="AT271" s="162"/>
      <c r="AU271" s="162"/>
      <c r="AV271" s="162"/>
      <c r="AW271" s="162"/>
      <c r="AX271" s="162"/>
      <c r="AY271" s="162"/>
      <c r="AZ271" s="162"/>
      <c r="BA271" s="162"/>
      <c r="BB271" s="162"/>
      <c r="BC271" s="162"/>
      <c r="BD271" s="162"/>
      <c r="BE271" s="162"/>
      <c r="BF271" s="162"/>
      <c r="BG271" s="162"/>
      <c r="BH271" s="162"/>
      <c r="BI271" s="162"/>
      <c r="BJ271" s="162"/>
      <c r="BK271" s="162"/>
      <c r="BL271" s="162"/>
      <c r="BM271" s="162"/>
      <c r="BN271" s="162"/>
      <c r="BO271" s="162"/>
      <c r="BP271" s="162"/>
      <c r="BQ271" s="162"/>
      <c r="BR271" s="162"/>
      <c r="BS271" s="162"/>
      <c r="BT271" s="162"/>
      <c r="BU271" s="162"/>
      <c r="BV271" s="162"/>
      <c r="BW271" s="162"/>
      <c r="BX271" s="162"/>
      <c r="BY271" s="162"/>
      <c r="BZ271" s="162"/>
      <c r="CA271" s="162"/>
      <c r="CB271" s="162"/>
      <c r="CC271" s="162"/>
      <c r="CD271" s="162"/>
      <c r="CE271" s="162"/>
      <c r="CF271" s="162"/>
      <c r="CG271" s="162"/>
      <c r="CH271" s="162"/>
      <c r="CI271" s="150"/>
      <c r="CJ271" s="150"/>
      <c r="CK271" s="150"/>
      <c r="CL271" s="150"/>
      <c r="CM271" s="150"/>
      <c r="CN271" s="150"/>
      <c r="CO271" s="150"/>
      <c r="CP271" s="150"/>
      <c r="CQ271" s="150"/>
      <c r="CR271" s="150"/>
      <c r="CS271" s="150"/>
      <c r="CT271" s="150"/>
      <c r="CU271" s="150"/>
      <c r="CV271" s="150"/>
      <c r="CW271" s="150"/>
      <c r="CX271" s="150"/>
      <c r="CY271" s="150"/>
      <c r="CZ271" s="150"/>
      <c r="DA271" s="150"/>
      <c r="DB271" s="150"/>
      <c r="DC271" s="150"/>
      <c r="DD271" s="150"/>
      <c r="DE271" s="150"/>
      <c r="DF271" s="150"/>
    </row>
    <row r="272" spans="1:110" ht="12.75" customHeight="1">
      <c r="A272" s="162"/>
      <c r="B272" s="162"/>
      <c r="C272" s="162"/>
      <c r="D272" s="162"/>
      <c r="E272" s="162"/>
      <c r="F272" s="162"/>
      <c r="G272" s="162"/>
      <c r="H272" s="162"/>
      <c r="I272" s="162"/>
      <c r="J272" s="162"/>
      <c r="K272" s="162"/>
      <c r="L272" s="162"/>
      <c r="M272" s="162"/>
      <c r="N272" s="162"/>
      <c r="O272" s="162"/>
      <c r="P272" s="162"/>
      <c r="Q272" s="162"/>
      <c r="R272" s="162"/>
      <c r="S272" s="162"/>
      <c r="T272" s="162"/>
      <c r="U272" s="162"/>
      <c r="V272" s="162"/>
      <c r="W272" s="162"/>
      <c r="X272" s="162"/>
      <c r="Y272" s="162"/>
      <c r="Z272" s="162"/>
      <c r="AA272" s="162"/>
      <c r="AB272" s="162"/>
      <c r="AC272" s="162"/>
      <c r="AD272" s="162"/>
      <c r="AE272" s="162"/>
      <c r="AF272" s="162"/>
      <c r="AG272" s="162"/>
      <c r="AH272" s="162"/>
      <c r="AI272" s="162"/>
      <c r="AJ272" s="162"/>
      <c r="AK272" s="162"/>
      <c r="AL272" s="162"/>
      <c r="AM272" s="162"/>
      <c r="AN272" s="162"/>
      <c r="AO272" s="162"/>
      <c r="AP272" s="162"/>
      <c r="AQ272" s="162"/>
      <c r="AR272" s="162"/>
      <c r="AS272" s="162"/>
      <c r="AT272" s="162"/>
      <c r="AU272" s="162"/>
      <c r="AV272" s="162"/>
      <c r="AW272" s="162"/>
      <c r="AX272" s="162"/>
      <c r="AY272" s="162"/>
      <c r="AZ272" s="162"/>
      <c r="BA272" s="162"/>
      <c r="BB272" s="162"/>
      <c r="BC272" s="162"/>
      <c r="BD272" s="162"/>
      <c r="BE272" s="162"/>
      <c r="BF272" s="162"/>
      <c r="BG272" s="162"/>
      <c r="BH272" s="162"/>
      <c r="BI272" s="162"/>
      <c r="BJ272" s="162"/>
      <c r="BK272" s="162"/>
      <c r="BL272" s="162"/>
      <c r="BM272" s="162"/>
      <c r="BN272" s="162"/>
      <c r="BO272" s="162"/>
      <c r="BP272" s="162"/>
      <c r="BQ272" s="162"/>
      <c r="BR272" s="162"/>
      <c r="BS272" s="162"/>
      <c r="BT272" s="162"/>
      <c r="BU272" s="162"/>
      <c r="BV272" s="162"/>
      <c r="BW272" s="162"/>
      <c r="BX272" s="162"/>
      <c r="BY272" s="162"/>
      <c r="BZ272" s="162"/>
      <c r="CA272" s="162"/>
      <c r="CB272" s="162"/>
      <c r="CC272" s="162"/>
      <c r="CD272" s="162"/>
      <c r="CE272" s="162"/>
      <c r="CF272" s="162"/>
      <c r="CG272" s="162"/>
      <c r="CH272" s="162"/>
      <c r="CI272" s="150"/>
      <c r="CJ272" s="150"/>
      <c r="CK272" s="150"/>
      <c r="CL272" s="150"/>
      <c r="CM272" s="150"/>
      <c r="CN272" s="150"/>
      <c r="CO272" s="150"/>
      <c r="CP272" s="150"/>
      <c r="CQ272" s="150"/>
      <c r="CR272" s="150"/>
      <c r="CS272" s="150"/>
      <c r="CT272" s="150"/>
      <c r="CU272" s="150"/>
      <c r="CV272" s="150"/>
      <c r="CW272" s="150"/>
      <c r="CX272" s="150"/>
      <c r="CY272" s="150"/>
      <c r="CZ272" s="150"/>
      <c r="DA272" s="150"/>
      <c r="DB272" s="150"/>
      <c r="DC272" s="150"/>
      <c r="DD272" s="150"/>
      <c r="DE272" s="150"/>
      <c r="DF272" s="150"/>
    </row>
    <row r="273" spans="1:110" ht="12.75" customHeight="1">
      <c r="A273" s="162"/>
      <c r="B273" s="162"/>
      <c r="C273" s="162"/>
      <c r="D273" s="162"/>
      <c r="E273" s="162"/>
      <c r="F273" s="162"/>
      <c r="G273" s="162"/>
      <c r="H273" s="162"/>
      <c r="I273" s="162"/>
      <c r="J273" s="162"/>
      <c r="K273" s="162"/>
      <c r="L273" s="162"/>
      <c r="M273" s="162"/>
      <c r="N273" s="162"/>
      <c r="O273" s="162"/>
      <c r="P273" s="162"/>
      <c r="Q273" s="162"/>
      <c r="R273" s="162"/>
      <c r="S273" s="162"/>
      <c r="T273" s="162"/>
      <c r="U273" s="162"/>
      <c r="V273" s="162"/>
      <c r="W273" s="162"/>
      <c r="X273" s="162"/>
      <c r="Y273" s="162"/>
      <c r="Z273" s="162"/>
      <c r="AA273" s="162"/>
      <c r="AB273" s="162"/>
      <c r="AC273" s="162"/>
      <c r="AD273" s="162"/>
      <c r="AE273" s="162"/>
      <c r="AF273" s="162"/>
      <c r="AG273" s="162"/>
      <c r="AH273" s="162"/>
      <c r="AI273" s="162"/>
      <c r="AJ273" s="162"/>
      <c r="AK273" s="162"/>
      <c r="AL273" s="162"/>
      <c r="AM273" s="162"/>
      <c r="AN273" s="162"/>
      <c r="AO273" s="162"/>
      <c r="AP273" s="162"/>
      <c r="AQ273" s="162"/>
      <c r="AR273" s="162"/>
      <c r="AS273" s="162"/>
      <c r="AT273" s="162"/>
      <c r="AU273" s="162"/>
      <c r="AV273" s="162"/>
      <c r="AW273" s="162"/>
      <c r="AX273" s="162"/>
      <c r="AY273" s="162"/>
      <c r="AZ273" s="162"/>
      <c r="BA273" s="162"/>
      <c r="BB273" s="162"/>
      <c r="BC273" s="162"/>
      <c r="BD273" s="162"/>
      <c r="BE273" s="162"/>
      <c r="BF273" s="162"/>
      <c r="BG273" s="162"/>
      <c r="BH273" s="162"/>
      <c r="BI273" s="162"/>
      <c r="BJ273" s="162"/>
      <c r="BK273" s="162"/>
      <c r="BL273" s="162"/>
      <c r="BM273" s="162"/>
      <c r="BN273" s="162"/>
      <c r="BO273" s="162"/>
      <c r="BP273" s="162"/>
      <c r="BQ273" s="162"/>
      <c r="BR273" s="162"/>
      <c r="BS273" s="162"/>
      <c r="BT273" s="162"/>
      <c r="BU273" s="162"/>
      <c r="BV273" s="162"/>
      <c r="BW273" s="162"/>
      <c r="BX273" s="162"/>
      <c r="BY273" s="162"/>
      <c r="BZ273" s="162"/>
      <c r="CA273" s="162"/>
      <c r="CB273" s="162"/>
      <c r="CC273" s="162"/>
      <c r="CD273" s="162"/>
      <c r="CE273" s="162"/>
      <c r="CF273" s="162"/>
      <c r="CG273" s="162"/>
      <c r="CH273" s="162"/>
      <c r="CI273" s="150"/>
      <c r="CJ273" s="150"/>
      <c r="CK273" s="150"/>
      <c r="CL273" s="150"/>
      <c r="CM273" s="150"/>
      <c r="CN273" s="150"/>
      <c r="CO273" s="150"/>
      <c r="CP273" s="150"/>
      <c r="CQ273" s="150"/>
      <c r="CR273" s="150"/>
      <c r="CS273" s="150"/>
      <c r="CT273" s="150"/>
      <c r="CU273" s="150"/>
      <c r="CV273" s="150"/>
      <c r="CW273" s="150"/>
      <c r="CX273" s="150"/>
      <c r="CY273" s="150"/>
      <c r="CZ273" s="150"/>
      <c r="DA273" s="150"/>
      <c r="DB273" s="150"/>
      <c r="DC273" s="150"/>
      <c r="DD273" s="150"/>
      <c r="DE273" s="150"/>
      <c r="DF273" s="150"/>
    </row>
    <row r="274" spans="1:110" ht="12.75" customHeight="1">
      <c r="A274" s="162"/>
      <c r="B274" s="162"/>
      <c r="C274" s="162"/>
      <c r="D274" s="162"/>
      <c r="E274" s="162"/>
      <c r="F274" s="162"/>
      <c r="G274" s="162"/>
      <c r="H274" s="162"/>
      <c r="I274" s="162"/>
      <c r="J274" s="162"/>
      <c r="K274" s="162"/>
      <c r="L274" s="162"/>
      <c r="M274" s="162"/>
      <c r="N274" s="162"/>
      <c r="O274" s="162"/>
      <c r="P274" s="162"/>
      <c r="Q274" s="162"/>
      <c r="R274" s="162"/>
      <c r="S274" s="162"/>
      <c r="T274" s="162"/>
      <c r="U274" s="162"/>
      <c r="V274" s="162"/>
      <c r="W274" s="162"/>
      <c r="X274" s="162"/>
      <c r="Y274" s="162"/>
      <c r="Z274" s="162"/>
      <c r="AA274" s="162"/>
      <c r="AB274" s="162"/>
      <c r="AC274" s="162"/>
      <c r="AD274" s="162"/>
      <c r="AE274" s="162"/>
      <c r="AF274" s="162"/>
      <c r="AG274" s="162"/>
      <c r="AH274" s="162"/>
      <c r="AI274" s="162"/>
      <c r="AJ274" s="162"/>
      <c r="AK274" s="162"/>
      <c r="AL274" s="162"/>
      <c r="AM274" s="162"/>
      <c r="AN274" s="162"/>
      <c r="AO274" s="162"/>
      <c r="AP274" s="162"/>
      <c r="AQ274" s="162"/>
      <c r="AR274" s="162"/>
      <c r="AS274" s="162"/>
      <c r="AT274" s="162"/>
      <c r="AU274" s="162"/>
      <c r="AV274" s="162"/>
      <c r="AW274" s="162"/>
      <c r="AX274" s="162"/>
      <c r="AY274" s="162"/>
      <c r="AZ274" s="162"/>
      <c r="BA274" s="162"/>
      <c r="BB274" s="162"/>
      <c r="BC274" s="162"/>
      <c r="BD274" s="162"/>
      <c r="BE274" s="162"/>
      <c r="BF274" s="162"/>
      <c r="BG274" s="162"/>
      <c r="BH274" s="162"/>
      <c r="BI274" s="162"/>
      <c r="BJ274" s="162"/>
      <c r="BK274" s="162"/>
      <c r="BL274" s="162"/>
      <c r="BM274" s="162"/>
      <c r="BN274" s="162"/>
      <c r="BO274" s="162"/>
      <c r="BP274" s="162"/>
      <c r="BQ274" s="162"/>
      <c r="BR274" s="162"/>
      <c r="BS274" s="162"/>
      <c r="BT274" s="162"/>
      <c r="BU274" s="162"/>
      <c r="BV274" s="162"/>
      <c r="BW274" s="162"/>
      <c r="BX274" s="162"/>
      <c r="BY274" s="162"/>
      <c r="BZ274" s="162"/>
      <c r="CA274" s="162"/>
      <c r="CB274" s="162"/>
      <c r="CC274" s="162"/>
      <c r="CD274" s="162"/>
      <c r="CE274" s="162"/>
      <c r="CF274" s="162"/>
      <c r="CG274" s="162"/>
      <c r="CH274" s="162"/>
      <c r="CI274" s="150"/>
      <c r="CJ274" s="150"/>
      <c r="CK274" s="150"/>
      <c r="CL274" s="150"/>
      <c r="CM274" s="150"/>
      <c r="CN274" s="150"/>
      <c r="CO274" s="150"/>
      <c r="CP274" s="150"/>
      <c r="CQ274" s="150"/>
      <c r="CR274" s="150"/>
      <c r="CS274" s="150"/>
      <c r="CT274" s="150"/>
      <c r="CU274" s="150"/>
      <c r="CV274" s="150"/>
      <c r="CW274" s="150"/>
      <c r="CX274" s="150"/>
      <c r="CY274" s="150"/>
      <c r="CZ274" s="150"/>
      <c r="DA274" s="150"/>
      <c r="DB274" s="150"/>
      <c r="DC274" s="150"/>
      <c r="DD274" s="150"/>
      <c r="DE274" s="150"/>
      <c r="DF274" s="150"/>
    </row>
    <row r="275" spans="1:110" ht="12.75" customHeight="1">
      <c r="A275" s="162"/>
      <c r="B275" s="162"/>
      <c r="C275" s="162"/>
      <c r="D275" s="162"/>
      <c r="E275" s="162"/>
      <c r="F275" s="162"/>
      <c r="G275" s="162"/>
      <c r="H275" s="162"/>
      <c r="I275" s="162"/>
      <c r="J275" s="162"/>
      <c r="K275" s="162"/>
      <c r="L275" s="162"/>
      <c r="M275" s="162"/>
      <c r="N275" s="162"/>
      <c r="O275" s="162"/>
      <c r="P275" s="162"/>
      <c r="Q275" s="162"/>
      <c r="R275" s="162"/>
      <c r="S275" s="162"/>
      <c r="T275" s="162"/>
      <c r="U275" s="162"/>
      <c r="V275" s="162"/>
      <c r="W275" s="162"/>
      <c r="X275" s="162"/>
      <c r="Y275" s="162"/>
      <c r="Z275" s="162"/>
      <c r="AA275" s="162"/>
      <c r="AB275" s="162"/>
      <c r="AC275" s="162"/>
      <c r="AD275" s="162"/>
      <c r="AE275" s="162"/>
      <c r="AF275" s="162"/>
      <c r="AG275" s="162"/>
      <c r="AH275" s="162"/>
      <c r="AI275" s="162"/>
      <c r="AJ275" s="162"/>
      <c r="AK275" s="162"/>
      <c r="AL275" s="162"/>
      <c r="AM275" s="162"/>
      <c r="AN275" s="162"/>
      <c r="AO275" s="162"/>
      <c r="AP275" s="162"/>
      <c r="AQ275" s="162"/>
      <c r="AR275" s="162"/>
      <c r="AS275" s="162"/>
      <c r="AT275" s="162"/>
      <c r="AU275" s="162"/>
      <c r="AV275" s="162"/>
      <c r="AW275" s="162"/>
      <c r="AX275" s="162"/>
      <c r="AY275" s="162"/>
      <c r="AZ275" s="162"/>
      <c r="BA275" s="162"/>
      <c r="BB275" s="162"/>
      <c r="BC275" s="162"/>
      <c r="BD275" s="162"/>
      <c r="BE275" s="162"/>
      <c r="BF275" s="162"/>
      <c r="BG275" s="162"/>
      <c r="BH275" s="162"/>
      <c r="BI275" s="162"/>
      <c r="BJ275" s="162"/>
      <c r="BK275" s="162"/>
      <c r="BL275" s="162"/>
      <c r="BM275" s="162"/>
      <c r="BN275" s="162"/>
      <c r="BO275" s="162"/>
      <c r="BP275" s="162"/>
      <c r="BQ275" s="162"/>
      <c r="BR275" s="162"/>
      <c r="BS275" s="162"/>
      <c r="BT275" s="162"/>
      <c r="BU275" s="162"/>
      <c r="BV275" s="162"/>
      <c r="BW275" s="162"/>
      <c r="BX275" s="162"/>
      <c r="BY275" s="162"/>
      <c r="BZ275" s="162"/>
      <c r="CA275" s="162"/>
      <c r="CB275" s="162"/>
      <c r="CC275" s="162"/>
      <c r="CD275" s="162"/>
      <c r="CE275" s="162"/>
      <c r="CF275" s="162"/>
      <c r="CG275" s="162"/>
      <c r="CH275" s="162"/>
      <c r="CI275" s="150"/>
      <c r="CJ275" s="150"/>
      <c r="CK275" s="150"/>
      <c r="CL275" s="150"/>
      <c r="CM275" s="150"/>
      <c r="CN275" s="150"/>
      <c r="CO275" s="150"/>
      <c r="CP275" s="150"/>
      <c r="CQ275" s="150"/>
      <c r="CR275" s="150"/>
      <c r="CS275" s="150"/>
      <c r="CT275" s="150"/>
      <c r="CU275" s="150"/>
      <c r="CV275" s="150"/>
      <c r="CW275" s="150"/>
      <c r="CX275" s="150"/>
      <c r="CY275" s="150"/>
      <c r="CZ275" s="150"/>
      <c r="DA275" s="150"/>
      <c r="DB275" s="150"/>
      <c r="DC275" s="150"/>
      <c r="DD275" s="150"/>
      <c r="DE275" s="150"/>
      <c r="DF275" s="150"/>
    </row>
    <row r="276" spans="1:110" ht="12.75" customHeight="1">
      <c r="A276" s="162"/>
      <c r="B276" s="162"/>
      <c r="C276" s="162"/>
      <c r="D276" s="162"/>
      <c r="E276" s="162"/>
      <c r="F276" s="162"/>
      <c r="G276" s="162"/>
      <c r="H276" s="162"/>
      <c r="I276" s="162"/>
      <c r="J276" s="162"/>
      <c r="K276" s="162"/>
      <c r="L276" s="162"/>
      <c r="M276" s="162"/>
      <c r="N276" s="162"/>
      <c r="O276" s="162"/>
      <c r="P276" s="162"/>
      <c r="Q276" s="162"/>
      <c r="R276" s="162"/>
      <c r="S276" s="162"/>
      <c r="T276" s="162"/>
      <c r="U276" s="162"/>
      <c r="V276" s="162"/>
      <c r="W276" s="162"/>
      <c r="X276" s="162"/>
      <c r="Y276" s="162"/>
      <c r="Z276" s="162"/>
      <c r="AA276" s="162"/>
      <c r="AB276" s="162"/>
      <c r="AC276" s="162"/>
      <c r="AD276" s="162"/>
      <c r="AE276" s="162"/>
      <c r="AF276" s="162"/>
      <c r="AG276" s="162"/>
      <c r="AH276" s="162"/>
      <c r="AI276" s="162"/>
      <c r="AJ276" s="162"/>
      <c r="AK276" s="162"/>
      <c r="AL276" s="162"/>
      <c r="AM276" s="162"/>
      <c r="AN276" s="162"/>
      <c r="AO276" s="162"/>
      <c r="AP276" s="162"/>
      <c r="AQ276" s="162"/>
      <c r="AR276" s="162"/>
      <c r="AS276" s="162"/>
      <c r="AT276" s="162"/>
      <c r="AU276" s="162"/>
      <c r="AV276" s="162"/>
      <c r="AW276" s="162"/>
      <c r="AX276" s="162"/>
      <c r="AY276" s="162"/>
      <c r="AZ276" s="162"/>
      <c r="BA276" s="162"/>
      <c r="BB276" s="162"/>
      <c r="BC276" s="162"/>
      <c r="BD276" s="162"/>
      <c r="BE276" s="162"/>
      <c r="BF276" s="162"/>
      <c r="BG276" s="162"/>
      <c r="BH276" s="162"/>
      <c r="BI276" s="162"/>
      <c r="BJ276" s="162"/>
      <c r="BK276" s="162"/>
      <c r="BL276" s="162"/>
      <c r="BM276" s="162"/>
      <c r="BN276" s="162"/>
      <c r="BO276" s="162"/>
      <c r="BP276" s="162"/>
      <c r="BQ276" s="162"/>
      <c r="BR276" s="162"/>
      <c r="BS276" s="162"/>
      <c r="BT276" s="162"/>
      <c r="BU276" s="162"/>
      <c r="BV276" s="162"/>
      <c r="BW276" s="162"/>
      <c r="BX276" s="162"/>
      <c r="BY276" s="162"/>
      <c r="BZ276" s="162"/>
      <c r="CA276" s="162"/>
      <c r="CB276" s="162"/>
      <c r="CC276" s="162"/>
      <c r="CD276" s="162"/>
      <c r="CE276" s="162"/>
      <c r="CF276" s="162"/>
      <c r="CG276" s="162"/>
      <c r="CH276" s="162"/>
      <c r="CI276" s="150"/>
      <c r="CJ276" s="150"/>
      <c r="CK276" s="150"/>
      <c r="CL276" s="150"/>
      <c r="CM276" s="150"/>
      <c r="CN276" s="150"/>
      <c r="CO276" s="150"/>
      <c r="CP276" s="150"/>
      <c r="CQ276" s="150"/>
      <c r="CR276" s="150"/>
      <c r="CS276" s="150"/>
      <c r="CT276" s="150"/>
      <c r="CU276" s="150"/>
      <c r="CV276" s="150"/>
      <c r="CW276" s="150"/>
      <c r="CX276" s="150"/>
      <c r="CY276" s="150"/>
      <c r="CZ276" s="150"/>
      <c r="DA276" s="150"/>
      <c r="DB276" s="150"/>
      <c r="DC276" s="150"/>
      <c r="DD276" s="150"/>
      <c r="DE276" s="150"/>
      <c r="DF276" s="150"/>
    </row>
    <row r="277" spans="1:110" ht="12.75" customHeight="1">
      <c r="A277" s="162"/>
      <c r="B277" s="162"/>
      <c r="C277" s="162"/>
      <c r="D277" s="162"/>
      <c r="E277" s="162"/>
      <c r="F277" s="162"/>
      <c r="G277" s="162"/>
      <c r="H277" s="162"/>
      <c r="I277" s="162"/>
      <c r="J277" s="162"/>
      <c r="K277" s="162"/>
      <c r="L277" s="162"/>
      <c r="M277" s="162"/>
      <c r="N277" s="162"/>
      <c r="O277" s="162"/>
      <c r="P277" s="162"/>
      <c r="Q277" s="162"/>
      <c r="R277" s="162"/>
      <c r="S277" s="162"/>
      <c r="T277" s="162"/>
      <c r="U277" s="162"/>
      <c r="V277" s="162"/>
      <c r="W277" s="162"/>
      <c r="X277" s="162"/>
      <c r="Y277" s="162"/>
      <c r="Z277" s="162"/>
      <c r="AA277" s="162"/>
      <c r="AB277" s="162"/>
      <c r="AC277" s="162"/>
      <c r="AD277" s="162"/>
      <c r="AE277" s="162"/>
      <c r="AF277" s="162"/>
      <c r="AG277" s="162"/>
      <c r="AH277" s="162"/>
      <c r="AI277" s="162"/>
      <c r="AJ277" s="162"/>
      <c r="AK277" s="162"/>
      <c r="AL277" s="162"/>
      <c r="AM277" s="162"/>
      <c r="AN277" s="162"/>
      <c r="AO277" s="162"/>
      <c r="AP277" s="162"/>
      <c r="AQ277" s="162"/>
      <c r="AR277" s="162"/>
      <c r="AS277" s="162"/>
      <c r="AT277" s="162"/>
      <c r="AU277" s="162"/>
      <c r="AV277" s="162"/>
      <c r="AW277" s="162"/>
      <c r="AX277" s="162"/>
      <c r="AY277" s="162"/>
      <c r="AZ277" s="162"/>
      <c r="BA277" s="162"/>
      <c r="BB277" s="162"/>
      <c r="BC277" s="162"/>
      <c r="BD277" s="162"/>
      <c r="BE277" s="162"/>
      <c r="BF277" s="162"/>
      <c r="BG277" s="162"/>
      <c r="BH277" s="162"/>
      <c r="BI277" s="162"/>
      <c r="BJ277" s="162"/>
      <c r="BK277" s="162"/>
      <c r="BL277" s="162"/>
      <c r="BM277" s="162"/>
      <c r="BN277" s="162"/>
      <c r="BO277" s="162"/>
      <c r="BP277" s="162"/>
      <c r="BQ277" s="162"/>
      <c r="BR277" s="162"/>
      <c r="BS277" s="162"/>
      <c r="BT277" s="162"/>
      <c r="BU277" s="162"/>
      <c r="BV277" s="162"/>
      <c r="BW277" s="162"/>
      <c r="BX277" s="162"/>
      <c r="BY277" s="162"/>
      <c r="BZ277" s="162"/>
      <c r="CA277" s="162"/>
      <c r="CB277" s="162"/>
      <c r="CC277" s="162"/>
      <c r="CD277" s="162"/>
      <c r="CE277" s="162"/>
      <c r="CF277" s="162"/>
      <c r="CG277" s="162"/>
      <c r="CH277" s="162"/>
      <c r="CI277" s="150"/>
      <c r="CJ277" s="150"/>
      <c r="CK277" s="150"/>
      <c r="CL277" s="150"/>
      <c r="CM277" s="150"/>
      <c r="CN277" s="150"/>
      <c r="CO277" s="150"/>
      <c r="CP277" s="150"/>
      <c r="CQ277" s="150"/>
      <c r="CR277" s="150"/>
      <c r="CS277" s="150"/>
      <c r="CT277" s="150"/>
      <c r="CU277" s="150"/>
      <c r="CV277" s="150"/>
      <c r="CW277" s="150"/>
      <c r="CX277" s="150"/>
      <c r="CY277" s="150"/>
      <c r="CZ277" s="150"/>
      <c r="DA277" s="150"/>
      <c r="DB277" s="150"/>
      <c r="DC277" s="150"/>
      <c r="DD277" s="150"/>
      <c r="DE277" s="150"/>
      <c r="DF277" s="150"/>
    </row>
    <row r="278" spans="1:110" ht="12.75" customHeight="1">
      <c r="A278" s="162"/>
      <c r="B278" s="162"/>
      <c r="C278" s="162"/>
      <c r="D278" s="162"/>
      <c r="E278" s="162"/>
      <c r="F278" s="162"/>
      <c r="G278" s="162"/>
      <c r="H278" s="162"/>
      <c r="I278" s="162"/>
      <c r="J278" s="162"/>
      <c r="K278" s="162"/>
      <c r="L278" s="162"/>
      <c r="M278" s="162"/>
      <c r="N278" s="162"/>
      <c r="O278" s="162"/>
      <c r="P278" s="162"/>
      <c r="Q278" s="162"/>
      <c r="R278" s="162"/>
      <c r="S278" s="162"/>
      <c r="T278" s="162"/>
      <c r="U278" s="162"/>
      <c r="V278" s="162"/>
      <c r="W278" s="162"/>
      <c r="X278" s="162"/>
      <c r="Y278" s="162"/>
      <c r="Z278" s="162"/>
      <c r="AA278" s="162"/>
      <c r="AB278" s="162"/>
      <c r="AC278" s="162"/>
      <c r="AD278" s="162"/>
      <c r="AE278" s="162"/>
      <c r="AF278" s="162"/>
      <c r="AG278" s="162"/>
      <c r="AH278" s="162"/>
      <c r="AI278" s="162"/>
      <c r="AJ278" s="162"/>
      <c r="AK278" s="162"/>
      <c r="AL278" s="162"/>
      <c r="AM278" s="162"/>
      <c r="AN278" s="162"/>
      <c r="AO278" s="162"/>
      <c r="AP278" s="162"/>
      <c r="AQ278" s="162"/>
      <c r="AR278" s="162"/>
      <c r="AS278" s="162"/>
      <c r="AT278" s="162"/>
      <c r="AU278" s="162"/>
      <c r="AV278" s="162"/>
      <c r="AW278" s="162"/>
      <c r="AX278" s="162"/>
      <c r="AY278" s="162"/>
      <c r="AZ278" s="162"/>
      <c r="BA278" s="162"/>
      <c r="BB278" s="162"/>
      <c r="BC278" s="162"/>
      <c r="BD278" s="162"/>
      <c r="BE278" s="162"/>
      <c r="BF278" s="162"/>
      <c r="BG278" s="162"/>
      <c r="BH278" s="162"/>
      <c r="BI278" s="162"/>
      <c r="BJ278" s="162"/>
      <c r="BK278" s="162"/>
      <c r="BL278" s="162"/>
      <c r="BM278" s="162"/>
      <c r="BN278" s="162"/>
      <c r="BO278" s="162"/>
      <c r="BP278" s="162"/>
      <c r="BQ278" s="162"/>
      <c r="BR278" s="162"/>
      <c r="BS278" s="162"/>
      <c r="BT278" s="162"/>
      <c r="BU278" s="162"/>
      <c r="BV278" s="162"/>
      <c r="BW278" s="162"/>
      <c r="BX278" s="162"/>
      <c r="BY278" s="162"/>
      <c r="BZ278" s="162"/>
      <c r="CA278" s="162"/>
      <c r="CB278" s="162"/>
      <c r="CC278" s="162"/>
      <c r="CD278" s="162"/>
      <c r="CE278" s="162"/>
      <c r="CF278" s="162"/>
      <c r="CG278" s="162"/>
      <c r="CH278" s="162"/>
      <c r="CI278" s="150"/>
      <c r="CJ278" s="150"/>
      <c r="CK278" s="150"/>
      <c r="CL278" s="150"/>
      <c r="CM278" s="150"/>
      <c r="CN278" s="150"/>
      <c r="CO278" s="150"/>
      <c r="CP278" s="150"/>
      <c r="CQ278" s="150"/>
      <c r="CR278" s="150"/>
      <c r="CS278" s="150"/>
      <c r="CT278" s="150"/>
      <c r="CU278" s="150"/>
      <c r="CV278" s="150"/>
      <c r="CW278" s="150"/>
      <c r="CX278" s="150"/>
      <c r="CY278" s="150"/>
      <c r="CZ278" s="150"/>
      <c r="DA278" s="150"/>
      <c r="DB278" s="150"/>
      <c r="DC278" s="150"/>
      <c r="DD278" s="150"/>
      <c r="DE278" s="150"/>
      <c r="DF278" s="150"/>
    </row>
    <row r="279" spans="1:110" ht="12.75" customHeight="1">
      <c r="A279" s="162"/>
      <c r="B279" s="162"/>
      <c r="C279" s="162"/>
      <c r="D279" s="162"/>
      <c r="E279" s="162"/>
      <c r="F279" s="162"/>
      <c r="G279" s="162"/>
      <c r="H279" s="162"/>
      <c r="I279" s="162"/>
      <c r="J279" s="162"/>
      <c r="K279" s="162"/>
      <c r="L279" s="162"/>
      <c r="M279" s="162"/>
      <c r="N279" s="162"/>
      <c r="O279" s="162"/>
      <c r="P279" s="162"/>
      <c r="Q279" s="162"/>
      <c r="R279" s="162"/>
      <c r="S279" s="162"/>
      <c r="T279" s="162"/>
      <c r="U279" s="162"/>
      <c r="V279" s="162"/>
      <c r="W279" s="162"/>
      <c r="X279" s="162"/>
      <c r="Y279" s="162"/>
      <c r="Z279" s="162"/>
      <c r="AA279" s="162"/>
      <c r="AB279" s="162"/>
      <c r="AC279" s="162"/>
      <c r="AD279" s="162"/>
      <c r="AE279" s="162"/>
      <c r="AF279" s="162"/>
      <c r="AG279" s="162"/>
      <c r="AH279" s="162"/>
      <c r="AI279" s="162"/>
      <c r="AJ279" s="162"/>
      <c r="AK279" s="162"/>
      <c r="AL279" s="162"/>
      <c r="AM279" s="162"/>
      <c r="AN279" s="162"/>
      <c r="AO279" s="162"/>
      <c r="AP279" s="162"/>
      <c r="AQ279" s="162"/>
      <c r="AR279" s="162"/>
      <c r="AS279" s="162"/>
      <c r="AT279" s="162"/>
      <c r="AU279" s="162"/>
      <c r="AV279" s="162"/>
      <c r="AW279" s="162"/>
      <c r="AX279" s="162"/>
      <c r="AY279" s="162"/>
      <c r="AZ279" s="162"/>
      <c r="BA279" s="162"/>
      <c r="BB279" s="162"/>
      <c r="BC279" s="162"/>
      <c r="BD279" s="162"/>
      <c r="BE279" s="162"/>
      <c r="BF279" s="162"/>
      <c r="BG279" s="162"/>
      <c r="BH279" s="162"/>
      <c r="BI279" s="162"/>
      <c r="BJ279" s="162"/>
      <c r="BK279" s="162"/>
      <c r="BL279" s="162"/>
      <c r="BM279" s="162"/>
      <c r="BN279" s="162"/>
      <c r="BO279" s="162"/>
      <c r="BP279" s="162"/>
      <c r="BQ279" s="162"/>
      <c r="BR279" s="162"/>
      <c r="BS279" s="162"/>
      <c r="BT279" s="162"/>
      <c r="BU279" s="162"/>
      <c r="BV279" s="162"/>
      <c r="BW279" s="162"/>
      <c r="BX279" s="162"/>
      <c r="BY279" s="162"/>
      <c r="BZ279" s="162"/>
      <c r="CA279" s="162"/>
      <c r="CB279" s="162"/>
      <c r="CC279" s="162"/>
      <c r="CD279" s="162"/>
      <c r="CE279" s="162"/>
      <c r="CF279" s="162"/>
      <c r="CG279" s="162"/>
      <c r="CH279" s="162"/>
      <c r="CI279" s="150"/>
      <c r="CJ279" s="150"/>
      <c r="CK279" s="150"/>
      <c r="CL279" s="150"/>
      <c r="CM279" s="150"/>
      <c r="CN279" s="150"/>
      <c r="CO279" s="150"/>
      <c r="CP279" s="150"/>
      <c r="CQ279" s="150"/>
      <c r="CR279" s="150"/>
      <c r="CS279" s="150"/>
      <c r="CT279" s="150"/>
      <c r="CU279" s="150"/>
      <c r="CV279" s="150"/>
      <c r="CW279" s="150"/>
      <c r="CX279" s="150"/>
      <c r="CY279" s="150"/>
      <c r="CZ279" s="150"/>
      <c r="DA279" s="150"/>
      <c r="DB279" s="150"/>
      <c r="DC279" s="150"/>
      <c r="DD279" s="150"/>
      <c r="DE279" s="150"/>
      <c r="DF279" s="150"/>
    </row>
    <row r="280" spans="1:110" ht="12.75" customHeight="1">
      <c r="A280" s="162"/>
      <c r="B280" s="162"/>
      <c r="C280" s="162"/>
      <c r="D280" s="162"/>
      <c r="E280" s="162"/>
      <c r="F280" s="162"/>
      <c r="G280" s="162"/>
      <c r="H280" s="162"/>
      <c r="I280" s="162"/>
      <c r="J280" s="162"/>
      <c r="K280" s="162"/>
      <c r="L280" s="162"/>
      <c r="M280" s="162"/>
      <c r="N280" s="162"/>
      <c r="O280" s="162"/>
      <c r="P280" s="162"/>
      <c r="Q280" s="162"/>
      <c r="R280" s="162"/>
      <c r="S280" s="162"/>
      <c r="T280" s="162"/>
      <c r="U280" s="162"/>
      <c r="V280" s="162"/>
      <c r="W280" s="162"/>
      <c r="X280" s="162"/>
      <c r="Y280" s="162"/>
      <c r="Z280" s="162"/>
      <c r="AA280" s="162"/>
      <c r="AB280" s="162"/>
      <c r="AC280" s="162"/>
      <c r="AD280" s="162"/>
      <c r="AE280" s="162"/>
      <c r="AF280" s="162"/>
      <c r="AG280" s="162"/>
      <c r="AH280" s="162"/>
      <c r="AI280" s="162"/>
      <c r="AJ280" s="162"/>
      <c r="AK280" s="162"/>
      <c r="AL280" s="162"/>
      <c r="AM280" s="162"/>
      <c r="AN280" s="162"/>
      <c r="AO280" s="162"/>
      <c r="AP280" s="162"/>
      <c r="AQ280" s="162"/>
      <c r="AR280" s="162"/>
      <c r="AS280" s="162"/>
      <c r="AT280" s="162"/>
      <c r="AU280" s="162"/>
      <c r="AV280" s="162"/>
      <c r="AW280" s="162"/>
      <c r="AX280" s="162"/>
      <c r="AY280" s="162"/>
      <c r="AZ280" s="162"/>
      <c r="BA280" s="162"/>
      <c r="BB280" s="162"/>
      <c r="BC280" s="162"/>
      <c r="BD280" s="162"/>
      <c r="BE280" s="162"/>
      <c r="BF280" s="162"/>
      <c r="BG280" s="162"/>
      <c r="BH280" s="162"/>
      <c r="BI280" s="162"/>
      <c r="BJ280" s="162"/>
      <c r="BK280" s="162"/>
      <c r="BL280" s="162"/>
      <c r="BM280" s="162"/>
      <c r="BN280" s="162"/>
      <c r="BO280" s="162"/>
      <c r="BP280" s="162"/>
      <c r="BQ280" s="162"/>
      <c r="BR280" s="162"/>
      <c r="BS280" s="162"/>
      <c r="BT280" s="162"/>
      <c r="BU280" s="162"/>
      <c r="BV280" s="162"/>
      <c r="BW280" s="162"/>
      <c r="BX280" s="162"/>
      <c r="BY280" s="162"/>
      <c r="BZ280" s="162"/>
      <c r="CA280" s="162"/>
      <c r="CB280" s="162"/>
      <c r="CC280" s="162"/>
      <c r="CD280" s="162"/>
      <c r="CE280" s="162"/>
      <c r="CF280" s="162"/>
      <c r="CG280" s="162"/>
      <c r="CH280" s="162"/>
      <c r="CI280" s="150"/>
      <c r="CJ280" s="150"/>
      <c r="CK280" s="150"/>
      <c r="CL280" s="150"/>
      <c r="CM280" s="150"/>
      <c r="CN280" s="150"/>
      <c r="CO280" s="150"/>
      <c r="CP280" s="150"/>
      <c r="CQ280" s="150"/>
      <c r="CR280" s="150"/>
      <c r="CS280" s="150"/>
      <c r="CT280" s="150"/>
      <c r="CU280" s="150"/>
      <c r="CV280" s="150"/>
      <c r="CW280" s="150"/>
      <c r="CX280" s="150"/>
      <c r="CY280" s="150"/>
      <c r="CZ280" s="150"/>
      <c r="DA280" s="150"/>
      <c r="DB280" s="150"/>
      <c r="DC280" s="150"/>
      <c r="DD280" s="150"/>
      <c r="DE280" s="150"/>
      <c r="DF280" s="150"/>
    </row>
    <row r="281" spans="1:110" ht="12.75" customHeight="1">
      <c r="A281" s="162"/>
      <c r="B281" s="162"/>
      <c r="C281" s="162"/>
      <c r="D281" s="162"/>
      <c r="E281" s="162"/>
      <c r="F281" s="162"/>
      <c r="G281" s="162"/>
      <c r="H281" s="162"/>
      <c r="I281" s="162"/>
      <c r="J281" s="162"/>
      <c r="K281" s="162"/>
      <c r="L281" s="162"/>
      <c r="M281" s="162"/>
      <c r="N281" s="162"/>
      <c r="O281" s="162"/>
      <c r="P281" s="162"/>
      <c r="Q281" s="162"/>
      <c r="R281" s="162"/>
      <c r="S281" s="162"/>
      <c r="T281" s="162"/>
      <c r="U281" s="162"/>
      <c r="V281" s="162"/>
      <c r="W281" s="162"/>
      <c r="X281" s="162"/>
      <c r="Y281" s="162"/>
      <c r="Z281" s="162"/>
      <c r="AA281" s="162"/>
      <c r="AB281" s="162"/>
      <c r="AC281" s="162"/>
      <c r="AD281" s="162"/>
      <c r="AE281" s="162"/>
      <c r="AF281" s="162"/>
      <c r="AG281" s="162"/>
      <c r="AH281" s="162"/>
      <c r="AI281" s="162"/>
      <c r="AJ281" s="162"/>
      <c r="AK281" s="162"/>
      <c r="AL281" s="162"/>
      <c r="AM281" s="162"/>
      <c r="AN281" s="162"/>
      <c r="AO281" s="162"/>
      <c r="AP281" s="162"/>
      <c r="AQ281" s="162"/>
      <c r="AR281" s="162"/>
      <c r="AS281" s="162"/>
      <c r="AT281" s="162"/>
      <c r="AU281" s="162"/>
      <c r="AV281" s="162"/>
      <c r="AW281" s="162"/>
      <c r="AX281" s="162"/>
      <c r="AY281" s="162"/>
      <c r="AZ281" s="162"/>
      <c r="BA281" s="162"/>
      <c r="BB281" s="162"/>
      <c r="BC281" s="162"/>
      <c r="BD281" s="162"/>
      <c r="BE281" s="162"/>
      <c r="BF281" s="162"/>
      <c r="BG281" s="162"/>
      <c r="BH281" s="162"/>
      <c r="BI281" s="162"/>
      <c r="BJ281" s="162"/>
      <c r="BK281" s="162"/>
      <c r="BL281" s="162"/>
      <c r="BM281" s="162"/>
      <c r="BN281" s="162"/>
      <c r="BO281" s="162"/>
      <c r="BP281" s="162"/>
      <c r="BQ281" s="162"/>
      <c r="BR281" s="162"/>
      <c r="BS281" s="162"/>
      <c r="BT281" s="162"/>
      <c r="BU281" s="162"/>
      <c r="BV281" s="162"/>
      <c r="BW281" s="162"/>
      <c r="BX281" s="162"/>
      <c r="BY281" s="162"/>
      <c r="BZ281" s="162"/>
      <c r="CA281" s="162"/>
      <c r="CB281" s="162"/>
      <c r="CC281" s="162"/>
      <c r="CD281" s="162"/>
      <c r="CE281" s="162"/>
      <c r="CF281" s="162"/>
      <c r="CG281" s="162"/>
      <c r="CH281" s="162"/>
      <c r="CI281" s="150"/>
      <c r="CJ281" s="150"/>
      <c r="CK281" s="150"/>
      <c r="CL281" s="150"/>
      <c r="CM281" s="150"/>
      <c r="CN281" s="150"/>
      <c r="CO281" s="150"/>
      <c r="CP281" s="150"/>
      <c r="CQ281" s="150"/>
      <c r="CR281" s="150"/>
      <c r="CS281" s="150"/>
      <c r="CT281" s="150"/>
      <c r="CU281" s="150"/>
      <c r="CV281" s="150"/>
      <c r="CW281" s="150"/>
      <c r="CX281" s="150"/>
      <c r="CY281" s="150"/>
      <c r="CZ281" s="150"/>
      <c r="DA281" s="150"/>
      <c r="DB281" s="150"/>
      <c r="DC281" s="150"/>
      <c r="DD281" s="150"/>
      <c r="DE281" s="150"/>
      <c r="DF281" s="150"/>
    </row>
    <row r="282" spans="1:110" ht="12.75" customHeight="1">
      <c r="A282" s="162"/>
      <c r="B282" s="162"/>
      <c r="C282" s="162"/>
      <c r="D282" s="162"/>
      <c r="E282" s="162"/>
      <c r="F282" s="162"/>
      <c r="G282" s="162"/>
      <c r="H282" s="162"/>
      <c r="I282" s="162"/>
      <c r="J282" s="162"/>
      <c r="K282" s="162"/>
      <c r="L282" s="162"/>
      <c r="M282" s="162"/>
      <c r="N282" s="162"/>
      <c r="O282" s="162"/>
      <c r="P282" s="162"/>
      <c r="Q282" s="162"/>
      <c r="R282" s="162"/>
      <c r="S282" s="162"/>
      <c r="T282" s="162"/>
      <c r="U282" s="162"/>
      <c r="V282" s="162"/>
      <c r="W282" s="162"/>
      <c r="X282" s="162"/>
      <c r="Y282" s="162"/>
      <c r="Z282" s="162"/>
      <c r="AA282" s="162"/>
      <c r="AB282" s="162"/>
      <c r="AC282" s="162"/>
      <c r="AD282" s="162"/>
      <c r="AE282" s="162"/>
      <c r="AF282" s="162"/>
      <c r="AG282" s="162"/>
      <c r="AH282" s="162"/>
      <c r="AI282" s="162"/>
      <c r="AJ282" s="162"/>
      <c r="AK282" s="162"/>
      <c r="AL282" s="162"/>
      <c r="AM282" s="162"/>
      <c r="AN282" s="162"/>
      <c r="AO282" s="162"/>
      <c r="AP282" s="162"/>
      <c r="AQ282" s="162"/>
      <c r="AR282" s="162"/>
      <c r="AS282" s="162"/>
      <c r="AT282" s="162"/>
      <c r="AU282" s="162"/>
      <c r="AV282" s="162"/>
      <c r="AW282" s="162"/>
      <c r="AX282" s="162"/>
      <c r="AY282" s="162"/>
      <c r="AZ282" s="162"/>
      <c r="BA282" s="162"/>
      <c r="BB282" s="162"/>
      <c r="BC282" s="162"/>
      <c r="BD282" s="162"/>
      <c r="BE282" s="162"/>
      <c r="BF282" s="162"/>
      <c r="BG282" s="162"/>
      <c r="BH282" s="162"/>
      <c r="BI282" s="162"/>
      <c r="BJ282" s="162"/>
      <c r="BK282" s="162"/>
      <c r="BL282" s="162"/>
      <c r="BM282" s="162"/>
      <c r="BN282" s="162"/>
      <c r="BO282" s="162"/>
      <c r="BP282" s="162"/>
      <c r="BQ282" s="162"/>
      <c r="BR282" s="162"/>
      <c r="BS282" s="162"/>
      <c r="BT282" s="162"/>
      <c r="BU282" s="162"/>
      <c r="BV282" s="162"/>
      <c r="BW282" s="162"/>
      <c r="BX282" s="162"/>
      <c r="BY282" s="162"/>
      <c r="BZ282" s="162"/>
      <c r="CA282" s="162"/>
      <c r="CB282" s="162"/>
      <c r="CC282" s="162"/>
      <c r="CD282" s="162"/>
      <c r="CE282" s="162"/>
      <c r="CF282" s="162"/>
      <c r="CG282" s="162"/>
      <c r="CH282" s="162"/>
      <c r="CI282" s="150"/>
      <c r="CJ282" s="150"/>
      <c r="CK282" s="150"/>
      <c r="CL282" s="150"/>
      <c r="CM282" s="150"/>
      <c r="CN282" s="150"/>
      <c r="CO282" s="150"/>
      <c r="CP282" s="150"/>
      <c r="CQ282" s="150"/>
      <c r="CR282" s="150"/>
      <c r="CS282" s="150"/>
      <c r="CT282" s="150"/>
      <c r="CU282" s="150"/>
      <c r="CV282" s="150"/>
      <c r="CW282" s="150"/>
      <c r="CX282" s="150"/>
      <c r="CY282" s="150"/>
      <c r="CZ282" s="150"/>
      <c r="DA282" s="150"/>
      <c r="DB282" s="150"/>
      <c r="DC282" s="150"/>
      <c r="DD282" s="150"/>
      <c r="DE282" s="150"/>
      <c r="DF282" s="150"/>
    </row>
    <row r="283" spans="1:110" ht="12.75" customHeight="1">
      <c r="A283" s="162"/>
      <c r="B283" s="162"/>
      <c r="C283" s="162"/>
      <c r="D283" s="162"/>
      <c r="E283" s="162"/>
      <c r="F283" s="162"/>
      <c r="G283" s="162"/>
      <c r="H283" s="162"/>
      <c r="I283" s="162"/>
      <c r="J283" s="162"/>
      <c r="K283" s="162"/>
      <c r="L283" s="162"/>
      <c r="M283" s="162"/>
      <c r="N283" s="162"/>
      <c r="O283" s="162"/>
      <c r="P283" s="162"/>
      <c r="Q283" s="162"/>
      <c r="R283" s="162"/>
      <c r="S283" s="162"/>
      <c r="T283" s="162"/>
      <c r="U283" s="162"/>
      <c r="V283" s="162"/>
      <c r="W283" s="162"/>
      <c r="X283" s="162"/>
      <c r="Y283" s="162"/>
      <c r="Z283" s="162"/>
      <c r="AA283" s="162"/>
      <c r="AB283" s="162"/>
      <c r="AC283" s="162"/>
      <c r="AD283" s="162"/>
      <c r="AE283" s="162"/>
      <c r="AF283" s="162"/>
      <c r="AG283" s="162"/>
      <c r="AH283" s="162"/>
      <c r="AI283" s="162"/>
      <c r="AJ283" s="162"/>
      <c r="AK283" s="162"/>
      <c r="AL283" s="162"/>
      <c r="AM283" s="162"/>
      <c r="AN283" s="162"/>
      <c r="AO283" s="162"/>
      <c r="AP283" s="162"/>
      <c r="AQ283" s="162"/>
      <c r="AR283" s="162"/>
      <c r="AS283" s="162"/>
      <c r="AT283" s="162"/>
      <c r="AU283" s="162"/>
      <c r="AV283" s="162"/>
      <c r="AW283" s="162"/>
      <c r="AX283" s="162"/>
      <c r="AY283" s="162"/>
      <c r="AZ283" s="162"/>
      <c r="BA283" s="162"/>
      <c r="BB283" s="162"/>
      <c r="BC283" s="162"/>
      <c r="BD283" s="162"/>
      <c r="BE283" s="162"/>
      <c r="BF283" s="162"/>
      <c r="BG283" s="162"/>
      <c r="BH283" s="162"/>
      <c r="BI283" s="162"/>
      <c r="BJ283" s="162"/>
      <c r="BK283" s="162"/>
      <c r="BL283" s="162"/>
      <c r="BM283" s="162"/>
      <c r="BN283" s="162"/>
      <c r="BO283" s="162"/>
      <c r="BP283" s="162"/>
      <c r="BQ283" s="162"/>
      <c r="BR283" s="162"/>
      <c r="BS283" s="162"/>
      <c r="BT283" s="162"/>
      <c r="BU283" s="162"/>
      <c r="BV283" s="162"/>
      <c r="BW283" s="162"/>
      <c r="BX283" s="162"/>
      <c r="BY283" s="162"/>
      <c r="BZ283" s="162"/>
      <c r="CA283" s="162"/>
      <c r="CB283" s="162"/>
      <c r="CC283" s="162"/>
      <c r="CD283" s="162"/>
      <c r="CE283" s="162"/>
      <c r="CF283" s="162"/>
      <c r="CG283" s="162"/>
      <c r="CH283" s="162"/>
      <c r="CI283" s="150"/>
      <c r="CJ283" s="150"/>
      <c r="CK283" s="150"/>
      <c r="CL283" s="150"/>
      <c r="CM283" s="150"/>
      <c r="CN283" s="150"/>
      <c r="CO283" s="150"/>
      <c r="CP283" s="150"/>
      <c r="CQ283" s="150"/>
      <c r="CR283" s="150"/>
      <c r="CS283" s="150"/>
      <c r="CT283" s="150"/>
      <c r="CU283" s="150"/>
      <c r="CV283" s="150"/>
      <c r="CW283" s="150"/>
      <c r="CX283" s="150"/>
      <c r="CY283" s="150"/>
      <c r="CZ283" s="150"/>
      <c r="DA283" s="150"/>
      <c r="DB283" s="150"/>
      <c r="DC283" s="150"/>
      <c r="DD283" s="150"/>
      <c r="DE283" s="150"/>
      <c r="DF283" s="150"/>
    </row>
    <row r="284" spans="1:110" ht="12.75" customHeight="1">
      <c r="A284" s="162"/>
      <c r="B284" s="162"/>
      <c r="C284" s="162"/>
      <c r="D284" s="162"/>
      <c r="E284" s="162"/>
      <c r="F284" s="162"/>
      <c r="G284" s="162"/>
      <c r="H284" s="162"/>
      <c r="I284" s="162"/>
      <c r="J284" s="162"/>
      <c r="K284" s="162"/>
      <c r="L284" s="162"/>
      <c r="M284" s="162"/>
      <c r="N284" s="162"/>
      <c r="O284" s="162"/>
      <c r="P284" s="162"/>
      <c r="Q284" s="162"/>
      <c r="R284" s="162"/>
      <c r="S284" s="162"/>
      <c r="T284" s="162"/>
      <c r="U284" s="162"/>
      <c r="V284" s="162"/>
      <c r="W284" s="162"/>
      <c r="X284" s="162"/>
      <c r="Y284" s="162"/>
      <c r="Z284" s="162"/>
      <c r="AA284" s="162"/>
      <c r="AB284" s="162"/>
      <c r="AC284" s="162"/>
      <c r="AD284" s="162"/>
      <c r="AE284" s="162"/>
      <c r="AF284" s="162"/>
      <c r="AG284" s="162"/>
      <c r="AH284" s="162"/>
      <c r="AI284" s="162"/>
      <c r="AJ284" s="162"/>
      <c r="AK284" s="162"/>
      <c r="AL284" s="162"/>
      <c r="AM284" s="162"/>
      <c r="AN284" s="162"/>
      <c r="AO284" s="162"/>
      <c r="AP284" s="162"/>
      <c r="AQ284" s="162"/>
      <c r="AR284" s="162"/>
      <c r="AS284" s="162"/>
      <c r="AT284" s="162"/>
      <c r="AU284" s="162"/>
      <c r="AV284" s="162"/>
      <c r="AW284" s="162"/>
      <c r="AX284" s="162"/>
      <c r="AY284" s="162"/>
      <c r="AZ284" s="162"/>
      <c r="BA284" s="162"/>
      <c r="BB284" s="162"/>
      <c r="BC284" s="162"/>
      <c r="BD284" s="162"/>
      <c r="BE284" s="162"/>
      <c r="BF284" s="162"/>
      <c r="BG284" s="162"/>
      <c r="BH284" s="162"/>
      <c r="BI284" s="162"/>
      <c r="BJ284" s="162"/>
      <c r="BK284" s="162"/>
      <c r="BL284" s="162"/>
      <c r="BM284" s="162"/>
      <c r="BN284" s="162"/>
      <c r="BO284" s="162"/>
      <c r="BP284" s="162"/>
      <c r="BQ284" s="162"/>
      <c r="BR284" s="162"/>
      <c r="BS284" s="162"/>
      <c r="BT284" s="162"/>
      <c r="BU284" s="162"/>
      <c r="BV284" s="162"/>
      <c r="BW284" s="162"/>
      <c r="BX284" s="162"/>
      <c r="BY284" s="162"/>
      <c r="BZ284" s="162"/>
      <c r="CA284" s="162"/>
      <c r="CB284" s="162"/>
      <c r="CC284" s="162"/>
      <c r="CD284" s="162"/>
      <c r="CE284" s="162"/>
      <c r="CF284" s="162"/>
      <c r="CG284" s="162"/>
      <c r="CH284" s="162"/>
      <c r="CI284" s="150"/>
      <c r="CJ284" s="150"/>
      <c r="CK284" s="150"/>
      <c r="CL284" s="150"/>
      <c r="CM284" s="150"/>
      <c r="CN284" s="150"/>
      <c r="CO284" s="150"/>
      <c r="CP284" s="150"/>
      <c r="CQ284" s="150"/>
      <c r="CR284" s="150"/>
      <c r="CS284" s="150"/>
      <c r="CT284" s="150"/>
      <c r="CU284" s="150"/>
      <c r="CV284" s="150"/>
      <c r="CW284" s="150"/>
      <c r="CX284" s="150"/>
      <c r="CY284" s="150"/>
      <c r="CZ284" s="150"/>
      <c r="DA284" s="150"/>
      <c r="DB284" s="150"/>
      <c r="DC284" s="150"/>
      <c r="DD284" s="150"/>
      <c r="DE284" s="150"/>
      <c r="DF284" s="150"/>
    </row>
    <row r="285" spans="1:110" ht="12.75" customHeight="1">
      <c r="A285" s="162"/>
      <c r="B285" s="162"/>
      <c r="C285" s="162"/>
      <c r="D285" s="162"/>
      <c r="E285" s="162"/>
      <c r="F285" s="162"/>
      <c r="G285" s="162"/>
      <c r="H285" s="162"/>
      <c r="I285" s="162"/>
      <c r="J285" s="162"/>
      <c r="K285" s="162"/>
      <c r="L285" s="162"/>
      <c r="M285" s="162"/>
      <c r="N285" s="162"/>
      <c r="O285" s="162"/>
      <c r="P285" s="162"/>
      <c r="Q285" s="162"/>
      <c r="R285" s="162"/>
      <c r="S285" s="162"/>
      <c r="T285" s="162"/>
      <c r="U285" s="162"/>
      <c r="V285" s="162"/>
      <c r="W285" s="162"/>
      <c r="X285" s="162"/>
      <c r="Y285" s="162"/>
      <c r="Z285" s="162"/>
      <c r="AA285" s="162"/>
      <c r="AB285" s="162"/>
      <c r="AC285" s="162"/>
      <c r="AD285" s="162"/>
      <c r="AE285" s="162"/>
      <c r="AF285" s="162"/>
      <c r="AG285" s="162"/>
      <c r="AH285" s="162"/>
      <c r="AI285" s="162"/>
      <c r="AJ285" s="162"/>
      <c r="AK285" s="162"/>
      <c r="AL285" s="162"/>
      <c r="AM285" s="162"/>
      <c r="AN285" s="162"/>
      <c r="AO285" s="162"/>
      <c r="AP285" s="162"/>
      <c r="AQ285" s="162"/>
      <c r="AR285" s="162"/>
      <c r="AS285" s="162"/>
      <c r="AT285" s="162"/>
      <c r="AU285" s="162"/>
      <c r="AV285" s="162"/>
      <c r="AW285" s="162"/>
      <c r="AX285" s="162"/>
      <c r="AY285" s="162"/>
      <c r="AZ285" s="162"/>
      <c r="BA285" s="162"/>
      <c r="BB285" s="162"/>
      <c r="BC285" s="162"/>
      <c r="BD285" s="162"/>
      <c r="BE285" s="162"/>
      <c r="BF285" s="162"/>
      <c r="BG285" s="162"/>
      <c r="BH285" s="162"/>
      <c r="BI285" s="162"/>
      <c r="BJ285" s="162"/>
      <c r="BK285" s="162"/>
      <c r="BL285" s="162"/>
      <c r="BM285" s="162"/>
      <c r="BN285" s="162"/>
      <c r="BO285" s="162"/>
      <c r="BP285" s="162"/>
      <c r="BQ285" s="162"/>
      <c r="BR285" s="162"/>
      <c r="BS285" s="162"/>
      <c r="BT285" s="162"/>
      <c r="BU285" s="162"/>
      <c r="BV285" s="162"/>
      <c r="BW285" s="162"/>
      <c r="BX285" s="162"/>
      <c r="BY285" s="162"/>
      <c r="BZ285" s="162"/>
      <c r="CA285" s="162"/>
      <c r="CB285" s="162"/>
      <c r="CC285" s="162"/>
      <c r="CD285" s="162"/>
      <c r="CE285" s="162"/>
      <c r="CF285" s="162"/>
      <c r="CG285" s="162"/>
      <c r="CH285" s="162"/>
      <c r="CI285" s="150"/>
      <c r="CJ285" s="150"/>
      <c r="CK285" s="150"/>
      <c r="CL285" s="150"/>
      <c r="CM285" s="150"/>
      <c r="CN285" s="150"/>
      <c r="CO285" s="150"/>
      <c r="CP285" s="150"/>
      <c r="CQ285" s="150"/>
      <c r="CR285" s="150"/>
      <c r="CS285" s="150"/>
      <c r="CT285" s="150"/>
      <c r="CU285" s="150"/>
      <c r="CV285" s="150"/>
      <c r="CW285" s="150"/>
      <c r="CX285" s="150"/>
      <c r="CY285" s="150"/>
      <c r="CZ285" s="150"/>
      <c r="DA285" s="150"/>
      <c r="DB285" s="150"/>
      <c r="DC285" s="150"/>
      <c r="DD285" s="150"/>
      <c r="DE285" s="150"/>
      <c r="DF285" s="150"/>
    </row>
    <row r="286" spans="1:110" ht="12.75" customHeight="1">
      <c r="A286" s="162"/>
      <c r="B286" s="162"/>
      <c r="C286" s="162"/>
      <c r="D286" s="162"/>
      <c r="E286" s="162"/>
      <c r="F286" s="162"/>
      <c r="G286" s="162"/>
      <c r="H286" s="162"/>
      <c r="I286" s="162"/>
      <c r="J286" s="162"/>
      <c r="K286" s="162"/>
      <c r="L286" s="162"/>
      <c r="M286" s="162"/>
      <c r="N286" s="162"/>
      <c r="O286" s="162"/>
      <c r="P286" s="162"/>
      <c r="Q286" s="162"/>
      <c r="R286" s="162"/>
      <c r="S286" s="162"/>
      <c r="T286" s="162"/>
      <c r="U286" s="162"/>
      <c r="V286" s="162"/>
      <c r="W286" s="162"/>
      <c r="X286" s="162"/>
      <c r="Y286" s="162"/>
      <c r="Z286" s="162"/>
      <c r="AA286" s="162"/>
      <c r="AB286" s="162"/>
      <c r="AC286" s="162"/>
      <c r="AD286" s="162"/>
      <c r="AE286" s="162"/>
      <c r="AF286" s="162"/>
      <c r="AG286" s="162"/>
      <c r="AH286" s="162"/>
      <c r="AI286" s="162"/>
      <c r="AJ286" s="162"/>
      <c r="AK286" s="162"/>
      <c r="AL286" s="162"/>
      <c r="AM286" s="162"/>
      <c r="AN286" s="162"/>
      <c r="AO286" s="162"/>
      <c r="AP286" s="162"/>
      <c r="AQ286" s="162"/>
      <c r="AR286" s="162"/>
      <c r="AS286" s="162"/>
      <c r="AT286" s="162"/>
      <c r="AU286" s="162"/>
      <c r="AV286" s="162"/>
      <c r="AW286" s="162"/>
      <c r="AX286" s="162"/>
      <c r="AY286" s="162"/>
      <c r="AZ286" s="162"/>
      <c r="BA286" s="162"/>
      <c r="BB286" s="162"/>
      <c r="BC286" s="162"/>
      <c r="BD286" s="162"/>
      <c r="BE286" s="162"/>
      <c r="BF286" s="162"/>
      <c r="BG286" s="162"/>
      <c r="BH286" s="162"/>
      <c r="BI286" s="162"/>
      <c r="BJ286" s="162"/>
      <c r="BK286" s="162"/>
      <c r="BL286" s="162"/>
      <c r="BM286" s="162"/>
      <c r="BN286" s="162"/>
      <c r="BO286" s="162"/>
      <c r="BP286" s="162"/>
      <c r="BQ286" s="162"/>
      <c r="BR286" s="162"/>
      <c r="BS286" s="162"/>
      <c r="BT286" s="162"/>
      <c r="BU286" s="162"/>
      <c r="BV286" s="162"/>
      <c r="BW286" s="162"/>
      <c r="BX286" s="162"/>
      <c r="BY286" s="162"/>
      <c r="BZ286" s="162"/>
      <c r="CA286" s="162"/>
      <c r="CB286" s="162"/>
      <c r="CC286" s="162"/>
      <c r="CD286" s="162"/>
      <c r="CE286" s="162"/>
      <c r="CF286" s="162"/>
      <c r="CG286" s="162"/>
      <c r="CH286" s="162"/>
      <c r="CI286" s="150"/>
      <c r="CJ286" s="150"/>
      <c r="CK286" s="150"/>
      <c r="CL286" s="150"/>
      <c r="CM286" s="150"/>
      <c r="CN286" s="150"/>
      <c r="CO286" s="150"/>
      <c r="CP286" s="150"/>
      <c r="CQ286" s="150"/>
      <c r="CR286" s="150"/>
      <c r="CS286" s="150"/>
      <c r="CT286" s="150"/>
      <c r="CU286" s="150"/>
      <c r="CV286" s="150"/>
      <c r="CW286" s="150"/>
      <c r="CX286" s="150"/>
      <c r="CY286" s="150"/>
      <c r="CZ286" s="150"/>
      <c r="DA286" s="150"/>
      <c r="DB286" s="150"/>
      <c r="DC286" s="150"/>
      <c r="DD286" s="150"/>
      <c r="DE286" s="150"/>
      <c r="DF286" s="150"/>
    </row>
    <row r="287" spans="1:110" ht="12.75" customHeight="1">
      <c r="A287" s="162"/>
      <c r="B287" s="162"/>
      <c r="C287" s="162"/>
      <c r="D287" s="162"/>
      <c r="E287" s="162"/>
      <c r="F287" s="162"/>
      <c r="G287" s="162"/>
      <c r="H287" s="162"/>
      <c r="I287" s="162"/>
      <c r="J287" s="162"/>
      <c r="K287" s="162"/>
      <c r="L287" s="162"/>
      <c r="M287" s="162"/>
      <c r="N287" s="162"/>
      <c r="O287" s="162"/>
      <c r="P287" s="162"/>
      <c r="Q287" s="162"/>
      <c r="R287" s="162"/>
      <c r="S287" s="162"/>
      <c r="T287" s="162"/>
      <c r="U287" s="162"/>
      <c r="V287" s="162"/>
      <c r="W287" s="162"/>
      <c r="X287" s="162"/>
      <c r="Y287" s="162"/>
      <c r="Z287" s="162"/>
      <c r="AA287" s="162"/>
      <c r="AB287" s="162"/>
      <c r="AC287" s="162"/>
      <c r="AD287" s="162"/>
      <c r="AE287" s="162"/>
      <c r="AF287" s="162"/>
      <c r="AG287" s="162"/>
      <c r="AH287" s="162"/>
      <c r="AI287" s="162"/>
      <c r="AJ287" s="162"/>
      <c r="AK287" s="162"/>
      <c r="AL287" s="162"/>
      <c r="AM287" s="162"/>
      <c r="AN287" s="162"/>
      <c r="AO287" s="162"/>
      <c r="AP287" s="162"/>
      <c r="AQ287" s="162"/>
      <c r="AR287" s="162"/>
      <c r="AS287" s="162"/>
      <c r="AT287" s="162"/>
      <c r="AU287" s="162"/>
      <c r="AV287" s="162"/>
      <c r="AW287" s="162"/>
      <c r="AX287" s="162"/>
      <c r="AY287" s="162"/>
      <c r="AZ287" s="162"/>
      <c r="BA287" s="162"/>
      <c r="BB287" s="162"/>
      <c r="BC287" s="162"/>
      <c r="BD287" s="162"/>
      <c r="BE287" s="162"/>
      <c r="BF287" s="162"/>
      <c r="BG287" s="162"/>
      <c r="BH287" s="162"/>
      <c r="BI287" s="162"/>
      <c r="BJ287" s="162"/>
      <c r="BK287" s="162"/>
      <c r="BL287" s="162"/>
      <c r="BM287" s="162"/>
      <c r="BN287" s="162"/>
      <c r="BO287" s="162"/>
      <c r="BP287" s="162"/>
      <c r="BQ287" s="162"/>
      <c r="BR287" s="162"/>
      <c r="BS287" s="162"/>
      <c r="BT287" s="162"/>
      <c r="BU287" s="162"/>
      <c r="BV287" s="162"/>
      <c r="BW287" s="162"/>
      <c r="BX287" s="162"/>
      <c r="BY287" s="162"/>
      <c r="BZ287" s="162"/>
      <c r="CA287" s="162"/>
      <c r="CB287" s="162"/>
      <c r="CC287" s="162"/>
      <c r="CD287" s="162"/>
      <c r="CE287" s="162"/>
      <c r="CF287" s="162"/>
      <c r="CG287" s="162"/>
      <c r="CH287" s="162"/>
      <c r="CI287" s="150"/>
      <c r="CJ287" s="150"/>
      <c r="CK287" s="150"/>
      <c r="CL287" s="150"/>
      <c r="CM287" s="150"/>
      <c r="CN287" s="150"/>
      <c r="CO287" s="150"/>
      <c r="CP287" s="150"/>
      <c r="CQ287" s="150"/>
      <c r="CR287" s="150"/>
      <c r="CS287" s="150"/>
      <c r="CT287" s="150"/>
      <c r="CU287" s="150"/>
      <c r="CV287" s="150"/>
      <c r="CW287" s="150"/>
      <c r="CX287" s="150"/>
      <c r="CY287" s="150"/>
      <c r="CZ287" s="150"/>
      <c r="DA287" s="150"/>
      <c r="DB287" s="150"/>
      <c r="DC287" s="150"/>
      <c r="DD287" s="150"/>
      <c r="DE287" s="150"/>
      <c r="DF287" s="150"/>
    </row>
    <row r="288" spans="1:110" ht="12.75" customHeight="1">
      <c r="A288" s="162"/>
      <c r="B288" s="162"/>
      <c r="C288" s="162"/>
      <c r="D288" s="162"/>
      <c r="E288" s="162"/>
      <c r="F288" s="162"/>
      <c r="G288" s="162"/>
      <c r="H288" s="162"/>
      <c r="I288" s="162"/>
      <c r="J288" s="162"/>
      <c r="K288" s="162"/>
      <c r="L288" s="162"/>
      <c r="M288" s="162"/>
      <c r="N288" s="162"/>
      <c r="O288" s="162"/>
      <c r="P288" s="162"/>
      <c r="Q288" s="162"/>
      <c r="R288" s="162"/>
      <c r="S288" s="162"/>
      <c r="T288" s="162"/>
      <c r="U288" s="162"/>
      <c r="V288" s="162"/>
      <c r="W288" s="162"/>
      <c r="X288" s="162"/>
      <c r="Y288" s="162"/>
      <c r="Z288" s="162"/>
      <c r="AA288" s="162"/>
      <c r="AB288" s="162"/>
      <c r="AC288" s="162"/>
      <c r="AD288" s="162"/>
      <c r="AE288" s="162"/>
      <c r="AF288" s="162"/>
      <c r="AG288" s="162"/>
      <c r="AH288" s="162"/>
      <c r="AI288" s="162"/>
      <c r="AJ288" s="162"/>
      <c r="AK288" s="162"/>
      <c r="AL288" s="162"/>
      <c r="AM288" s="162"/>
      <c r="AN288" s="162"/>
      <c r="AO288" s="162"/>
      <c r="AP288" s="162"/>
      <c r="AQ288" s="162"/>
      <c r="AR288" s="162"/>
      <c r="AS288" s="162"/>
      <c r="AT288" s="162"/>
      <c r="AU288" s="162"/>
      <c r="AV288" s="162"/>
      <c r="AW288" s="162"/>
      <c r="AX288" s="162"/>
      <c r="AY288" s="162"/>
      <c r="AZ288" s="162"/>
      <c r="BA288" s="162"/>
      <c r="BB288" s="162"/>
      <c r="BC288" s="162"/>
      <c r="BD288" s="162"/>
      <c r="BE288" s="162"/>
      <c r="BF288" s="162"/>
      <c r="BG288" s="162"/>
      <c r="BH288" s="162"/>
      <c r="BI288" s="162"/>
      <c r="BJ288" s="162"/>
      <c r="BK288" s="162"/>
      <c r="BL288" s="162"/>
      <c r="BM288" s="162"/>
      <c r="BN288" s="162"/>
      <c r="BO288" s="162"/>
      <c r="BP288" s="162"/>
      <c r="BQ288" s="162"/>
      <c r="BR288" s="162"/>
      <c r="BS288" s="162"/>
      <c r="BT288" s="162"/>
      <c r="BU288" s="162"/>
      <c r="BV288" s="162"/>
      <c r="BW288" s="162"/>
      <c r="BX288" s="162"/>
      <c r="BY288" s="162"/>
      <c r="BZ288" s="162"/>
      <c r="CA288" s="162"/>
      <c r="CB288" s="162"/>
      <c r="CC288" s="162"/>
      <c r="CD288" s="162"/>
      <c r="CE288" s="162"/>
      <c r="CF288" s="162"/>
      <c r="CG288" s="162"/>
      <c r="CH288" s="162"/>
      <c r="CI288" s="150"/>
      <c r="CJ288" s="150"/>
      <c r="CK288" s="150"/>
      <c r="CL288" s="150"/>
      <c r="CM288" s="150"/>
      <c r="CN288" s="150"/>
      <c r="CO288" s="150"/>
      <c r="CP288" s="150"/>
      <c r="CQ288" s="150"/>
      <c r="CR288" s="150"/>
      <c r="CS288" s="150"/>
      <c r="CT288" s="150"/>
      <c r="CU288" s="150"/>
      <c r="CV288" s="150"/>
      <c r="CW288" s="150"/>
      <c r="CX288" s="150"/>
      <c r="CY288" s="150"/>
      <c r="CZ288" s="150"/>
      <c r="DA288" s="150"/>
      <c r="DB288" s="150"/>
      <c r="DC288" s="150"/>
      <c r="DD288" s="150"/>
      <c r="DE288" s="150"/>
      <c r="DF288" s="150"/>
    </row>
    <row r="289" spans="1:110" ht="12.75" customHeight="1">
      <c r="A289" s="162"/>
      <c r="B289" s="162"/>
      <c r="C289" s="162"/>
      <c r="D289" s="162"/>
      <c r="E289" s="162"/>
      <c r="F289" s="162"/>
      <c r="G289" s="162"/>
      <c r="H289" s="162"/>
      <c r="I289" s="162"/>
      <c r="J289" s="162"/>
      <c r="K289" s="162"/>
      <c r="L289" s="162"/>
      <c r="M289" s="162"/>
      <c r="N289" s="162"/>
      <c r="O289" s="162"/>
      <c r="P289" s="162"/>
      <c r="Q289" s="162"/>
      <c r="R289" s="162"/>
      <c r="S289" s="162"/>
      <c r="T289" s="162"/>
      <c r="U289" s="162"/>
      <c r="V289" s="162"/>
      <c r="W289" s="162"/>
      <c r="X289" s="162"/>
      <c r="Y289" s="162"/>
      <c r="Z289" s="162"/>
      <c r="AA289" s="162"/>
      <c r="AB289" s="162"/>
      <c r="AC289" s="162"/>
      <c r="AD289" s="162"/>
      <c r="AE289" s="162"/>
      <c r="AF289" s="162"/>
      <c r="AG289" s="162"/>
      <c r="AH289" s="162"/>
      <c r="AI289" s="162"/>
      <c r="AJ289" s="162"/>
      <c r="AK289" s="162"/>
      <c r="AL289" s="162"/>
      <c r="AM289" s="162"/>
      <c r="AN289" s="162"/>
      <c r="AO289" s="162"/>
      <c r="AP289" s="162"/>
      <c r="AQ289" s="162"/>
      <c r="AR289" s="162"/>
      <c r="AS289" s="162"/>
      <c r="AT289" s="162"/>
      <c r="AU289" s="162"/>
      <c r="AV289" s="162"/>
      <c r="AW289" s="162"/>
      <c r="AX289" s="162"/>
      <c r="AY289" s="162"/>
      <c r="AZ289" s="162"/>
      <c r="BA289" s="162"/>
      <c r="BB289" s="162"/>
      <c r="BC289" s="162"/>
      <c r="BD289" s="162"/>
      <c r="BE289" s="162"/>
      <c r="BF289" s="162"/>
      <c r="BG289" s="162"/>
      <c r="BH289" s="162"/>
      <c r="BI289" s="162"/>
      <c r="BJ289" s="162"/>
      <c r="BK289" s="162"/>
      <c r="BL289" s="162"/>
      <c r="BM289" s="162"/>
      <c r="BN289" s="162"/>
      <c r="BO289" s="162"/>
      <c r="BP289" s="162"/>
      <c r="BQ289" s="162"/>
      <c r="BR289" s="162"/>
      <c r="BS289" s="162"/>
      <c r="BT289" s="162"/>
      <c r="BU289" s="162"/>
      <c r="BV289" s="162"/>
      <c r="BW289" s="162"/>
      <c r="BX289" s="162"/>
      <c r="BY289" s="162"/>
      <c r="BZ289" s="162"/>
      <c r="CA289" s="162"/>
      <c r="CB289" s="162"/>
      <c r="CC289" s="162"/>
      <c r="CD289" s="162"/>
      <c r="CE289" s="162"/>
      <c r="CF289" s="162"/>
      <c r="CG289" s="162"/>
      <c r="CH289" s="162"/>
      <c r="CI289" s="150"/>
      <c r="CJ289" s="150"/>
      <c r="CK289" s="150"/>
      <c r="CL289" s="150"/>
      <c r="CM289" s="150"/>
      <c r="CN289" s="150"/>
      <c r="CO289" s="150"/>
      <c r="CP289" s="150"/>
      <c r="CQ289" s="150"/>
      <c r="CR289" s="150"/>
      <c r="CS289" s="150"/>
      <c r="CT289" s="150"/>
      <c r="CU289" s="150"/>
      <c r="CV289" s="150"/>
      <c r="CW289" s="150"/>
      <c r="CX289" s="150"/>
      <c r="CY289" s="150"/>
      <c r="CZ289" s="150"/>
      <c r="DA289" s="150"/>
      <c r="DB289" s="150"/>
      <c r="DC289" s="150"/>
      <c r="DD289" s="150"/>
      <c r="DE289" s="150"/>
      <c r="DF289" s="150"/>
    </row>
    <row r="290" spans="1:110" ht="12.75" customHeight="1">
      <c r="A290" s="162"/>
      <c r="B290" s="162"/>
      <c r="C290" s="162"/>
      <c r="D290" s="162"/>
      <c r="E290" s="162"/>
      <c r="F290" s="162"/>
      <c r="G290" s="162"/>
      <c r="H290" s="162"/>
      <c r="I290" s="162"/>
      <c r="J290" s="162"/>
      <c r="K290" s="162"/>
      <c r="L290" s="162"/>
      <c r="M290" s="162"/>
      <c r="N290" s="162"/>
      <c r="O290" s="162"/>
      <c r="P290" s="162"/>
      <c r="Q290" s="162"/>
      <c r="R290" s="162"/>
      <c r="S290" s="162"/>
      <c r="T290" s="162"/>
      <c r="U290" s="162"/>
      <c r="V290" s="162"/>
      <c r="W290" s="162"/>
      <c r="X290" s="162"/>
      <c r="Y290" s="162"/>
      <c r="Z290" s="162"/>
      <c r="AA290" s="162"/>
      <c r="AB290" s="162"/>
      <c r="AC290" s="162"/>
      <c r="AD290" s="162"/>
      <c r="AE290" s="162"/>
      <c r="AF290" s="162"/>
      <c r="AG290" s="162"/>
      <c r="AH290" s="162"/>
      <c r="AI290" s="162"/>
      <c r="AJ290" s="162"/>
      <c r="AK290" s="162"/>
      <c r="AL290" s="162"/>
      <c r="AM290" s="162"/>
      <c r="AN290" s="162"/>
      <c r="AO290" s="162"/>
      <c r="AP290" s="162"/>
      <c r="AQ290" s="162"/>
      <c r="AR290" s="162"/>
      <c r="AS290" s="162"/>
      <c r="AT290" s="162"/>
      <c r="AU290" s="162"/>
      <c r="AV290" s="162"/>
      <c r="AW290" s="162"/>
      <c r="AX290" s="162"/>
      <c r="AY290" s="162"/>
      <c r="AZ290" s="162"/>
      <c r="BA290" s="162"/>
      <c r="BB290" s="162"/>
      <c r="BC290" s="162"/>
      <c r="BD290" s="162"/>
      <c r="BE290" s="162"/>
      <c r="BF290" s="162"/>
      <c r="BG290" s="162"/>
      <c r="BH290" s="162"/>
      <c r="BI290" s="162"/>
      <c r="BJ290" s="162"/>
      <c r="BK290" s="162"/>
      <c r="BL290" s="162"/>
      <c r="BM290" s="162"/>
      <c r="BN290" s="162"/>
      <c r="BO290" s="162"/>
      <c r="BP290" s="162"/>
      <c r="BQ290" s="162"/>
      <c r="BR290" s="162"/>
      <c r="BS290" s="162"/>
      <c r="BT290" s="162"/>
      <c r="BU290" s="162"/>
      <c r="BV290" s="162"/>
      <c r="BW290" s="162"/>
      <c r="BX290" s="162"/>
      <c r="BY290" s="162"/>
      <c r="BZ290" s="162"/>
      <c r="CA290" s="162"/>
      <c r="CB290" s="162"/>
      <c r="CC290" s="162"/>
      <c r="CD290" s="162"/>
      <c r="CE290" s="162"/>
      <c r="CF290" s="162"/>
      <c r="CG290" s="162"/>
      <c r="CH290" s="162"/>
      <c r="CI290" s="150"/>
      <c r="CJ290" s="150"/>
      <c r="CK290" s="150"/>
      <c r="CL290" s="150"/>
      <c r="CM290" s="150"/>
      <c r="CN290" s="150"/>
      <c r="CO290" s="150"/>
      <c r="CP290" s="150"/>
      <c r="CQ290" s="150"/>
      <c r="CR290" s="150"/>
      <c r="CS290" s="150"/>
      <c r="CT290" s="150"/>
      <c r="CU290" s="150"/>
      <c r="CV290" s="150"/>
      <c r="CW290" s="150"/>
      <c r="CX290" s="150"/>
      <c r="CY290" s="150"/>
      <c r="CZ290" s="150"/>
      <c r="DA290" s="150"/>
      <c r="DB290" s="150"/>
      <c r="DC290" s="150"/>
      <c r="DD290" s="150"/>
      <c r="DE290" s="150"/>
      <c r="DF290" s="150"/>
    </row>
    <row r="291" spans="1:110" ht="12.75" customHeight="1">
      <c r="A291" s="162"/>
      <c r="B291" s="162"/>
      <c r="C291" s="162"/>
      <c r="D291" s="162"/>
      <c r="E291" s="162"/>
      <c r="F291" s="162"/>
      <c r="G291" s="162"/>
      <c r="H291" s="162"/>
      <c r="I291" s="162"/>
      <c r="J291" s="162"/>
      <c r="K291" s="162"/>
      <c r="L291" s="162"/>
      <c r="M291" s="162"/>
      <c r="N291" s="162"/>
      <c r="O291" s="162"/>
      <c r="P291" s="162"/>
      <c r="Q291" s="162"/>
      <c r="R291" s="162"/>
      <c r="S291" s="162"/>
      <c r="T291" s="162"/>
      <c r="U291" s="162"/>
      <c r="V291" s="162"/>
      <c r="W291" s="162"/>
      <c r="X291" s="162"/>
      <c r="Y291" s="162"/>
      <c r="Z291" s="162"/>
      <c r="AA291" s="162"/>
      <c r="AB291" s="162"/>
      <c r="AC291" s="162"/>
      <c r="AD291" s="162"/>
      <c r="AE291" s="162"/>
      <c r="AF291" s="162"/>
      <c r="AG291" s="162"/>
      <c r="AH291" s="162"/>
      <c r="AI291" s="162"/>
      <c r="AJ291" s="162"/>
      <c r="AK291" s="162"/>
      <c r="AL291" s="162"/>
      <c r="AM291" s="162"/>
      <c r="AN291" s="162"/>
      <c r="AO291" s="162"/>
      <c r="AP291" s="162"/>
      <c r="AQ291" s="162"/>
      <c r="AR291" s="162"/>
      <c r="AS291" s="162"/>
      <c r="AT291" s="162"/>
      <c r="AU291" s="162"/>
      <c r="AV291" s="162"/>
      <c r="AW291" s="162"/>
      <c r="AX291" s="162"/>
      <c r="AY291" s="162"/>
      <c r="AZ291" s="162"/>
      <c r="BA291" s="162"/>
      <c r="BB291" s="162"/>
      <c r="BC291" s="162"/>
      <c r="BD291" s="162"/>
      <c r="BE291" s="162"/>
      <c r="BF291" s="162"/>
      <c r="BG291" s="162"/>
      <c r="BH291" s="162"/>
      <c r="BI291" s="162"/>
      <c r="BJ291" s="162"/>
      <c r="BK291" s="162"/>
      <c r="BL291" s="162"/>
      <c r="BM291" s="162"/>
      <c r="BN291" s="162"/>
      <c r="BO291" s="162"/>
      <c r="BP291" s="162"/>
      <c r="BQ291" s="162"/>
      <c r="BR291" s="162"/>
      <c r="BS291" s="162"/>
      <c r="BT291" s="162"/>
      <c r="BU291" s="162"/>
      <c r="BV291" s="162"/>
      <c r="BW291" s="162"/>
      <c r="BX291" s="162"/>
      <c r="BY291" s="162"/>
      <c r="BZ291" s="162"/>
      <c r="CA291" s="162"/>
      <c r="CB291" s="162"/>
      <c r="CC291" s="162"/>
      <c r="CD291" s="162"/>
      <c r="CE291" s="162"/>
      <c r="CF291" s="162"/>
      <c r="CG291" s="162"/>
      <c r="CH291" s="162"/>
      <c r="CI291" s="150"/>
      <c r="CJ291" s="150"/>
      <c r="CK291" s="150"/>
      <c r="CL291" s="150"/>
      <c r="CM291" s="150"/>
      <c r="CN291" s="150"/>
      <c r="CO291" s="150"/>
      <c r="CP291" s="150"/>
      <c r="CQ291" s="150"/>
      <c r="CR291" s="150"/>
      <c r="CS291" s="150"/>
      <c r="CT291" s="150"/>
      <c r="CU291" s="150"/>
      <c r="CV291" s="150"/>
      <c r="CW291" s="150"/>
      <c r="CX291" s="150"/>
      <c r="CY291" s="150"/>
      <c r="CZ291" s="150"/>
      <c r="DA291" s="150"/>
      <c r="DB291" s="150"/>
      <c r="DC291" s="150"/>
      <c r="DD291" s="150"/>
      <c r="DE291" s="150"/>
      <c r="DF291" s="150"/>
    </row>
    <row r="292" spans="1:110" ht="12.75" customHeight="1"/>
    <row r="293" spans="1:110" ht="12.75" customHeight="1"/>
    <row r="294" spans="1:110" ht="12.75" customHeight="1"/>
    <row r="295" spans="1:110" ht="12.75" customHeight="1"/>
    <row r="296" spans="1:110" ht="12.75" customHeight="1"/>
    <row r="297" spans="1:110" ht="12.75" customHeight="1"/>
    <row r="298" spans="1:110" ht="12.75" customHeight="1"/>
    <row r="299" spans="1:110" ht="12.75" customHeight="1"/>
    <row r="300" spans="1:110" ht="12.75" customHeight="1"/>
    <row r="301" spans="1:110" ht="12.75" customHeight="1"/>
    <row r="302" spans="1:110" ht="12.75" customHeight="1"/>
    <row r="303" spans="1:110" ht="12.75" customHeight="1"/>
    <row r="304" spans="1:110" ht="12.75" customHeight="1"/>
    <row r="305" ht="12.75" customHeight="1"/>
    <row r="306" ht="12.75" customHeight="1"/>
  </sheetData>
  <sheetProtection algorithmName="SHA-512" hashValue="TX4fRm208Z01CQhoSY3v8uxzodCov3wJpgPR674X75sP6vyEfRIH2sTjkc4yKl9gfgLqAgMyRxFv646ZrSSH+g==" saltValue="lBA6gHDXkf+hLgnuH6UX3w==" spinCount="100000" sheet="1" objects="1" scenarios="1"/>
  <dataConsolidate/>
  <mergeCells count="613">
    <mergeCell ref="CB47:CE47"/>
    <mergeCell ref="CG47:CL47"/>
    <mergeCell ref="CB48:CE48"/>
    <mergeCell ref="CG48:CL48"/>
    <mergeCell ref="CB49:CE49"/>
    <mergeCell ref="CG49:CL49"/>
    <mergeCell ref="CB2:CL3"/>
    <mergeCell ref="CB37:CE37"/>
    <mergeCell ref="CG37:CL37"/>
    <mergeCell ref="CB38:CE38"/>
    <mergeCell ref="CG38:CL38"/>
    <mergeCell ref="CB43:CE44"/>
    <mergeCell ref="CG43:CL44"/>
    <mergeCell ref="CB45:CE45"/>
    <mergeCell ref="CG45:CL45"/>
    <mergeCell ref="CB46:CE46"/>
    <mergeCell ref="CG46:CL46"/>
    <mergeCell ref="CB32:CE32"/>
    <mergeCell ref="CG32:CL32"/>
    <mergeCell ref="CB33:CE33"/>
    <mergeCell ref="CG33:CL33"/>
    <mergeCell ref="CB34:CE34"/>
    <mergeCell ref="CG34:CL34"/>
    <mergeCell ref="CB35:CE35"/>
    <mergeCell ref="CG35:CL35"/>
    <mergeCell ref="CB36:CE36"/>
    <mergeCell ref="CG36:CL36"/>
    <mergeCell ref="CB24:CE24"/>
    <mergeCell ref="CG24:CL24"/>
    <mergeCell ref="CB27:CE28"/>
    <mergeCell ref="CG27:CL28"/>
    <mergeCell ref="CB29:CE29"/>
    <mergeCell ref="CG29:CL29"/>
    <mergeCell ref="CB30:CE30"/>
    <mergeCell ref="CG30:CL30"/>
    <mergeCell ref="CB31:CE31"/>
    <mergeCell ref="CG31:CL31"/>
    <mergeCell ref="CB19:CE19"/>
    <mergeCell ref="CG19:CL19"/>
    <mergeCell ref="CB20:CE20"/>
    <mergeCell ref="CG20:CL20"/>
    <mergeCell ref="CB21:CE21"/>
    <mergeCell ref="CG21:CL21"/>
    <mergeCell ref="CB22:CE22"/>
    <mergeCell ref="CG22:CL22"/>
    <mergeCell ref="CB23:CE23"/>
    <mergeCell ref="CG23:CL23"/>
    <mergeCell ref="CB14:CE14"/>
    <mergeCell ref="CG14:CL14"/>
    <mergeCell ref="CB15:CE15"/>
    <mergeCell ref="CG15:CL15"/>
    <mergeCell ref="CB16:CE16"/>
    <mergeCell ref="CG16:CL16"/>
    <mergeCell ref="CB17:CE17"/>
    <mergeCell ref="CG17:CL17"/>
    <mergeCell ref="CB18:CE18"/>
    <mergeCell ref="CG18:CL18"/>
    <mergeCell ref="CB8:CE9"/>
    <mergeCell ref="CG8:CL9"/>
    <mergeCell ref="CB10:CE10"/>
    <mergeCell ref="CG10:CL10"/>
    <mergeCell ref="CB11:CE11"/>
    <mergeCell ref="CG11:CL11"/>
    <mergeCell ref="CB12:CE12"/>
    <mergeCell ref="CG12:CL12"/>
    <mergeCell ref="CB13:CE13"/>
    <mergeCell ref="CG13:CL13"/>
    <mergeCell ref="W236:AB236"/>
    <mergeCell ref="AD236:AG236"/>
    <mergeCell ref="BH236:BI236"/>
    <mergeCell ref="F237:P237"/>
    <mergeCell ref="R237:U237"/>
    <mergeCell ref="W237:AB237"/>
    <mergeCell ref="AD237:AG237"/>
    <mergeCell ref="BH237:BI237"/>
    <mergeCell ref="F240:P240"/>
    <mergeCell ref="R240:U240"/>
    <mergeCell ref="W240:AB240"/>
    <mergeCell ref="AD240:AG240"/>
    <mergeCell ref="AW240:AX240"/>
    <mergeCell ref="BE240:BF240"/>
    <mergeCell ref="BH240:BI240"/>
    <mergeCell ref="F238:P238"/>
    <mergeCell ref="R238:U238"/>
    <mergeCell ref="W238:AB238"/>
    <mergeCell ref="AD238:AG238"/>
    <mergeCell ref="BH238:BI238"/>
    <mergeCell ref="F239:P239"/>
    <mergeCell ref="R239:U239"/>
    <mergeCell ref="W239:AB239"/>
    <mergeCell ref="AD239:AG239"/>
    <mergeCell ref="F234:P234"/>
    <mergeCell ref="R234:U234"/>
    <mergeCell ref="W234:AB234"/>
    <mergeCell ref="AD234:AG234"/>
    <mergeCell ref="AW234:AX234"/>
    <mergeCell ref="BE234:BF234"/>
    <mergeCell ref="BH234:BI234"/>
    <mergeCell ref="F235:P235"/>
    <mergeCell ref="R235:U235"/>
    <mergeCell ref="W235:AB235"/>
    <mergeCell ref="AD235:AG235"/>
    <mergeCell ref="BH235:BI235"/>
    <mergeCell ref="AW235:AX235"/>
    <mergeCell ref="BE235:BF235"/>
    <mergeCell ref="R233:U233"/>
    <mergeCell ref="W233:AB233"/>
    <mergeCell ref="AD233:AG233"/>
    <mergeCell ref="AW233:AX233"/>
    <mergeCell ref="BE233:BF233"/>
    <mergeCell ref="BH233:BI233"/>
    <mergeCell ref="AP228:BF228"/>
    <mergeCell ref="BH228:BI230"/>
    <mergeCell ref="R229:U230"/>
    <mergeCell ref="W229:AB230"/>
    <mergeCell ref="AP229:AX229"/>
    <mergeCell ref="AY229:BF229"/>
    <mergeCell ref="AP230:AW230"/>
    <mergeCell ref="AY230:BE230"/>
    <mergeCell ref="F38:P38"/>
    <mergeCell ref="R38:U38"/>
    <mergeCell ref="W38:AB38"/>
    <mergeCell ref="AD38:AG38"/>
    <mergeCell ref="AW38:AX38"/>
    <mergeCell ref="BE38:BF38"/>
    <mergeCell ref="BH38:BI38"/>
    <mergeCell ref="F36:P36"/>
    <mergeCell ref="F37:P37"/>
    <mergeCell ref="R37:U37"/>
    <mergeCell ref="W37:AB37"/>
    <mergeCell ref="AD37:AG37"/>
    <mergeCell ref="AW37:AX37"/>
    <mergeCell ref="BE37:BF37"/>
    <mergeCell ref="BH37:BI37"/>
    <mergeCell ref="R36:U36"/>
    <mergeCell ref="W36:AB36"/>
    <mergeCell ref="F35:P35"/>
    <mergeCell ref="R35:U35"/>
    <mergeCell ref="W35:AB35"/>
    <mergeCell ref="AD35:AG35"/>
    <mergeCell ref="AW35:AX35"/>
    <mergeCell ref="BE35:BF35"/>
    <mergeCell ref="BH35:BI35"/>
    <mergeCell ref="AD36:AG36"/>
    <mergeCell ref="AW36:AX36"/>
    <mergeCell ref="BE36:BF36"/>
    <mergeCell ref="BH36:BI36"/>
    <mergeCell ref="F33:P33"/>
    <mergeCell ref="R33:U33"/>
    <mergeCell ref="W33:AB33"/>
    <mergeCell ref="AD33:AG33"/>
    <mergeCell ref="AW33:AX33"/>
    <mergeCell ref="BE33:BF33"/>
    <mergeCell ref="BH33:BI33"/>
    <mergeCell ref="F34:P34"/>
    <mergeCell ref="R34:U34"/>
    <mergeCell ref="W34:AB34"/>
    <mergeCell ref="AD34:AG34"/>
    <mergeCell ref="AW34:AX34"/>
    <mergeCell ref="BE34:BF34"/>
    <mergeCell ref="BH34:BI34"/>
    <mergeCell ref="F31:P31"/>
    <mergeCell ref="R31:U31"/>
    <mergeCell ref="W31:AB31"/>
    <mergeCell ref="AD31:AG31"/>
    <mergeCell ref="AW31:AX31"/>
    <mergeCell ref="BE31:BF31"/>
    <mergeCell ref="BH31:BI31"/>
    <mergeCell ref="F30:P30"/>
    <mergeCell ref="F32:P32"/>
    <mergeCell ref="R32:U32"/>
    <mergeCell ref="W32:AB32"/>
    <mergeCell ref="AD32:AG32"/>
    <mergeCell ref="AW32:AX32"/>
    <mergeCell ref="BE32:BF32"/>
    <mergeCell ref="BH32:BI32"/>
    <mergeCell ref="B203:T203"/>
    <mergeCell ref="BH49:BI49"/>
    <mergeCell ref="BH51:BI51"/>
    <mergeCell ref="AD62:AG62"/>
    <mergeCell ref="F62:S62"/>
    <mergeCell ref="BH48:BI48"/>
    <mergeCell ref="F49:P49"/>
    <mergeCell ref="R49:U49"/>
    <mergeCell ref="W49:AB49"/>
    <mergeCell ref="AD49:AG49"/>
    <mergeCell ref="BE49:BF49"/>
    <mergeCell ref="BG54:BI57"/>
    <mergeCell ref="R48:U48"/>
    <mergeCell ref="W48:AB48"/>
    <mergeCell ref="BH64:BI64"/>
    <mergeCell ref="BH62:BI62"/>
    <mergeCell ref="BH61:BI61"/>
    <mergeCell ref="BH60:BI60"/>
    <mergeCell ref="F59:S59"/>
    <mergeCell ref="AD58:AG58"/>
    <mergeCell ref="AD59:AG59"/>
    <mergeCell ref="BH59:BI59"/>
    <mergeCell ref="BH58:BI58"/>
    <mergeCell ref="AR58:AS58"/>
    <mergeCell ref="B1:T1"/>
    <mergeCell ref="BH22:BI22"/>
    <mergeCell ref="BE22:BF22"/>
    <mergeCell ref="BE23:BF23"/>
    <mergeCell ref="BE24:BF24"/>
    <mergeCell ref="BE47:BF47"/>
    <mergeCell ref="BE45:BF45"/>
    <mergeCell ref="BH45:BI45"/>
    <mergeCell ref="BE46:BF46"/>
    <mergeCell ref="BH46:BI46"/>
    <mergeCell ref="BH47:BI47"/>
    <mergeCell ref="AP42:BF42"/>
    <mergeCell ref="AD11:AG11"/>
    <mergeCell ref="AD12:AG12"/>
    <mergeCell ref="BH20:BI20"/>
    <mergeCell ref="BH21:BI21"/>
    <mergeCell ref="AD21:AG21"/>
    <mergeCell ref="W22:AB22"/>
    <mergeCell ref="R20:U20"/>
    <mergeCell ref="R21:U21"/>
    <mergeCell ref="F47:P47"/>
    <mergeCell ref="R47:U47"/>
    <mergeCell ref="AY3:BI3"/>
    <mergeCell ref="AD30:AG30"/>
    <mergeCell ref="AP8:AX8"/>
    <mergeCell ref="BA58:BB58"/>
    <mergeCell ref="AW30:AX30"/>
    <mergeCell ref="AP27:AX27"/>
    <mergeCell ref="AY27:BF27"/>
    <mergeCell ref="AP28:AW28"/>
    <mergeCell ref="AY28:BE28"/>
    <mergeCell ref="AP26:BF26"/>
    <mergeCell ref="AY8:BF8"/>
    <mergeCell ref="BE14:BF14"/>
    <mergeCell ref="BE15:BF15"/>
    <mergeCell ref="BE16:BF16"/>
    <mergeCell ref="AW18:AX18"/>
    <mergeCell ref="AW19:AX19"/>
    <mergeCell ref="AW20:AX20"/>
    <mergeCell ref="AW21:AX21"/>
    <mergeCell ref="AW22:AX22"/>
    <mergeCell ref="AP9:AW9"/>
    <mergeCell ref="AY9:BE9"/>
    <mergeCell ref="AX56:AZ57"/>
    <mergeCell ref="AP55:AX55"/>
    <mergeCell ref="AY55:BF55"/>
    <mergeCell ref="AP54:BF54"/>
    <mergeCell ref="AW49:AX49"/>
    <mergeCell ref="W47:AB47"/>
    <mergeCell ref="AD47:AG47"/>
    <mergeCell ref="AW47:AX47"/>
    <mergeCell ref="R46:U46"/>
    <mergeCell ref="W46:AB46"/>
    <mergeCell ref="AD46:AG46"/>
    <mergeCell ref="AW46:AX46"/>
    <mergeCell ref="AD24:AG24"/>
    <mergeCell ref="AP43:AX43"/>
    <mergeCell ref="W29:AB29"/>
    <mergeCell ref="AD29:AG29"/>
    <mergeCell ref="R30:U30"/>
    <mergeCell ref="W30:AB30"/>
    <mergeCell ref="R27:U28"/>
    <mergeCell ref="W27:AB28"/>
    <mergeCell ref="R16:U16"/>
    <mergeCell ref="W8:AB9"/>
    <mergeCell ref="W14:AB14"/>
    <mergeCell ref="W15:AB15"/>
    <mergeCell ref="AD14:AG14"/>
    <mergeCell ref="AD15:AG15"/>
    <mergeCell ref="W10:AB10"/>
    <mergeCell ref="AD19:AG19"/>
    <mergeCell ref="AD20:AG20"/>
    <mergeCell ref="AD18:AG18"/>
    <mergeCell ref="AD16:AG16"/>
    <mergeCell ref="AD17:AG17"/>
    <mergeCell ref="R10:U10"/>
    <mergeCell ref="R11:U11"/>
    <mergeCell ref="R12:U12"/>
    <mergeCell ref="R13:U13"/>
    <mergeCell ref="R14:U14"/>
    <mergeCell ref="R15:U15"/>
    <mergeCell ref="AD13:AG13"/>
    <mergeCell ref="R8:U9"/>
    <mergeCell ref="AD10:AG10"/>
    <mergeCell ref="F48:P48"/>
    <mergeCell ref="F60:S60"/>
    <mergeCell ref="F61:S61"/>
    <mergeCell ref="AD60:AG60"/>
    <mergeCell ref="AW17:AX17"/>
    <mergeCell ref="AD45:AG45"/>
    <mergeCell ref="AW45:AX45"/>
    <mergeCell ref="AD61:AG61"/>
    <mergeCell ref="R22:U22"/>
    <mergeCell ref="R23:U23"/>
    <mergeCell ref="F22:P22"/>
    <mergeCell ref="AO56:AQ57"/>
    <mergeCell ref="AD22:AG22"/>
    <mergeCell ref="AD23:AG23"/>
    <mergeCell ref="F29:P29"/>
    <mergeCell ref="R29:U29"/>
    <mergeCell ref="AD48:AG48"/>
    <mergeCell ref="F23:P23"/>
    <mergeCell ref="F24:P24"/>
    <mergeCell ref="W24:AB24"/>
    <mergeCell ref="R24:U24"/>
    <mergeCell ref="AR60:AS60"/>
    <mergeCell ref="AR61:AS61"/>
    <mergeCell ref="AR59:AS59"/>
    <mergeCell ref="F10:P10"/>
    <mergeCell ref="F11:P11"/>
    <mergeCell ref="F12:P12"/>
    <mergeCell ref="F13:P13"/>
    <mergeCell ref="F14:P14"/>
    <mergeCell ref="F15:P15"/>
    <mergeCell ref="W19:AB19"/>
    <mergeCell ref="W20:AB20"/>
    <mergeCell ref="W21:AB21"/>
    <mergeCell ref="W18:AB18"/>
    <mergeCell ref="W16:AB16"/>
    <mergeCell ref="W17:AB17"/>
    <mergeCell ref="W11:AB11"/>
    <mergeCell ref="W12:AB12"/>
    <mergeCell ref="W13:AB13"/>
    <mergeCell ref="F16:P16"/>
    <mergeCell ref="F17:P17"/>
    <mergeCell ref="F18:P18"/>
    <mergeCell ref="F19:P19"/>
    <mergeCell ref="F20:P20"/>
    <mergeCell ref="R19:U19"/>
    <mergeCell ref="R18:U18"/>
    <mergeCell ref="F21:P21"/>
    <mergeCell ref="R17:U17"/>
    <mergeCell ref="F45:P45"/>
    <mergeCell ref="BH209:BI211"/>
    <mergeCell ref="AP209:BF209"/>
    <mergeCell ref="AP210:AX210"/>
    <mergeCell ref="AY210:BF210"/>
    <mergeCell ref="R210:U211"/>
    <mergeCell ref="W210:AB211"/>
    <mergeCell ref="W23:AB23"/>
    <mergeCell ref="AY43:BF43"/>
    <mergeCell ref="R43:U44"/>
    <mergeCell ref="W43:AB44"/>
    <mergeCell ref="R45:U45"/>
    <mergeCell ref="W45:AB45"/>
    <mergeCell ref="F46:P46"/>
    <mergeCell ref="AW48:AX48"/>
    <mergeCell ref="BE48:BF48"/>
    <mergeCell ref="F58:S58"/>
    <mergeCell ref="AY205:BI205"/>
    <mergeCell ref="AY206:BI206"/>
    <mergeCell ref="BH23:BI23"/>
    <mergeCell ref="BH24:BI24"/>
    <mergeCell ref="BH40:BI40"/>
    <mergeCell ref="BE30:BF30"/>
    <mergeCell ref="BH30:BI30"/>
    <mergeCell ref="F213:P213"/>
    <mergeCell ref="R213:U213"/>
    <mergeCell ref="W213:AB213"/>
    <mergeCell ref="AD213:AG213"/>
    <mergeCell ref="AW213:AX213"/>
    <mergeCell ref="BE213:BF213"/>
    <mergeCell ref="BH213:BI213"/>
    <mergeCell ref="F212:P212"/>
    <mergeCell ref="R212:U212"/>
    <mergeCell ref="W212:AB212"/>
    <mergeCell ref="AD212:AG212"/>
    <mergeCell ref="AW212:AX212"/>
    <mergeCell ref="BE212:BF212"/>
    <mergeCell ref="BH212:BI212"/>
    <mergeCell ref="F214:P214"/>
    <mergeCell ref="R214:U214"/>
    <mergeCell ref="W214:AB214"/>
    <mergeCell ref="AD214:AG214"/>
    <mergeCell ref="AW214:AX214"/>
    <mergeCell ref="BE214:BF214"/>
    <mergeCell ref="BH214:BI214"/>
    <mergeCell ref="F215:P215"/>
    <mergeCell ref="R215:U215"/>
    <mergeCell ref="W215:AB215"/>
    <mergeCell ref="AD215:AG215"/>
    <mergeCell ref="AW215:AX215"/>
    <mergeCell ref="BE215:BF215"/>
    <mergeCell ref="BH215:BI215"/>
    <mergeCell ref="F216:P216"/>
    <mergeCell ref="R216:U216"/>
    <mergeCell ref="W216:AB216"/>
    <mergeCell ref="AD216:AG216"/>
    <mergeCell ref="AW216:AX216"/>
    <mergeCell ref="BE216:BF216"/>
    <mergeCell ref="BH216:BI216"/>
    <mergeCell ref="F217:P217"/>
    <mergeCell ref="R217:U217"/>
    <mergeCell ref="W217:AB217"/>
    <mergeCell ref="AD217:AG217"/>
    <mergeCell ref="AW217:AX217"/>
    <mergeCell ref="BE217:BF217"/>
    <mergeCell ref="BH217:BI217"/>
    <mergeCell ref="F218:P218"/>
    <mergeCell ref="R218:U218"/>
    <mergeCell ref="W218:AB218"/>
    <mergeCell ref="AD218:AG218"/>
    <mergeCell ref="AW218:AX218"/>
    <mergeCell ref="BE218:BF218"/>
    <mergeCell ref="BH218:BI218"/>
    <mergeCell ref="F219:P219"/>
    <mergeCell ref="R219:U219"/>
    <mergeCell ref="W219:AB219"/>
    <mergeCell ref="AD219:AG219"/>
    <mergeCell ref="AW219:AX219"/>
    <mergeCell ref="BE219:BF219"/>
    <mergeCell ref="BH219:BI219"/>
    <mergeCell ref="F220:P220"/>
    <mergeCell ref="R220:U220"/>
    <mergeCell ref="W220:AB220"/>
    <mergeCell ref="AD220:AG220"/>
    <mergeCell ref="AW220:AX220"/>
    <mergeCell ref="BE220:BF220"/>
    <mergeCell ref="BH220:BI220"/>
    <mergeCell ref="F221:P221"/>
    <mergeCell ref="R221:U221"/>
    <mergeCell ref="W221:AB221"/>
    <mergeCell ref="AD221:AG221"/>
    <mergeCell ref="AW221:AX221"/>
    <mergeCell ref="BE221:BF221"/>
    <mergeCell ref="BH221:BI221"/>
    <mergeCell ref="F222:P222"/>
    <mergeCell ref="R222:U222"/>
    <mergeCell ref="W222:AB222"/>
    <mergeCell ref="AD222:AG222"/>
    <mergeCell ref="AW222:AX222"/>
    <mergeCell ref="BE222:BF222"/>
    <mergeCell ref="BH222:BI222"/>
    <mergeCell ref="F223:P223"/>
    <mergeCell ref="R223:U223"/>
    <mergeCell ref="W223:AB223"/>
    <mergeCell ref="AD223:AG223"/>
    <mergeCell ref="AW223:AX223"/>
    <mergeCell ref="BE223:BF223"/>
    <mergeCell ref="BH223:BI223"/>
    <mergeCell ref="F232:P232"/>
    <mergeCell ref="R232:U232"/>
    <mergeCell ref="W232:AB232"/>
    <mergeCell ref="AD232:AG232"/>
    <mergeCell ref="BH232:BI232"/>
    <mergeCell ref="F233:P233"/>
    <mergeCell ref="F224:P224"/>
    <mergeCell ref="R224:U224"/>
    <mergeCell ref="W224:AB224"/>
    <mergeCell ref="AD224:AG224"/>
    <mergeCell ref="AW224:AX224"/>
    <mergeCell ref="BE224:BF224"/>
    <mergeCell ref="BH224:BI224"/>
    <mergeCell ref="F225:P225"/>
    <mergeCell ref="R225:U225"/>
    <mergeCell ref="W225:AB225"/>
    <mergeCell ref="AD225:AG225"/>
    <mergeCell ref="AW225:AX225"/>
    <mergeCell ref="BE225:BF225"/>
    <mergeCell ref="BH225:BI225"/>
    <mergeCell ref="AW231:AX231"/>
    <mergeCell ref="BE231:BF231"/>
    <mergeCell ref="AW232:AX232"/>
    <mergeCell ref="BE232:BF232"/>
    <mergeCell ref="F249:P249"/>
    <mergeCell ref="R249:U249"/>
    <mergeCell ref="W249:AB249"/>
    <mergeCell ref="AD249:AG249"/>
    <mergeCell ref="BE249:BF249"/>
    <mergeCell ref="BH249:BI249"/>
    <mergeCell ref="F250:P250"/>
    <mergeCell ref="F226:P226"/>
    <mergeCell ref="R226:U226"/>
    <mergeCell ref="W226:AB226"/>
    <mergeCell ref="AD226:AG226"/>
    <mergeCell ref="AW226:AX226"/>
    <mergeCell ref="BE226:BF226"/>
    <mergeCell ref="BH226:BI226"/>
    <mergeCell ref="BH242:BI242"/>
    <mergeCell ref="R245:U246"/>
    <mergeCell ref="W245:AB246"/>
    <mergeCell ref="AP244:BF244"/>
    <mergeCell ref="AP245:AX245"/>
    <mergeCell ref="AY245:BF245"/>
    <mergeCell ref="F231:P231"/>
    <mergeCell ref="R231:U231"/>
    <mergeCell ref="W231:AB231"/>
    <mergeCell ref="AD231:AG231"/>
    <mergeCell ref="R251:U251"/>
    <mergeCell ref="W251:AB251"/>
    <mergeCell ref="AD251:AG251"/>
    <mergeCell ref="BE251:BF251"/>
    <mergeCell ref="BH251:BI251"/>
    <mergeCell ref="F260:S260"/>
    <mergeCell ref="AD260:AG260"/>
    <mergeCell ref="AR260:AS260"/>
    <mergeCell ref="BA260:BB260"/>
    <mergeCell ref="BH260:BI260"/>
    <mergeCell ref="BH256:BI259"/>
    <mergeCell ref="AP257:BE257"/>
    <mergeCell ref="AY258:AZ259"/>
    <mergeCell ref="AP258:AQ259"/>
    <mergeCell ref="AW251:AX251"/>
    <mergeCell ref="F262:S262"/>
    <mergeCell ref="AD262:AG262"/>
    <mergeCell ref="AW236:AX236"/>
    <mergeCell ref="BE236:BF236"/>
    <mergeCell ref="BH262:BI262"/>
    <mergeCell ref="BH253:BI253"/>
    <mergeCell ref="R250:U250"/>
    <mergeCell ref="W250:AB250"/>
    <mergeCell ref="AD250:AG250"/>
    <mergeCell ref="BE250:BF250"/>
    <mergeCell ref="BH250:BI250"/>
    <mergeCell ref="AW249:AX249"/>
    <mergeCell ref="AW250:AX250"/>
    <mergeCell ref="F247:P247"/>
    <mergeCell ref="R247:U247"/>
    <mergeCell ref="W247:AB247"/>
    <mergeCell ref="AD247:AG247"/>
    <mergeCell ref="BE247:BF247"/>
    <mergeCell ref="BH247:BI247"/>
    <mergeCell ref="BH244:BI246"/>
    <mergeCell ref="F248:P248"/>
    <mergeCell ref="F236:P236"/>
    <mergeCell ref="R236:U236"/>
    <mergeCell ref="F251:P251"/>
    <mergeCell ref="F263:S263"/>
    <mergeCell ref="AD263:AG263"/>
    <mergeCell ref="AW237:AX237"/>
    <mergeCell ref="BE237:BF237"/>
    <mergeCell ref="BH263:BI263"/>
    <mergeCell ref="F264:S264"/>
    <mergeCell ref="AD264:AG264"/>
    <mergeCell ref="AW238:AX238"/>
    <mergeCell ref="BE238:BF238"/>
    <mergeCell ref="BH264:BI264"/>
    <mergeCell ref="F261:S261"/>
    <mergeCell ref="AD261:AG261"/>
    <mergeCell ref="R248:U248"/>
    <mergeCell ref="W248:AB248"/>
    <mergeCell ref="AD248:AG248"/>
    <mergeCell ref="BE248:BF248"/>
    <mergeCell ref="BH248:BI248"/>
    <mergeCell ref="AW247:AX247"/>
    <mergeCell ref="AW248:AX248"/>
    <mergeCell ref="AR263:AS263"/>
    <mergeCell ref="AR264:AS264"/>
    <mergeCell ref="BA261:BB261"/>
    <mergeCell ref="BA262:BB262"/>
    <mergeCell ref="BH261:BI261"/>
    <mergeCell ref="AP211:AW211"/>
    <mergeCell ref="AY211:BE211"/>
    <mergeCell ref="AR62:AS62"/>
    <mergeCell ref="BA62:BB62"/>
    <mergeCell ref="AW29:AX29"/>
    <mergeCell ref="BE29:BF29"/>
    <mergeCell ref="AR261:AS261"/>
    <mergeCell ref="AR262:AS262"/>
    <mergeCell ref="AP44:AW44"/>
    <mergeCell ref="AW239:AX239"/>
    <mergeCell ref="BE239:BF239"/>
    <mergeCell ref="AP246:AW246"/>
    <mergeCell ref="BH29:BI29"/>
    <mergeCell ref="BG26:BI28"/>
    <mergeCell ref="BH266:BI266"/>
    <mergeCell ref="BH231:BI231"/>
    <mergeCell ref="BA59:BB59"/>
    <mergeCell ref="BA60:BB60"/>
    <mergeCell ref="BA61:BB61"/>
    <mergeCell ref="BA263:BB263"/>
    <mergeCell ref="BA264:BB264"/>
    <mergeCell ref="BH239:BI239"/>
    <mergeCell ref="AY44:BF44"/>
    <mergeCell ref="AY246:BF246"/>
    <mergeCell ref="AW23:AX23"/>
    <mergeCell ref="AW24:AX24"/>
    <mergeCell ref="BE19:BF19"/>
    <mergeCell ref="BE20:BF20"/>
    <mergeCell ref="BE21:BF21"/>
    <mergeCell ref="BE18:BF18"/>
    <mergeCell ref="BE13:BF13"/>
    <mergeCell ref="AW10:AX10"/>
    <mergeCell ref="AW11:AX11"/>
    <mergeCell ref="AW12:AX12"/>
    <mergeCell ref="AW13:AX13"/>
    <mergeCell ref="AW14:AX14"/>
    <mergeCell ref="AW15:AX15"/>
    <mergeCell ref="AW16:AX16"/>
    <mergeCell ref="BQ2:BX3"/>
    <mergeCell ref="BQ42:BW42"/>
    <mergeCell ref="BQ55:BW55"/>
    <mergeCell ref="BH11:BI11"/>
    <mergeCell ref="BH12:BI12"/>
    <mergeCell ref="BH13:BI13"/>
    <mergeCell ref="BH14:BI14"/>
    <mergeCell ref="BH15:BI15"/>
    <mergeCell ref="BG42:BI44"/>
    <mergeCell ref="BH16:BI16"/>
    <mergeCell ref="BH17:BI17"/>
    <mergeCell ref="BQ7:BW7"/>
    <mergeCell ref="BG7:BI9"/>
    <mergeCell ref="BH10:BI10"/>
    <mergeCell ref="BQ25:BW25"/>
    <mergeCell ref="BQ26:BW26"/>
    <mergeCell ref="AY4:BI4"/>
    <mergeCell ref="BE17:BF17"/>
    <mergeCell ref="BH19:BI19"/>
    <mergeCell ref="BH18:BI18"/>
    <mergeCell ref="AP7:BF7"/>
    <mergeCell ref="BE10:BF10"/>
    <mergeCell ref="BE11:BF11"/>
    <mergeCell ref="BE12:BF12"/>
  </mergeCells>
  <phoneticPr fontId="6" type="noConversion"/>
  <conditionalFormatting sqref="A229">
    <cfRule type="expression" dxfId="198" priority="267">
      <formula>$BR$1="OR"</formula>
    </cfRule>
  </conditionalFormatting>
  <conditionalFormatting sqref="A26:BF26">
    <cfRule type="expression" dxfId="197" priority="105" stopIfTrue="1">
      <formula>$BR$1="OR"</formula>
    </cfRule>
  </conditionalFormatting>
  <conditionalFormatting sqref="A255:BJ259 A260:AV264 AY260:BD264 BG260:BJ264 A265:BJ265">
    <cfRule type="expression" dxfId="196" priority="361">
      <formula>$BR$1="OR"</formula>
    </cfRule>
  </conditionalFormatting>
  <conditionalFormatting sqref="B10:B24 B29:B38 B45:B49">
    <cfRule type="expression" dxfId="195" priority="296">
      <formula>AND(OR($D10&gt;0,$F10&lt;&gt;"",$R10&lt;&gt;"",$W10&lt;&gt;"",$AD10&lt;&gt;"",$AI10&gt;0,$AK10&gt;0),$B10="")</formula>
    </cfRule>
  </conditionalFormatting>
  <conditionalFormatting sqref="B45:B49 B10:B24 B29:B38">
    <cfRule type="expression" dxfId="194" priority="281" stopIfTrue="1">
      <formula>$AW10="Ineligible"</formula>
    </cfRule>
  </conditionalFormatting>
  <conditionalFormatting sqref="B58:B62 D58:D62 F58:S62 AD58:AG62 AI58:AI62">
    <cfRule type="expression" dxfId="193" priority="271">
      <formula>AND($BR$1="OR",B58&lt;&gt;"")</formula>
    </cfRule>
  </conditionalFormatting>
  <conditionalFormatting sqref="B58:B62">
    <cfRule type="expression" dxfId="192" priority="360">
      <formula>AND(OR($D58&gt;0,$F58&lt;&gt;"",$AD58&lt;&gt;"",$AI58&gt;0),B58="")</formula>
    </cfRule>
  </conditionalFormatting>
  <conditionalFormatting sqref="B64">
    <cfRule type="expression" dxfId="191" priority="362">
      <formula>$BR$1="OR"</formula>
    </cfRule>
  </conditionalFormatting>
  <conditionalFormatting sqref="B10:Q24 AC10:AI24 AK10:AU24 AY10:BD24 BG10:BI24">
    <cfRule type="expression" dxfId="190" priority="186" stopIfTrue="1">
      <formula>AND($BR$1="OR",OR($F10="Unitary Commercial Air Conditioners, Air-Cooled",$F10="Package Terminal Air Conditioners (PTAC)"))</formula>
    </cfRule>
  </conditionalFormatting>
  <conditionalFormatting sqref="B45:Q49 AC45:AI49 AK45:AM49 AO45:AU49 AY45:BD49 BG45:BG49">
    <cfRule type="expression" dxfId="189" priority="188" stopIfTrue="1">
      <formula>AND($BR$1="OR",OR($F45="Air Conditioning VRF, Air Cooled",$F45="Heat Pump VRF, Water Cooled"))</formula>
    </cfRule>
  </conditionalFormatting>
  <conditionalFormatting sqref="B29:AB38">
    <cfRule type="expression" dxfId="188" priority="52" stopIfTrue="1">
      <formula>$BR$1="OR"</formula>
    </cfRule>
  </conditionalFormatting>
  <conditionalFormatting sqref="B58:AI62 AC29:AI38 AK29:AK38 A27:AL27 AN27:BF27 A28:BF28 AO29:AP38 AR29:AS38 BG29:BG38 A53:BJ57 AK58:AQ62 AW58:AZ62 BG58:BI62">
    <cfRule type="expression" dxfId="187" priority="272" stopIfTrue="1">
      <formula>$BR$1="OR"</formula>
    </cfRule>
  </conditionalFormatting>
  <conditionalFormatting sqref="B228:BI240">
    <cfRule type="expression" dxfId="186" priority="264">
      <formula>$BR$1="OR"</formula>
    </cfRule>
  </conditionalFormatting>
  <conditionalFormatting sqref="D10:D24 D29:D38 D45:D49">
    <cfRule type="expression" dxfId="185" priority="290">
      <formula>AND(OR($B10&gt;0,$F10&lt;&gt;"",$R10&lt;&gt;"",$W10&lt;&gt;"",$AD10&lt;&gt;"",$AI10&gt;0,$AK10&gt;0),$D10="")</formula>
    </cfRule>
  </conditionalFormatting>
  <conditionalFormatting sqref="D45:D49 D10:D24 D29:D38">
    <cfRule type="expression" dxfId="184" priority="280" stopIfTrue="1">
      <formula>$AW10="Ineligible"</formula>
    </cfRule>
  </conditionalFormatting>
  <conditionalFormatting sqref="D58:D62">
    <cfRule type="expression" dxfId="183" priority="359">
      <formula>AND(OR($B58&gt;0,$F58&lt;&gt;"",$AD58&lt;&gt;"",$AI58&gt;0),D58="")</formula>
    </cfRule>
  </conditionalFormatting>
  <conditionalFormatting sqref="F10:P24 F29:P38 F45:P49">
    <cfRule type="expression" dxfId="182" priority="289">
      <formula>AND(OR($B10&gt;0,$D10&gt;0,$R10&lt;&gt;"",$W10&lt;&gt;"",$AD10&lt;&gt;"",$AI10&gt;0,$AK10&gt;0),$F10="")</formula>
    </cfRule>
  </conditionalFormatting>
  <conditionalFormatting sqref="F45:P49 F10:P24 F29:P38">
    <cfRule type="expression" dxfId="181" priority="277" stopIfTrue="1">
      <formula>$AW10="Ineligible"</formula>
    </cfRule>
  </conditionalFormatting>
  <conditionalFormatting sqref="F58:S62">
    <cfRule type="expression" dxfId="180" priority="275">
      <formula>AND(OR($B58&gt;0,$D58&gt;0,$AD58&lt;&gt;"",$AI58&gt;0),$F58="")</formula>
    </cfRule>
  </conditionalFormatting>
  <conditionalFormatting sqref="R10:R24">
    <cfRule type="expression" dxfId="179" priority="90" stopIfTrue="1">
      <formula>ISBLANK(R10)=TRUE</formula>
    </cfRule>
    <cfRule type="expression" dxfId="178" priority="93" stopIfTrue="1">
      <formula>ISBLANK(R10)=TRUE</formula>
    </cfRule>
    <cfRule type="expression" dxfId="177" priority="96" stopIfTrue="1">
      <formula>ISBLANK(R10)=TRUE</formula>
    </cfRule>
  </conditionalFormatting>
  <conditionalFormatting sqref="R29:R38">
    <cfRule type="expression" dxfId="176" priority="61" stopIfTrue="1">
      <formula>ISBLANK(R29)=TRUE</formula>
    </cfRule>
  </conditionalFormatting>
  <conditionalFormatting sqref="R10:U10">
    <cfRule type="cellIs" dxfId="175" priority="15" stopIfTrue="1" operator="equal">
      <formula>""</formula>
    </cfRule>
    <cfRule type="cellIs" dxfId="174" priority="17" stopIfTrue="1" operator="equal">
      <formula>""</formula>
    </cfRule>
    <cfRule type="cellIs" dxfId="173" priority="18" stopIfTrue="1" operator="equal">
      <formula>"N/A"</formula>
    </cfRule>
    <cfRule type="cellIs" dxfId="172" priority="16" stopIfTrue="1" operator="equal">
      <formula>"N/A"</formula>
    </cfRule>
    <cfRule type="cellIs" dxfId="171" priority="14" stopIfTrue="1" operator="equal">
      <formula>"N/A"</formula>
    </cfRule>
    <cfRule type="cellIs" dxfId="170" priority="13" stopIfTrue="1" operator="equal">
      <formula>""</formula>
    </cfRule>
  </conditionalFormatting>
  <conditionalFormatting sqref="R10:U24">
    <cfRule type="cellIs" dxfId="169" priority="89" stopIfTrue="1" operator="equal">
      <formula>"N/A"</formula>
    </cfRule>
    <cfRule type="expression" dxfId="168" priority="87" stopIfTrue="1">
      <formula>ISBLANK(R10)=TRUE</formula>
    </cfRule>
    <cfRule type="expression" dxfId="167" priority="83">
      <formula>AND($BR$1="OR",R10&lt;&gt;"",OR($F10="Unitary Commercial Air Conditioners, Air-Cooled",$F10="Package Terminal Air Conditioners (PTAC)"))</formula>
    </cfRule>
    <cfRule type="cellIs" dxfId="166" priority="88" stopIfTrue="1" operator="equal">
      <formula>""</formula>
    </cfRule>
    <cfRule type="cellIs" dxfId="165" priority="95" stopIfTrue="1" operator="equal">
      <formula>"N/A"</formula>
    </cfRule>
    <cfRule type="cellIs" dxfId="164" priority="92" stopIfTrue="1" operator="equal">
      <formula>"N/A"</formula>
    </cfRule>
    <cfRule type="cellIs" dxfId="163" priority="91" stopIfTrue="1" operator="equal">
      <formula>""</formula>
    </cfRule>
    <cfRule type="cellIs" dxfId="162" priority="94" stopIfTrue="1" operator="equal">
      <formula>""</formula>
    </cfRule>
    <cfRule type="cellIs" dxfId="161" priority="97" stopIfTrue="1" operator="equal">
      <formula>""</formula>
    </cfRule>
    <cfRule type="cellIs" dxfId="160" priority="98" stopIfTrue="1" operator="equal">
      <formula>"N/A"</formula>
    </cfRule>
    <cfRule type="expression" dxfId="159" priority="85" stopIfTrue="1">
      <formula>$AW10="Ineligible"</formula>
    </cfRule>
    <cfRule type="expression" dxfId="158" priority="86">
      <formula>AND(OR($B10&gt;0,$D10&gt;0,$F10&lt;&gt;"",,$W10&lt;&gt;"",$AD10&lt;&gt;"",$AI10&gt;0,$AK10&gt;0),OR($R10="",$R10="Please Select"))</formula>
    </cfRule>
  </conditionalFormatting>
  <conditionalFormatting sqref="R29:U38">
    <cfRule type="cellIs" dxfId="157" priority="62" stopIfTrue="1" operator="equal">
      <formula>""</formula>
    </cfRule>
    <cfRule type="cellIs" dxfId="156" priority="63" stopIfTrue="1" operator="equal">
      <formula>"N/A"</formula>
    </cfRule>
    <cfRule type="expression" dxfId="155" priority="60">
      <formula>AND(OR($B29&gt;0,$D29&gt;0,$F29&lt;&gt;"",,$W29&lt;&gt;"",$AD29&lt;&gt;"",$AI29&gt;0,$AK29&gt;0),OR($R29="",$R29="Please Select"))</formula>
    </cfRule>
    <cfRule type="expression" dxfId="154" priority="59" stopIfTrue="1">
      <formula>$AW29="Ineligible"</formula>
    </cfRule>
  </conditionalFormatting>
  <conditionalFormatting sqref="R45:U49">
    <cfRule type="expression" dxfId="153" priority="45">
      <formula>AND($BR$1="OR",R45&lt;&gt;"",OR($F45="Air Conditioning VRF, Air Cooled",$F45="Heat Pump VRF, Water Cooled"))</formula>
    </cfRule>
    <cfRule type="expression" dxfId="152" priority="47" stopIfTrue="1">
      <formula>$AW45="Ineligible"</formula>
    </cfRule>
    <cfRule type="expression" dxfId="151" priority="48">
      <formula>AND(OR($B45&gt;0,$D45&gt;0,$F45&lt;&gt;"",,$W45&lt;&gt;"",$AD45&lt;&gt;"",$AI45&gt;0,$AK45&gt;0),OR($R45="",$R45="Please Select"))</formula>
    </cfRule>
    <cfRule type="expression" dxfId="150" priority="49" stopIfTrue="1">
      <formula>ISBLANK(R45)=TRUE</formula>
    </cfRule>
    <cfRule type="cellIs" dxfId="149" priority="50" stopIfTrue="1" operator="equal">
      <formula>""</formula>
    </cfRule>
    <cfRule type="cellIs" dxfId="148" priority="51" stopIfTrue="1" operator="equal">
      <formula>"N/A"</formula>
    </cfRule>
  </conditionalFormatting>
  <conditionalFormatting sqref="R10:V24">
    <cfRule type="expression" dxfId="147" priority="84" stopIfTrue="1">
      <formula>AND($BR$1="OR",OR($F10="Unitary Commercial Air Conditioners, Air-Cooled",$F10="Package Terminal Air Conditioners (PTAC)"))</formula>
    </cfRule>
  </conditionalFormatting>
  <conditionalFormatting sqref="R45:V49">
    <cfRule type="expression" dxfId="146" priority="46" stopIfTrue="1">
      <formula>AND($BR$1="OR",OR($F45="Air Conditioning VRF, Air Cooled",$F45="Heat Pump VRF, Water Cooled"))</formula>
    </cfRule>
  </conditionalFormatting>
  <conditionalFormatting sqref="W10">
    <cfRule type="expression" dxfId="145" priority="68" stopIfTrue="1">
      <formula>ISBLANK(W10)=TRUE</formula>
    </cfRule>
  </conditionalFormatting>
  <conditionalFormatting sqref="W10:W24">
    <cfRule type="expression" dxfId="144" priority="74" stopIfTrue="1">
      <formula>ISBLANK(W10)=TRUE</formula>
    </cfRule>
    <cfRule type="expression" dxfId="143" priority="77" stopIfTrue="1">
      <formula>ISBLANK(W10)=TRUE</formula>
    </cfRule>
    <cfRule type="expression" dxfId="142" priority="80" stopIfTrue="1">
      <formula>ISBLANK(W10)=TRUE</formula>
    </cfRule>
  </conditionalFormatting>
  <conditionalFormatting sqref="W29:W38">
    <cfRule type="expression" dxfId="141" priority="55" stopIfTrue="1">
      <formula>ISBLANK(W29)=TRUE</formula>
    </cfRule>
  </conditionalFormatting>
  <conditionalFormatting sqref="W10:AB10">
    <cfRule type="cellIs" dxfId="140" priority="70" stopIfTrue="1" operator="equal">
      <formula>"N/A"</formula>
    </cfRule>
    <cfRule type="cellIs" dxfId="139" priority="69" stopIfTrue="1" operator="equal">
      <formula>""</formula>
    </cfRule>
  </conditionalFormatting>
  <conditionalFormatting sqref="W10:AB24">
    <cfRule type="cellIs" dxfId="138" priority="81" stopIfTrue="1" operator="equal">
      <formula>""</formula>
    </cfRule>
    <cfRule type="cellIs" dxfId="137" priority="82" stopIfTrue="1" operator="equal">
      <formula>"N/A"</formula>
    </cfRule>
    <cfRule type="expression" dxfId="136" priority="67">
      <formula>AND(OR($B10&gt;0,$D10&gt;0,$F10&lt;&gt;"",$R10&lt;&gt;"",$AD10&lt;&gt;"",$AI10&gt;0,$AK10&gt;0),OR($W10="",$W10="Please Select"))</formula>
    </cfRule>
    <cfRule type="expression" dxfId="135" priority="64">
      <formula>AND($BR$1="OR",W10&lt;&gt;"",OR($F10="Unitary Commercial Air Conditioners, Air-Cooled",$F10="Package Terminal Air Conditioners (PTAC)"))</formula>
    </cfRule>
    <cfRule type="expression" dxfId="134" priority="65" stopIfTrue="1">
      <formula>AND($BR$1="OR",OR($F10="Unitary Commercial Air Conditioners, Air-Cooled",$F10="Package Terminal Air Conditioners (PTAC)"))</formula>
    </cfRule>
    <cfRule type="expression" dxfId="133" priority="66" stopIfTrue="1">
      <formula>$AW10="Ineligible"</formula>
    </cfRule>
    <cfRule type="expression" dxfId="132" priority="71" stopIfTrue="1">
      <formula>ISBLANK(W10)=TRUE</formula>
    </cfRule>
    <cfRule type="cellIs" dxfId="131" priority="72" stopIfTrue="1" operator="equal">
      <formula>""</formula>
    </cfRule>
    <cfRule type="cellIs" dxfId="130" priority="73" stopIfTrue="1" operator="equal">
      <formula>"N/A"</formula>
    </cfRule>
    <cfRule type="cellIs" dxfId="129" priority="75" stopIfTrue="1" operator="equal">
      <formula>""</formula>
    </cfRule>
    <cfRule type="cellIs" dxfId="128" priority="76" stopIfTrue="1" operator="equal">
      <formula>"N/A"</formula>
    </cfRule>
    <cfRule type="cellIs" dxfId="127" priority="78" stopIfTrue="1" operator="equal">
      <formula>""</formula>
    </cfRule>
    <cfRule type="cellIs" dxfId="126" priority="79" stopIfTrue="1" operator="equal">
      <formula>"N/A"</formula>
    </cfRule>
  </conditionalFormatting>
  <conditionalFormatting sqref="W11:AB11">
    <cfRule type="cellIs" dxfId="125" priority="12" stopIfTrue="1" operator="equal">
      <formula>"N/A"</formula>
    </cfRule>
    <cfRule type="cellIs" dxfId="124" priority="11" stopIfTrue="1" operator="equal">
      <formula>""</formula>
    </cfRule>
    <cfRule type="cellIs" dxfId="123" priority="10" stopIfTrue="1" operator="equal">
      <formula>"N/A"</formula>
    </cfRule>
    <cfRule type="cellIs" dxfId="122" priority="9" stopIfTrue="1" operator="equal">
      <formula>""</formula>
    </cfRule>
    <cfRule type="cellIs" dxfId="121" priority="8" stopIfTrue="1" operator="equal">
      <formula>"N/A"</formula>
    </cfRule>
    <cfRule type="cellIs" dxfId="120" priority="7" stopIfTrue="1" operator="equal">
      <formula>""</formula>
    </cfRule>
  </conditionalFormatting>
  <conditionalFormatting sqref="W29:AB38">
    <cfRule type="cellIs" dxfId="119" priority="57" stopIfTrue="1" operator="equal">
      <formula>"N/A"</formula>
    </cfRule>
    <cfRule type="expression" dxfId="118" priority="53" stopIfTrue="1">
      <formula>$AW29="Ineligible"</formula>
    </cfRule>
    <cfRule type="expression" dxfId="117" priority="54">
      <formula>AND(OR($B29&gt;0,$D29&gt;0,$F29&lt;&gt;"",$R29&lt;&gt;"",$AD29&lt;&gt;"",$AI29&gt;0,$AK29&gt;0),OR($W29="",$W29="Please Select"))</formula>
    </cfRule>
    <cfRule type="cellIs" dxfId="116" priority="56" stopIfTrue="1" operator="equal">
      <formula>""</formula>
    </cfRule>
  </conditionalFormatting>
  <conditionalFormatting sqref="W45:AB49">
    <cfRule type="cellIs" dxfId="115" priority="43" stopIfTrue="1" operator="equal">
      <formula>""</formula>
    </cfRule>
    <cfRule type="expression" dxfId="114" priority="38">
      <formula>AND($BR$1="OR",W45&lt;&gt;"",OR($F45="Air Conditioning VRF, Air Cooled",$F45="Heat Pump VRF, Water Cooled"))</formula>
    </cfRule>
    <cfRule type="cellIs" dxfId="113" priority="44" stopIfTrue="1" operator="equal">
      <formula>"N/A"</formula>
    </cfRule>
    <cfRule type="expression" dxfId="112" priority="42" stopIfTrue="1">
      <formula>ISBLANK(W45)=TRUE</formula>
    </cfRule>
    <cfRule type="expression" dxfId="111" priority="41">
      <formula>AND(OR($B45&gt;0,$D45&gt;0,$F45&lt;&gt;"",$R45&lt;&gt;"",$AD45&lt;&gt;"",$AI45&gt;0,$AK45&gt;0),OR($W45="",$W45="Please Select"))</formula>
    </cfRule>
    <cfRule type="expression" dxfId="110" priority="40" stopIfTrue="1">
      <formula>$AW45="Ineligible"</formula>
    </cfRule>
    <cfRule type="expression" dxfId="109" priority="39" stopIfTrue="1">
      <formula>AND($BR$1="OR",OR($F45="Air Conditioning VRF, Air Cooled",$F45="Heat Pump VRF, Water Cooled"))</formula>
    </cfRule>
  </conditionalFormatting>
  <conditionalFormatting sqref="AD29:AG38 AD10:AG24 AD45:AG49">
    <cfRule type="expression" dxfId="108" priority="284">
      <formula>AND(OR($B10&gt;0,$D10&gt;0,$F10&lt;&gt;"",$R10&lt;&gt;"",$W10&lt;&gt;"",$AI10&gt;0,$AK10&gt;0),$AD10="")</formula>
    </cfRule>
  </conditionalFormatting>
  <conditionalFormatting sqref="AD45:AG49 AD10:AG24 AD29:AG38">
    <cfRule type="expression" dxfId="107" priority="190" stopIfTrue="1">
      <formula>$AW10="Ineligible"</formula>
    </cfRule>
  </conditionalFormatting>
  <conditionalFormatting sqref="AD58:AG62">
    <cfRule type="expression" dxfId="106" priority="274">
      <formula>AND(OR($B58&gt;0,$D58&gt;0,$F58&lt;&gt;"",,$AI58&gt;0),$AD58="")</formula>
    </cfRule>
  </conditionalFormatting>
  <conditionalFormatting sqref="AI29:AI38 AI10:AI24 AI45:AI49">
    <cfRule type="expression" dxfId="105" priority="283">
      <formula>AND(OR($B10&gt;0,$D10&gt;0,$F10&lt;&gt;"",$R10&lt;&gt;"",$W10&lt;&gt;"",$AD10&lt;&gt;"",$AK10&gt;0),$AI10="")</formula>
    </cfRule>
  </conditionalFormatting>
  <conditionalFormatting sqref="AI29:AI38 AI45:AI49">
    <cfRule type="expression" dxfId="104" priority="183">
      <formula>$AP29="N/A"</formula>
    </cfRule>
  </conditionalFormatting>
  <conditionalFormatting sqref="AI45:AI49 AI10:AI24 AI29:AI38">
    <cfRule type="expression" dxfId="103" priority="189" stopIfTrue="1">
      <formula>$AW10="Ineligible"</formula>
    </cfRule>
  </conditionalFormatting>
  <conditionalFormatting sqref="AI58:AI62">
    <cfRule type="expression" dxfId="102" priority="273">
      <formula>AND(OR($B58&gt;0,$D58&gt;0,$F58&lt;&gt;"",$AD58&lt;&gt;""),$AI58="")</formula>
    </cfRule>
  </conditionalFormatting>
  <conditionalFormatting sqref="AJ10:AJ24">
    <cfRule type="expression" dxfId="101" priority="100" stopIfTrue="1">
      <formula>AND($BR$1="OR",OR($F10="Unitary Commercial Air Conditioners, Air-Cooled",$F10="Package Terminal Air Conditioners (PTAC)"))</formula>
    </cfRule>
  </conditionalFormatting>
  <conditionalFormatting sqref="AJ29:AJ38">
    <cfRule type="expression" dxfId="100" priority="1" stopIfTrue="1">
      <formula>AND($BR$1="OR",OR($F29="Unitary Commercial Air Conditioners, Air-Cooled",$F29="Package Terminal Air Conditioners (PTAC)"))</formula>
    </cfRule>
  </conditionalFormatting>
  <conditionalFormatting sqref="AJ45:AJ49">
    <cfRule type="expression" dxfId="99" priority="103" stopIfTrue="1">
      <formula>AND($BR$1="OR",OR($F45="Unitary Commercial Air Conditioners, Air-Cooled",$F45="Package Terminal Air Conditioners (PTAC)"))</formula>
    </cfRule>
  </conditionalFormatting>
  <conditionalFormatting sqref="AJ58:AJ62">
    <cfRule type="expression" dxfId="98" priority="102" stopIfTrue="1">
      <formula>AND($BR$1="OR",OR($F58="Unitary Commercial Air Conditioners, Air-Cooled",$F58="Package Terminal Air Conditioners (PTAC)"))</formula>
    </cfRule>
  </conditionalFormatting>
  <conditionalFormatting sqref="AK10:AK24 AK29:AK38 AK45:AK49">
    <cfRule type="expression" dxfId="97" priority="282">
      <formula>AND(OR($B10&gt;0,$D10&gt;0,$F10&lt;&gt;"",$R10&lt;&gt;"",$W10&lt;&gt;"",$AD10&lt;&gt;"",$AI10&gt;0),$AK10="")</formula>
    </cfRule>
    <cfRule type="expression" dxfId="96" priority="279" stopIfTrue="1">
      <formula>$AW10="Ineligible"</formula>
    </cfRule>
  </conditionalFormatting>
  <conditionalFormatting sqref="AK10:AK24">
    <cfRule type="expression" dxfId="95" priority="278" stopIfTrue="1">
      <formula>OR($F10="Package Terminal Air Conditioners (PTAC)",$F10="Package Terminal Heat Pump (PTHP)")</formula>
    </cfRule>
  </conditionalFormatting>
  <conditionalFormatting sqref="AK29:AK38 AK45:AK49">
    <cfRule type="expression" dxfId="94" priority="184" stopIfTrue="1">
      <formula>$AR29="N/A"</formula>
    </cfRule>
  </conditionalFormatting>
  <conditionalFormatting sqref="AK43">
    <cfRule type="expression" dxfId="93" priority="258" stopIfTrue="1">
      <formula>$BR$1="OR"</formula>
    </cfRule>
  </conditionalFormatting>
  <conditionalFormatting sqref="AK45:AK49 AI45:AI49 CG45:CL49 B45:B49 D45:D49 F45:P49 AD45:AG49">
    <cfRule type="expression" dxfId="92" priority="187">
      <formula>AND($BR$1="OR",B45&lt;&gt;"",OR($F45="Air Conditioning VRF, Air Cooled",$F45="Heat Pump VRF, Water Cooled"))</formula>
    </cfRule>
  </conditionalFormatting>
  <conditionalFormatting sqref="AL29:AL38">
    <cfRule type="expression" dxfId="91" priority="99" stopIfTrue="1">
      <formula>AND($BR$1="OR",OR($F29="Air Conditioning VRF, Air Cooled",$F29="Heat Pump VRF, Water Cooled"))</formula>
    </cfRule>
  </conditionalFormatting>
  <conditionalFormatting sqref="AM10">
    <cfRule type="expression" dxfId="90" priority="21">
      <formula>AND($F10="Heat Pumps, Air-Cooled",$AM10="")</formula>
    </cfRule>
  </conditionalFormatting>
  <conditionalFormatting sqref="AM10:AM24">
    <cfRule type="expression" dxfId="89" priority="35" stopIfTrue="1">
      <formula>OR($F10="Package Terminal Air Conditioners (PTAC)",$F10="Unitary Commercial Air Conditioners, Air-Cooled")</formula>
    </cfRule>
    <cfRule type="expression" dxfId="88" priority="34">
      <formula>AND($BR$1="OR",AM10&lt;&gt;"",OR($F10="Unitary Commercial Air Conditioners, Air-Cooled",$F10="Package Terminal Air Conditioners (PTAC)"))</formula>
    </cfRule>
    <cfRule type="expression" dxfId="87" priority="36" stopIfTrue="1">
      <formula>$AW10="Ineligible"</formula>
    </cfRule>
    <cfRule type="expression" dxfId="86" priority="20">
      <formula>OR(AND($F10="Heat Pumps, Air-Cooled",$AM10=""),AND($F10="Package Terminal Heat Pump (PTHP)",$AM10=""))</formula>
    </cfRule>
  </conditionalFormatting>
  <conditionalFormatting sqref="AM29:AM38">
    <cfRule type="expression" dxfId="85" priority="31" stopIfTrue="1">
      <formula>$BR$1="OR"</formula>
    </cfRule>
    <cfRule type="expression" dxfId="84" priority="33">
      <formula>AND(OR($B29&gt;0,$D29&gt;0,$F29&lt;&gt;"",$R29&lt;&gt;"",$W29&lt;&gt;"",$AD29&lt;&gt;"",$AI29&gt;0),$AM29="")</formula>
    </cfRule>
    <cfRule type="expression" dxfId="83" priority="32" stopIfTrue="1">
      <formula>$AW29="Ineligible"</formula>
    </cfRule>
    <cfRule type="expression" dxfId="82" priority="19">
      <formula>$F29="Unitary Commercial Air Conditioners, Water-Cooled"</formula>
    </cfRule>
  </conditionalFormatting>
  <conditionalFormatting sqref="AM45:AM49">
    <cfRule type="expression" dxfId="81" priority="27" stopIfTrue="1">
      <formula>$AW45="Ineligible"</formula>
    </cfRule>
    <cfRule type="expression" dxfId="80" priority="28">
      <formula>AND(OR($B45&gt;0,$D45&gt;0,$F45&lt;&gt;"",$R45&lt;&gt;"",$W45&lt;&gt;"",$AD45&lt;&gt;"",$AI45&gt;0),$AK45="",$AM45="")</formula>
    </cfRule>
    <cfRule type="expression" dxfId="79" priority="23" stopIfTrue="1">
      <formula>$F45="Air Conditioning VRF, Air Cooled"</formula>
    </cfRule>
    <cfRule type="expression" dxfId="78" priority="25">
      <formula>AND($BR$1="OR",AM45&lt;&gt;"",OR($F45="Air Conditioning VRF, Air Cooled",$F45="Heat Pump VRF, Water Cooled"))</formula>
    </cfRule>
  </conditionalFormatting>
  <conditionalFormatting sqref="AN29:AN38">
    <cfRule type="expression" dxfId="77" priority="4" stopIfTrue="1">
      <formula>AND($BR$1="OR",OR($F29="Unitary Commercial Air Conditioners, Air-Cooled",$F29="Package Terminal Air Conditioners (PTAC)"))</formula>
    </cfRule>
  </conditionalFormatting>
  <conditionalFormatting sqref="AN45:AN49">
    <cfRule type="expression" dxfId="76" priority="3" stopIfTrue="1">
      <formula>AND($BR$1="OR",OR($F45="Unitary Commercial Air Conditioners, Air-Cooled",$F45="Package Terminal Air Conditioners (PTAC)"))</formula>
    </cfRule>
  </conditionalFormatting>
  <conditionalFormatting sqref="AP44:AW44">
    <cfRule type="expression" dxfId="75" priority="270" stopIfTrue="1">
      <formula>$BR$1="OR"</formula>
    </cfRule>
  </conditionalFormatting>
  <conditionalFormatting sqref="AQ29:AQ38">
    <cfRule type="expression" dxfId="74" priority="2" stopIfTrue="1">
      <formula>AND($BR$1="OR",OR($F29="Unitary Commercial Air Conditioners, Air-Cooled",$F29="Package Terminal Air Conditioners (PTAC)"))</formula>
    </cfRule>
  </conditionalFormatting>
  <conditionalFormatting sqref="AR58:AU62 BA58:BD62">
    <cfRule type="cellIs" dxfId="73" priority="285" operator="equal">
      <formula>"ID Only*"</formula>
    </cfRule>
  </conditionalFormatting>
  <conditionalFormatting sqref="AT29:AU38">
    <cfRule type="expression" dxfId="72" priority="29" stopIfTrue="1">
      <formula>AND($BR$1="OR",OR($F29="Unitary Commercial Air Conditioners, Air-Cooled",$F29="Package Terminal Air Conditioners (PTAC)"))</formula>
    </cfRule>
  </conditionalFormatting>
  <conditionalFormatting sqref="AW10:AW24 BE10:BE24 AR58:AR62 BA58:BA62 BJ58:BJ62">
    <cfRule type="cellIs" dxfId="71" priority="767" stopIfTrue="1" operator="equal">
      <formula>"Not Qualified"</formula>
    </cfRule>
  </conditionalFormatting>
  <conditionalFormatting sqref="AW29:AW38">
    <cfRule type="cellIs" dxfId="70" priority="357" stopIfTrue="1" operator="equal">
      <formula>"Not Qualified"</formula>
    </cfRule>
  </conditionalFormatting>
  <conditionalFormatting sqref="AW45:AW49">
    <cfRule type="cellIs" dxfId="69" priority="364" stopIfTrue="1" operator="equal">
      <formula>"Not Qualified"</formula>
    </cfRule>
  </conditionalFormatting>
  <conditionalFormatting sqref="AW10:AX24">
    <cfRule type="cellIs" dxfId="68" priority="297" operator="equal">
      <formula>"ID Only*"</formula>
    </cfRule>
    <cfRule type="cellIs" dxfId="67" priority="303" operator="equal">
      <formula>"Ineligible"</formula>
    </cfRule>
  </conditionalFormatting>
  <conditionalFormatting sqref="AW29:AX38">
    <cfRule type="cellIs" dxfId="66" priority="286" operator="equal">
      <formula>"ID Only*"</formula>
    </cfRule>
    <cfRule type="cellIs" dxfId="65" priority="299" operator="equal">
      <formula>"Ineligible"</formula>
    </cfRule>
  </conditionalFormatting>
  <conditionalFormatting sqref="AW45:AX49">
    <cfRule type="cellIs" dxfId="64" priority="301" operator="equal">
      <formula>"Ineligible"</formula>
    </cfRule>
    <cfRule type="cellIs" dxfId="63" priority="295" operator="equal">
      <formula>"ID Only*"</formula>
    </cfRule>
  </conditionalFormatting>
  <conditionalFormatting sqref="AY27:BF27">
    <cfRule type="expression" dxfId="62" priority="298">
      <formula>$BR$1="OR"</formula>
    </cfRule>
  </conditionalFormatting>
  <conditionalFormatting sqref="AY44:BF44">
    <cfRule type="expression" dxfId="61" priority="269" stopIfTrue="1">
      <formula>$BR$1="OR"</formula>
    </cfRule>
  </conditionalFormatting>
  <conditionalFormatting sqref="BE45:BE49">
    <cfRule type="cellIs" dxfId="60" priority="363" stopIfTrue="1" operator="equal">
      <formula>"Not Qualified"</formula>
    </cfRule>
  </conditionalFormatting>
  <conditionalFormatting sqref="BE10:BF24">
    <cfRule type="cellIs" dxfId="59" priority="302" operator="equal">
      <formula>"ID Only*"</formula>
    </cfRule>
  </conditionalFormatting>
  <conditionalFormatting sqref="BE45:BF49">
    <cfRule type="cellIs" dxfId="58" priority="300" operator="equal">
      <formula>"ID Only*"</formula>
    </cfRule>
  </conditionalFormatting>
  <conditionalFormatting sqref="BG242">
    <cfRule type="expression" dxfId="57" priority="263">
      <formula>$BR$1="OR"</formula>
    </cfRule>
  </conditionalFormatting>
  <conditionalFormatting sqref="BG253">
    <cfRule type="expression" dxfId="56" priority="262">
      <formula>$BR$1="OR"</formula>
    </cfRule>
  </conditionalFormatting>
  <conditionalFormatting sqref="BG266">
    <cfRule type="expression" dxfId="55" priority="261">
      <formula>$BR$1="OR"</formula>
    </cfRule>
  </conditionalFormatting>
  <conditionalFormatting sqref="BH29:BI38">
    <cfRule type="expression" dxfId="54" priority="6" stopIfTrue="1">
      <formula>AND($BR$1="OR",OR($F29="Unitary Commercial Air Conditioners, Air-Cooled",$F29="Package Terminal Air Conditioners (PTAC)"))</formula>
    </cfRule>
  </conditionalFormatting>
  <conditionalFormatting sqref="BH45:BI49">
    <cfRule type="expression" dxfId="53" priority="5" stopIfTrue="1">
      <formula>AND($BR$1="OR",OR($F45="Unitary Commercial Air Conditioners, Air-Cooled",$F45="Package Terminal Air Conditioners (PTAC)"))</formula>
    </cfRule>
  </conditionalFormatting>
  <conditionalFormatting sqref="CB24 CG24">
    <cfRule type="expression" dxfId="52" priority="144" stopIfTrue="1">
      <formula>ISBLANK(CB24)=TRUE</formula>
    </cfRule>
  </conditionalFormatting>
  <conditionalFormatting sqref="CB24">
    <cfRule type="expression" dxfId="51" priority="135" stopIfTrue="1">
      <formula>ISBLANK(CB24)=TRUE</formula>
    </cfRule>
  </conditionalFormatting>
  <conditionalFormatting sqref="CB29:CB38 CG29:CG38">
    <cfRule type="expression" dxfId="50" priority="120" stopIfTrue="1">
      <formula>ISBLANK(CB29)=TRUE</formula>
    </cfRule>
  </conditionalFormatting>
  <conditionalFormatting sqref="CB10:CE24 CG10:CL24">
    <cfRule type="cellIs" dxfId="49" priority="133" stopIfTrue="1" operator="equal">
      <formula>""</formula>
    </cfRule>
    <cfRule type="cellIs" dxfId="48" priority="134" stopIfTrue="1" operator="equal">
      <formula>"N/A"</formula>
    </cfRule>
  </conditionalFormatting>
  <conditionalFormatting sqref="CB10:CE24">
    <cfRule type="expression" dxfId="47" priority="123">
      <formula>AND($BR$1="OR",CB10&lt;&gt;"",OR($F10="Unitary Commercial Air Conditioners, Air-Cooled",$F10="Package Terminal Air Conditioners (PTAC)"))</formula>
    </cfRule>
    <cfRule type="expression" dxfId="46" priority="126" stopIfTrue="1">
      <formula>$AW10="Ineligible"</formula>
    </cfRule>
    <cfRule type="expression" dxfId="45" priority="128">
      <formula>AND(OR($B10&gt;0,$D10&gt;0,$F10&lt;&gt;"",,$W10&lt;&gt;"",$AD10&lt;&gt;"",$AI10&gt;0,$AK10&gt;0),OR($R10="",$R10="Please Select"))</formula>
    </cfRule>
  </conditionalFormatting>
  <conditionalFormatting sqref="CB24:CE24 CG24:CL24">
    <cfRule type="cellIs" dxfId="44" priority="142" stopIfTrue="1" operator="equal">
      <formula>""</formula>
    </cfRule>
    <cfRule type="cellIs" dxfId="43" priority="146" stopIfTrue="1" operator="equal">
      <formula>"N/A"</formula>
    </cfRule>
    <cfRule type="cellIs" dxfId="42" priority="145" stopIfTrue="1" operator="equal">
      <formula>""</formula>
    </cfRule>
    <cfRule type="cellIs" dxfId="41" priority="143" stopIfTrue="1" operator="equal">
      <formula>"N/A"</formula>
    </cfRule>
  </conditionalFormatting>
  <conditionalFormatting sqref="CB24:CE24">
    <cfRule type="cellIs" dxfId="40" priority="137" stopIfTrue="1" operator="equal">
      <formula>"N/A"</formula>
    </cfRule>
    <cfRule type="cellIs" dxfId="39" priority="136" stopIfTrue="1" operator="equal">
      <formula>""</formula>
    </cfRule>
  </conditionalFormatting>
  <conditionalFormatting sqref="CB29:CE38 CG29:CL38">
    <cfRule type="cellIs" dxfId="38" priority="122" stopIfTrue="1" operator="equal">
      <formula>"N/A"</formula>
    </cfRule>
    <cfRule type="cellIs" dxfId="37" priority="121" stopIfTrue="1" operator="equal">
      <formula>""</formula>
    </cfRule>
  </conditionalFormatting>
  <conditionalFormatting sqref="CB29:CE38">
    <cfRule type="expression" dxfId="36" priority="119">
      <formula>AND(OR($B29&gt;0,$D29&gt;0,$F29&lt;&gt;"",,$W29&lt;&gt;"",$AD29&lt;&gt;"",$AI29&gt;0,$AK29&gt;0),OR($R29="",$R29="Please Select"))</formula>
    </cfRule>
    <cfRule type="expression" dxfId="35" priority="117" stopIfTrue="1">
      <formula>$AW29="Ineligible"</formula>
    </cfRule>
  </conditionalFormatting>
  <conditionalFormatting sqref="CB45:CE49 CG45:CL49">
    <cfRule type="expression" dxfId="34" priority="112" stopIfTrue="1">
      <formula>ISBLANK(CB45)=TRUE</formula>
    </cfRule>
    <cfRule type="cellIs" dxfId="33" priority="113" stopIfTrue="1" operator="equal">
      <formula>""</formula>
    </cfRule>
    <cfRule type="cellIs" dxfId="32" priority="114" stopIfTrue="1" operator="equal">
      <formula>"N/A"</formula>
    </cfRule>
  </conditionalFormatting>
  <conditionalFormatting sqref="CB45:CE49">
    <cfRule type="expression" dxfId="31" priority="109" stopIfTrue="1">
      <formula>$AW45="Ineligible"</formula>
    </cfRule>
    <cfRule type="expression" dxfId="30" priority="111">
      <formula>AND(OR($B45&gt;0,$D45&gt;0,$F45&lt;&gt;"",,$W45&lt;&gt;"",$AD45&lt;&gt;"",$AI45&gt;0,$AK45&gt;0),OR($R45="",$R45="Please Select"))</formula>
    </cfRule>
    <cfRule type="expression" dxfId="29" priority="106">
      <formula>AND($BR$1="OR",CB45&lt;&gt;"",OR($F45="Air Conditioning VRF, Air Cooled",$F45="Heat Pump VRF, Water Cooled"))</formula>
    </cfRule>
  </conditionalFormatting>
  <conditionalFormatting sqref="CB10:CL24">
    <cfRule type="expression" dxfId="28" priority="124" stopIfTrue="1">
      <formula>AND($BR$1="OR",OR($F10="Unitary Commercial Air Conditioners, Air-Cooled",$F10="Package Terminal Air Conditioners (PTAC)"))</formula>
    </cfRule>
  </conditionalFormatting>
  <conditionalFormatting sqref="CB26:CL38">
    <cfRule type="expression" dxfId="27" priority="115" stopIfTrue="1">
      <formula>$BR$1="OR"</formula>
    </cfRule>
  </conditionalFormatting>
  <conditionalFormatting sqref="CB45:CL49">
    <cfRule type="expression" dxfId="26" priority="107" stopIfTrue="1">
      <formula>AND($BR$1="OR",OR($F45="Air Conditioning VRF, Air Cooled",$F45="Heat Pump VRF, Water Cooled"))</formula>
    </cfRule>
  </conditionalFormatting>
  <conditionalFormatting sqref="CG10">
    <cfRule type="expression" dxfId="25" priority="129" stopIfTrue="1">
      <formula>ISBLANK(CG10)=TRUE</formula>
    </cfRule>
  </conditionalFormatting>
  <conditionalFormatting sqref="CG24 CB24">
    <cfRule type="expression" dxfId="24" priority="141" stopIfTrue="1">
      <formula>ISBLANK(CB24)=TRUE</formula>
    </cfRule>
  </conditionalFormatting>
  <conditionalFormatting sqref="CG24">
    <cfRule type="expression" dxfId="23" priority="138" stopIfTrue="1">
      <formula>ISBLANK(CG24)=TRUE</formula>
    </cfRule>
  </conditionalFormatting>
  <conditionalFormatting sqref="CG10:CL10">
    <cfRule type="cellIs" dxfId="22" priority="131" stopIfTrue="1" operator="equal">
      <formula>"N/A"</formula>
    </cfRule>
    <cfRule type="cellIs" dxfId="21" priority="130" stopIfTrue="1" operator="equal">
      <formula>""</formula>
    </cfRule>
  </conditionalFormatting>
  <conditionalFormatting sqref="CG10:CL24 B10:B24 D10:D24 F10:P24 AD10:AG24 AI10:AI24 AK10:AK24">
    <cfRule type="expression" dxfId="20" priority="185">
      <formula>AND($BR$1="OR",B10&lt;&gt;"",OR($F10="Unitary Commercial Air Conditioners, Air-Cooled",$F10="Package Terminal Air Conditioners (PTAC)"))</formula>
    </cfRule>
  </conditionalFormatting>
  <conditionalFormatting sqref="CG10:CL24 CB10:CE24">
    <cfRule type="expression" dxfId="19" priority="132" stopIfTrue="1">
      <formula>ISBLANK(CB10)=TRUE</formula>
    </cfRule>
  </conditionalFormatting>
  <conditionalFormatting sqref="CG10:CL24">
    <cfRule type="expression" dxfId="18" priority="127">
      <formula>AND(OR($B10&gt;0,$D10&gt;0,$F10&lt;&gt;"",$R10&lt;&gt;"",$AD10&lt;&gt;"",$AI10&gt;0,$AK10&gt;0),OR($W10="",$W10="Please Select"))</formula>
    </cfRule>
    <cfRule type="expression" dxfId="17" priority="125" stopIfTrue="1">
      <formula>$AW10="Ineligible"</formula>
    </cfRule>
  </conditionalFormatting>
  <conditionalFormatting sqref="CG24:CL24">
    <cfRule type="cellIs" dxfId="16" priority="139" stopIfTrue="1" operator="equal">
      <formula>""</formula>
    </cfRule>
    <cfRule type="cellIs" dxfId="15" priority="140" stopIfTrue="1" operator="equal">
      <formula>"N/A"</formula>
    </cfRule>
  </conditionalFormatting>
  <conditionalFormatting sqref="CG29:CL38">
    <cfRule type="expression" dxfId="14" priority="118">
      <formula>AND(OR($B29&gt;0,$D29&gt;0,$F29&lt;&gt;"",$R29&lt;&gt;"",$AD29&lt;&gt;"",$AI29&gt;0,$AK29&gt;0),OR($W29="",$W29="Please Select"))</formula>
    </cfRule>
    <cfRule type="expression" dxfId="13" priority="116" stopIfTrue="1">
      <formula>$AW29="Ineligible"</formula>
    </cfRule>
  </conditionalFormatting>
  <conditionalFormatting sqref="CG45:CL49">
    <cfRule type="expression" dxfId="12" priority="110">
      <formula>AND(OR($B45&gt;0,$D45&gt;0,$F45&lt;&gt;"",$R45&lt;&gt;"",$AD45&lt;&gt;"",$AI45&gt;0,$AK45&gt;0),OR($W45="",$W45="Please Select"))</formula>
    </cfRule>
    <cfRule type="expression" dxfId="11" priority="108" stopIfTrue="1">
      <formula>$AW45="Ineligible"</formula>
    </cfRule>
  </conditionalFormatting>
  <dataValidations xWindow="76" yWindow="721" count="70">
    <dataValidation type="decimal" allowBlank="1" showErrorMessage="1" errorTitle="Stop" error="Enter the efficiency as a number." sqref="AI45:AI49 AK45:AK49 AI10:AI25 AI58:AI62 AK10:AK25 AK29:AK38 AI29:AI38 AM45:AM49 AM29:AM38 AM10:AM24" xr:uid="{00000000-0002-0000-0700-000000000000}">
      <formula1>0.01</formula1>
      <formula2>50</formula2>
    </dataValidation>
    <dataValidation type="list" allowBlank="1" showInputMessage="1" showErrorMessage="1" errorTitle="Stop" error="Select a value from the drop-down menu." sqref="G59:R62 F58:F62" xr:uid="{00000000-0002-0000-0700-000001000000}">
      <formula1>ChillerType</formula1>
    </dataValidation>
    <dataValidation type="decimal" allowBlank="1" showErrorMessage="1" errorTitle="Stop" error="Enter the unit cooling tons as a number." sqref="E45:E49 D58:D62 E10:E25 E29:E38" xr:uid="{00000000-0002-0000-0700-000002000000}">
      <formula1>0.5</formula1>
      <formula2>999</formula2>
    </dataValidation>
    <dataValidation type="whole" allowBlank="1" showErrorMessage="1" errorTitle="Stop" error="Enter the quantity of units as a number." sqref="B45:B49 B58:B62 B10:B25 B29:B38" xr:uid="{00000000-0002-0000-0700-000003000000}">
      <formula1>0</formula1>
      <formula2>100</formula2>
    </dataValidation>
    <dataValidation type="list" allowBlank="1" showInputMessage="1" showErrorMessage="1" sqref="CG24:CL25 W24:AB25" xr:uid="{00000000-0002-0000-0700-000004000000}">
      <formula1>SplitorSingle15</formula1>
    </dataValidation>
    <dataValidation type="list" allowBlank="1" showInputMessage="1" showErrorMessage="1" sqref="CB10:CE10 R10:U10" xr:uid="{00000000-0002-0000-0700-000005000000}">
      <formula1>ResistanceType01</formula1>
    </dataValidation>
    <dataValidation type="list" allowBlank="1" showInputMessage="1" showErrorMessage="1" errorTitle="Stop" error="Select a value from the drop-down menu." sqref="F10 F12:F25 F11:P11" xr:uid="{00000000-0002-0000-0700-000006000000}">
      <formula1>ACEquipmentType</formula1>
    </dataValidation>
    <dataValidation type="list" allowBlank="1" showInputMessage="1" showErrorMessage="1" sqref="CG14:CL14 W14:AB14" xr:uid="{00000000-0002-0000-0700-000007000000}">
      <formula1>SplitorSingle05</formula1>
    </dataValidation>
    <dataValidation type="list" allowBlank="1" showInputMessage="1" showErrorMessage="1" sqref="CG15:CL15 W15:AB15" xr:uid="{00000000-0002-0000-0700-000008000000}">
      <formula1>SplitorSingle06</formula1>
    </dataValidation>
    <dataValidation type="list" allowBlank="1" showInputMessage="1" showErrorMessage="1" sqref="CG16:CL16 W16:AB16" xr:uid="{00000000-0002-0000-0700-000009000000}">
      <formula1>SplitorSingle07</formula1>
    </dataValidation>
    <dataValidation type="list" allowBlank="1" showInputMessage="1" showErrorMessage="1" sqref="CG17:CL17 W17:AB17" xr:uid="{00000000-0002-0000-0700-00000A000000}">
      <formula1>SplitorSingle08</formula1>
    </dataValidation>
    <dataValidation type="list" allowBlank="1" showInputMessage="1" showErrorMessage="1" sqref="CG18:CL18 W18:AB18" xr:uid="{00000000-0002-0000-0700-00000B000000}">
      <formula1>SplitorSingle09</formula1>
    </dataValidation>
    <dataValidation type="list" allowBlank="1" showInputMessage="1" showErrorMessage="1" sqref="CG19:CL19 W19:AB19" xr:uid="{00000000-0002-0000-0700-00000C000000}">
      <formula1>SplitorSingle10</formula1>
    </dataValidation>
    <dataValidation type="list" allowBlank="1" showInputMessage="1" showErrorMessage="1" sqref="CG20:CL20 W20:AB20" xr:uid="{00000000-0002-0000-0700-00000D000000}">
      <formula1>SplitorSingle11</formula1>
    </dataValidation>
    <dataValidation type="list" allowBlank="1" showInputMessage="1" showErrorMessage="1" sqref="CG21:CL21 W21:AB21" xr:uid="{00000000-0002-0000-0700-00000E000000}">
      <formula1>SplitorSingle12</formula1>
    </dataValidation>
    <dataValidation type="list" allowBlank="1" showInputMessage="1" showErrorMessage="1" sqref="CG22:CL22 W22:AB22" xr:uid="{00000000-0002-0000-0700-00000F000000}">
      <formula1>SplitorSingle13</formula1>
    </dataValidation>
    <dataValidation type="list" allowBlank="1" showInputMessage="1" showErrorMessage="1" sqref="CG23:CL23 W23:AB23" xr:uid="{00000000-0002-0000-0700-000010000000}">
      <formula1>SplitorSingle14</formula1>
    </dataValidation>
    <dataValidation type="list" allowBlank="1" showInputMessage="1" showErrorMessage="1" errorTitle="Stop" error="Select a value from the drop-down menu." sqref="F45:F49" xr:uid="{00000000-0002-0000-0700-000012000000}">
      <formula1>VRFType</formula1>
    </dataValidation>
    <dataValidation type="list" allowBlank="1" showInputMessage="1" showErrorMessage="1" sqref="CB49:CE49 R49:U49" xr:uid="{00000000-0002-0000-0700-000013000000}">
      <formula1>ResistanceTypeA205</formula1>
    </dataValidation>
    <dataValidation type="list" allowBlank="1" showInputMessage="1" showErrorMessage="1" sqref="CB48:CE48 R48:U48" xr:uid="{00000000-0002-0000-0700-000015000000}">
      <formula1>ResistanceTypeA204</formula1>
    </dataValidation>
    <dataValidation type="list" allowBlank="1" showInputMessage="1" showErrorMessage="1" sqref="CB24:CE25 R24:U25" xr:uid="{00000000-0002-0000-0700-000016000000}">
      <formula1>ResistanceType15</formula1>
    </dataValidation>
    <dataValidation type="list" allowBlank="1" showInputMessage="1" showErrorMessage="1" sqref="CB23:CE23 R23:U23" xr:uid="{00000000-0002-0000-0700-000017000000}">
      <formula1>ResistanceType14</formula1>
    </dataValidation>
    <dataValidation type="list" allowBlank="1" showInputMessage="1" showErrorMessage="1" sqref="CB22:CE22 R22:U22" xr:uid="{00000000-0002-0000-0700-000018000000}">
      <formula1>ResistanceType13</formula1>
    </dataValidation>
    <dataValidation type="list" allowBlank="1" showInputMessage="1" showErrorMessage="1" sqref="CB21:CE21 R21:U21" xr:uid="{00000000-0002-0000-0700-000019000000}">
      <formula1>ResistanceType12</formula1>
    </dataValidation>
    <dataValidation type="list" allowBlank="1" showInputMessage="1" showErrorMessage="1" sqref="CB20:CE20 R20:U20" xr:uid="{00000000-0002-0000-0700-00001A000000}">
      <formula1>ResistanceType11</formula1>
    </dataValidation>
    <dataValidation type="list" allowBlank="1" showInputMessage="1" showErrorMessage="1" sqref="CB19:CE19 R19:U19" xr:uid="{00000000-0002-0000-0700-00001B000000}">
      <formula1>ResistanceType10</formula1>
    </dataValidation>
    <dataValidation type="list" allowBlank="1" showInputMessage="1" showErrorMessage="1" sqref="CB18:CE18 R18:U18" xr:uid="{00000000-0002-0000-0700-00001C000000}">
      <formula1>ResistanceType09</formula1>
    </dataValidation>
    <dataValidation type="list" allowBlank="1" showInputMessage="1" showErrorMessage="1" sqref="CB17:CE17 R17:U17" xr:uid="{00000000-0002-0000-0700-00001D000000}">
      <formula1>ResistanceType08</formula1>
    </dataValidation>
    <dataValidation type="list" allowBlank="1" showInputMessage="1" showErrorMessage="1" sqref="CB16:CE16 R16:U16" xr:uid="{00000000-0002-0000-0700-00001E000000}">
      <formula1>ResistanceType07</formula1>
    </dataValidation>
    <dataValidation type="list" allowBlank="1" showInputMessage="1" showErrorMessage="1" sqref="CB15:CE15 R15:U15" xr:uid="{00000000-0002-0000-0700-00001F000000}">
      <formula1>ResistanceType06</formula1>
    </dataValidation>
    <dataValidation type="list" allowBlank="1" showInputMessage="1" showErrorMessage="1" sqref="CB14:CE14 R14:U14" xr:uid="{00000000-0002-0000-0700-000020000000}">
      <formula1>ResistanceType05</formula1>
    </dataValidation>
    <dataValidation type="list" allowBlank="1" showInputMessage="1" showErrorMessage="1" sqref="CB13:CE13 R13:U13" xr:uid="{00000000-0002-0000-0700-000021000000}">
      <formula1>ResistanceType04</formula1>
    </dataValidation>
    <dataValidation type="list" allowBlank="1" showInputMessage="1" showErrorMessage="1" sqref="CB12:CE12 R12:U12" xr:uid="{00000000-0002-0000-0700-000022000000}">
      <formula1>ResistanceType03</formula1>
    </dataValidation>
    <dataValidation type="list" allowBlank="1" showInputMessage="1" showErrorMessage="1" sqref="CB11:CE11 R11:U11" xr:uid="{00000000-0002-0000-0700-000023000000}">
      <formula1>ResistanceType02</formula1>
    </dataValidation>
    <dataValidation type="list" allowBlank="1" showInputMessage="1" showErrorMessage="1" sqref="CG45:CL45 W45:AB45" xr:uid="{00000000-0002-0000-0700-000024000000}">
      <formula1>Subcategory01</formula1>
    </dataValidation>
    <dataValidation type="list" allowBlank="1" showInputMessage="1" showErrorMessage="1" sqref="CG11:CL11 W11:AB11" xr:uid="{00000000-0002-0000-0700-000026000000}">
      <formula1>SplitorSingle02</formula1>
    </dataValidation>
    <dataValidation type="list" allowBlank="1" showInputMessage="1" showErrorMessage="1" sqref="CG12:CL12 W12:AB12" xr:uid="{00000000-0002-0000-0700-000027000000}">
      <formula1>SplitorSingle03</formula1>
    </dataValidation>
    <dataValidation type="list" allowBlank="1" showInputMessage="1" showErrorMessage="1" sqref="CG13:CL13 W13:AB13" xr:uid="{00000000-0002-0000-0700-000028000000}">
      <formula1>SplitorSingle04</formula1>
    </dataValidation>
    <dataValidation type="list" allowBlank="1" showInputMessage="1" showErrorMessage="1" sqref="CG46:CL46 W46:AB46" xr:uid="{00000000-0002-0000-0700-000029000000}">
      <formula1>Subcategory02</formula1>
    </dataValidation>
    <dataValidation type="list" allowBlank="1" showInputMessage="1" showErrorMessage="1" sqref="CG47:CL47 W47:AB47" xr:uid="{00000000-0002-0000-0700-00002A000000}">
      <formula1>Subcategory03</formula1>
    </dataValidation>
    <dataValidation type="list" allowBlank="1" showInputMessage="1" showErrorMessage="1" sqref="CG48:CL48 W48:AB48" xr:uid="{00000000-0002-0000-0700-00002B000000}">
      <formula1>Subcategory04</formula1>
    </dataValidation>
    <dataValidation type="list" allowBlank="1" showInputMessage="1" showErrorMessage="1" sqref="CG49:CL49 W49:AB49" xr:uid="{00000000-0002-0000-0700-00002C000000}">
      <formula1>Subcategory05</formula1>
    </dataValidation>
    <dataValidation type="list" allowBlank="1" showInputMessage="1" showErrorMessage="1" sqref="CB45:CE45 R45:U45" xr:uid="{00000000-0002-0000-0700-00002D000000}">
      <formula1>ResistanceTypeA201</formula1>
    </dataValidation>
    <dataValidation type="list" allowBlank="1" showInputMessage="1" showErrorMessage="1" sqref="CB46:CE46 R46:U46" xr:uid="{00000000-0002-0000-0700-00002E000000}">
      <formula1>ResistanceTypeA202</formula1>
    </dataValidation>
    <dataValidation type="list" allowBlank="1" showInputMessage="1" showErrorMessage="1" sqref="CB47:CE47 R47:U47" xr:uid="{00000000-0002-0000-0700-00002F000000}">
      <formula1>ResistanceTypeA203</formula1>
    </dataValidation>
    <dataValidation type="decimal" allowBlank="1" showInputMessage="1" showErrorMessage="1" errorTitle="Stop" error="Enter the unit cooling tons as a number. Only units 5 tons or less are eligible for incentive." prompt="Heat Pumps - No Tier 2 available." sqref="D10:D24" xr:uid="{37A56930-6A7B-40EF-B365-A31DF2BDE24B}">
      <formula1>0.5</formula1>
      <formula2>2000</formula2>
    </dataValidation>
    <dataValidation type="decimal" allowBlank="1" showInputMessage="1" showErrorMessage="1" errorTitle="Stop" error="Enter the unit cooling tons as a number. Only units 5 tons or less are eligible for incentive." prompt="Air Conditioners - All sizes qualify._x000a_Heat Pumps - Only units 11 tons or less qualify." sqref="D29:D38" xr:uid="{3F19013A-E740-49D3-9440-FD5D7ADCD914}">
      <formula1>0.5</formula1>
      <formula2>2000</formula2>
    </dataValidation>
    <dataValidation type="list" allowBlank="1" showInputMessage="1" showErrorMessage="1" errorTitle="Stop" error="Select a value from the drop-down menu." sqref="F29:P38" xr:uid="{971570C4-6B84-4613-87B3-F17FE1B11252}">
      <formula1>ACEquipmentTypeWater</formula1>
    </dataValidation>
    <dataValidation type="list" allowBlank="1" showInputMessage="1" showErrorMessage="1" sqref="CG10:CL10 W10:AB10" xr:uid="{65398917-D471-47CB-B28F-CBE7C82F5085}">
      <formula1>SplitorSingle01</formula1>
    </dataValidation>
    <dataValidation type="list" allowBlank="1" showInputMessage="1" showErrorMessage="1" sqref="CB29:CE29 R29:U29" xr:uid="{19B4F497-9BC0-4084-AC21-6C2D4AA0BE99}">
      <formula1>ResistanceType16</formula1>
    </dataValidation>
    <dataValidation type="list" allowBlank="1" showInputMessage="1" showErrorMessage="1" sqref="CB30:CE30 R30:U30" xr:uid="{77F7D9C6-F2DC-4DF9-B721-74C7D7EEA698}">
      <formula1>ResistanceType17</formula1>
    </dataValidation>
    <dataValidation type="list" allowBlank="1" showInputMessage="1" showErrorMessage="1" sqref="CB31:CE31 R31:U31" xr:uid="{10AEDC8F-682D-4F64-91E2-88A0D062BBAB}">
      <formula1>ResistanceType18</formula1>
    </dataValidation>
    <dataValidation type="list" allowBlank="1" showInputMessage="1" showErrorMessage="1" sqref="CB32:CE32 R32:U32" xr:uid="{0174CA57-E3FE-49A6-A845-3802F9E7D78D}">
      <formula1>ResistanceType19</formula1>
    </dataValidation>
    <dataValidation type="list" allowBlank="1" showInputMessage="1" showErrorMessage="1" sqref="CB33:CE33 R33:U33" xr:uid="{36C2A0EA-12F1-419C-9493-222CA73F58A6}">
      <formula1>ResistanceType20</formula1>
    </dataValidation>
    <dataValidation type="list" allowBlank="1" showInputMessage="1" showErrorMessage="1" sqref="CB34:CE34 R34:U34" xr:uid="{18762118-4CD2-4E70-B33D-16E8CA3A7A1B}">
      <formula1>ResistanceType21</formula1>
    </dataValidation>
    <dataValidation type="list" allowBlank="1" showInputMessage="1" showErrorMessage="1" sqref="CB35:CE35 R35:U35" xr:uid="{A3B122BC-7D02-444D-A5AF-CC7B7C2EB839}">
      <formula1>ResistanceType22</formula1>
    </dataValidation>
    <dataValidation type="list" allowBlank="1" showInputMessage="1" showErrorMessage="1" sqref="CB36:CE36 R36:U36" xr:uid="{9B90CE1B-53E8-4828-A912-06BFB2E9971C}">
      <formula1>ResistanceType23</formula1>
    </dataValidation>
    <dataValidation type="list" allowBlank="1" showInputMessage="1" showErrorMessage="1" sqref="CB37:CE37 R37:U37" xr:uid="{B0F8081B-D0C0-44BF-9385-D784A5D99EEA}">
      <formula1>ResistanceType24</formula1>
    </dataValidation>
    <dataValidation type="list" allowBlank="1" showInputMessage="1" showErrorMessage="1" sqref="CB38:CE38 R38:U38" xr:uid="{72A0DFFD-0AC7-4299-BF9F-1AAD3563B7E9}">
      <formula1>ResistanceType25</formula1>
    </dataValidation>
    <dataValidation type="list" allowBlank="1" showInputMessage="1" showErrorMessage="1" sqref="CG29:CL29 W29:AB29" xr:uid="{FA6FB0CE-7B0A-49F8-AEC4-A52983C764D5}">
      <formula1>SplitorSingle16</formula1>
    </dataValidation>
    <dataValidation type="list" allowBlank="1" showInputMessage="1" showErrorMessage="1" sqref="CG30:CL30 W30:AB30" xr:uid="{A3A67535-3E00-4892-A7EC-C25D45D345AC}">
      <formula1>SplitorSingle17</formula1>
    </dataValidation>
    <dataValidation type="list" allowBlank="1" showInputMessage="1" showErrorMessage="1" sqref="CG31:CL31 W31:AB31" xr:uid="{326032EF-4B50-4DFF-B970-46DAD38BC227}">
      <formula1>SplitorSingle18</formula1>
    </dataValidation>
    <dataValidation type="list" allowBlank="1" showInputMessage="1" showErrorMessage="1" sqref="CG32:CL32 W32:AB32" xr:uid="{3BEEECE4-2C53-4B55-80E9-6803B4997ED4}">
      <formula1>SplitorSingle19</formula1>
    </dataValidation>
    <dataValidation type="list" allowBlank="1" showInputMessage="1" showErrorMessage="1" sqref="CG33:CL33 W33:AB33" xr:uid="{114C404B-08B7-4B60-8DBF-0D48248D22CC}">
      <formula1>SplitorSingle20</formula1>
    </dataValidation>
    <dataValidation type="list" allowBlank="1" showInputMessage="1" showErrorMessage="1" sqref="CG34:CL34 W34:AB34" xr:uid="{44F9613F-336D-4089-8AB2-580F0F819B62}">
      <formula1>SplitorSingle21</formula1>
    </dataValidation>
    <dataValidation type="list" allowBlank="1" showInputMessage="1" showErrorMessage="1" sqref="CG35:CL35 W35:AB35" xr:uid="{A2561169-6155-4099-821D-3A2F14624F1C}">
      <formula1>SplitorSingle22</formula1>
    </dataValidation>
    <dataValidation type="list" allowBlank="1" showInputMessage="1" showErrorMessage="1" sqref="CG36:CL36 W36:AB36" xr:uid="{0BF21357-3A02-4A55-9B4B-47D9870E0354}">
      <formula1>SplitorSingle23</formula1>
    </dataValidation>
    <dataValidation type="list" allowBlank="1" showInputMessage="1" showErrorMessage="1" sqref="CG37:CL37 W37:AB37" xr:uid="{23B83A8E-6299-498C-B581-B47A75965014}">
      <formula1>SplitorSingle24</formula1>
    </dataValidation>
    <dataValidation type="list" allowBlank="1" showInputMessage="1" showErrorMessage="1" sqref="CG38:CL38 W38:AB38" xr:uid="{F391A181-BF8D-424A-98D8-DC3BAEFAD594}">
      <formula1>SplitorSingle25</formula1>
    </dataValidation>
    <dataValidation allowBlank="1" showInputMessage="1" showErrorMessage="1" prompt="Air-Cooled AC/HP VRF CEE Tier 1 &amp; 2 - All sizes qualify._x000a_Water-Cooled HP VRF CEE Tier 1 - Only units 11 tons or less qualify." sqref="D45:D49" xr:uid="{6F85F904-D642-4AC5-B084-A926B53FFBEB}"/>
  </dataValidations>
  <pageMargins left="0.25" right="0.25" top="0.75" bottom="0.75" header="0.3" footer="0.3"/>
  <pageSetup scale="54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06">
    <tabColor theme="5" tint="0.59999389629810485"/>
  </sheetPr>
  <dimension ref="A1:BR241"/>
  <sheetViews>
    <sheetView showOutlineSymbols="0" workbookViewId="0">
      <selection activeCell="AX46" sqref="AX46"/>
    </sheetView>
  </sheetViews>
  <sheetFormatPr defaultColWidth="8.85546875" defaultRowHeight="0" customHeight="1" zeroHeight="1"/>
  <cols>
    <col min="1" max="1" width="1.42578125" style="1" customWidth="1"/>
    <col min="2" max="3" width="4.85546875" style="1" customWidth="1"/>
    <col min="4" max="4" width="1.140625" style="1" customWidth="1"/>
    <col min="5" max="7" width="4.85546875" style="1" customWidth="1"/>
    <col min="8" max="8" width="1.42578125" style="1" customWidth="1"/>
    <col min="9" max="11" width="4.85546875" style="1" customWidth="1"/>
    <col min="12" max="12" width="1.85546875" style="1" customWidth="1"/>
    <col min="13" max="13" width="7.7109375" style="1" customWidth="1"/>
    <col min="14" max="18" width="4.85546875" style="1" customWidth="1"/>
    <col min="19" max="19" width="6.7109375" style="1" customWidth="1"/>
    <col min="20" max="20" width="1.85546875" style="1" customWidth="1"/>
    <col min="21" max="21" width="6.7109375" style="1" customWidth="1"/>
    <col min="22" max="22" width="6.5703125" style="1" customWidth="1"/>
    <col min="23" max="23" width="4.85546875" style="1" customWidth="1"/>
    <col min="24" max="24" width="2.5703125" style="1" customWidth="1"/>
    <col min="25" max="29" width="4.85546875" style="1" customWidth="1"/>
    <col min="30" max="30" width="7.85546875" style="1" customWidth="1"/>
    <col min="31" max="33" width="4.85546875" style="1" customWidth="1"/>
    <col min="34" max="34" width="1.140625" style="1" customWidth="1"/>
    <col min="35" max="35" width="4.85546875" style="1" hidden="1" customWidth="1"/>
    <col min="36" max="41" width="7" style="1" hidden="1" customWidth="1"/>
    <col min="42" max="42" width="8.5703125" style="1" hidden="1" customWidth="1"/>
    <col min="43" max="43" width="7" style="1" hidden="1" customWidth="1"/>
    <col min="44" max="44" width="59.42578125" style="1" hidden="1" customWidth="1"/>
    <col min="45" max="49" width="7" style="1" customWidth="1"/>
    <col min="50" max="151" width="14.42578125" style="1" customWidth="1"/>
    <col min="152" max="152" width="18" style="1" customWidth="1"/>
    <col min="153" max="153" width="1.140625" style="1" customWidth="1"/>
    <col min="154" max="154" width="11.28515625" style="1" customWidth="1"/>
    <col min="155" max="155" width="0.42578125" style="1" customWidth="1"/>
    <col min="156" max="156" width="43.85546875" style="1" customWidth="1"/>
    <col min="157" max="157" width="0.42578125" style="1" customWidth="1"/>
    <col min="158" max="158" width="11.28515625" style="1" customWidth="1"/>
    <col min="159" max="159" width="1.42578125" style="1" customWidth="1"/>
    <col min="160" max="160" width="3.28515625" style="1" customWidth="1"/>
    <col min="161" max="161" width="4.42578125" style="1" customWidth="1"/>
    <col min="162" max="162" width="3.28515625" style="1" customWidth="1"/>
    <col min="163" max="163" width="4.42578125" style="1" customWidth="1"/>
    <col min="164" max="164" width="0.42578125" style="1" customWidth="1"/>
    <col min="165" max="165" width="13.42578125" style="1" customWidth="1"/>
    <col min="166" max="166" width="0.42578125" style="1" customWidth="1"/>
    <col min="167" max="167" width="12.42578125" style="1" customWidth="1"/>
    <col min="168" max="168" width="0.42578125" style="1" customWidth="1"/>
    <col min="169" max="169" width="5.85546875" style="1" customWidth="1"/>
    <col min="170" max="170" width="7.85546875" style="1" customWidth="1"/>
    <col min="171" max="171" width="3.7109375" style="1" customWidth="1"/>
    <col min="172" max="172" width="5.7109375" style="1" customWidth="1"/>
    <col min="173" max="173" width="11.28515625" style="1" customWidth="1"/>
    <col min="174" max="175" width="2.7109375" style="1" customWidth="1"/>
    <col min="176" max="176" width="3.7109375" style="1" customWidth="1"/>
    <col min="177" max="177" width="5.7109375" style="1" customWidth="1"/>
    <col min="178" max="178" width="8.28515625" style="1" customWidth="1"/>
    <col min="179" max="181" width="5" style="1" customWidth="1"/>
    <col min="182" max="16384" width="8.85546875" style="1"/>
  </cols>
  <sheetData>
    <row r="1" spans="1:70" ht="20.25">
      <c r="A1" s="116"/>
      <c r="B1" s="897" t="s">
        <v>1322</v>
      </c>
      <c r="C1" s="897"/>
      <c r="D1" s="897"/>
      <c r="E1" s="897"/>
      <c r="F1" s="897"/>
      <c r="G1" s="897"/>
      <c r="H1" s="897"/>
      <c r="I1" s="898"/>
      <c r="J1" s="898"/>
      <c r="K1" s="898"/>
      <c r="L1" s="898"/>
      <c r="M1" s="898"/>
      <c r="N1" s="898"/>
      <c r="O1" s="898"/>
      <c r="P1" s="898"/>
      <c r="Q1" s="898"/>
      <c r="R1" s="898"/>
      <c r="S1" s="898"/>
      <c r="T1" s="898"/>
      <c r="U1" s="117"/>
      <c r="V1" s="117"/>
      <c r="W1" s="117"/>
      <c r="X1" s="117"/>
      <c r="Y1" s="117"/>
      <c r="Z1" s="117"/>
      <c r="AA1" s="117"/>
      <c r="AB1" s="117"/>
      <c r="AC1" s="116"/>
      <c r="AD1" s="116"/>
      <c r="AE1" s="116"/>
      <c r="AF1" s="116"/>
      <c r="AG1" s="206" t="str">
        <f>'Preliminary Application'!AJ1</f>
        <v>Effective September 28, 2026</v>
      </c>
      <c r="AH1" s="117"/>
      <c r="AN1" s="22" t="s">
        <v>1636</v>
      </c>
      <c r="AO1" s="1" t="str">
        <f>IF('Preliminary Application'!AD11="","",'Preliminary Application'!AD11)</f>
        <v/>
      </c>
      <c r="AS1" s="150"/>
      <c r="AT1" s="150"/>
      <c r="AU1" s="150"/>
      <c r="AV1" s="150"/>
      <c r="AW1" s="150"/>
      <c r="AX1" s="150"/>
      <c r="AY1" s="150"/>
      <c r="AZ1" s="150"/>
      <c r="BA1" s="150"/>
      <c r="BB1" s="150"/>
      <c r="BC1" s="150"/>
      <c r="BD1" s="150"/>
      <c r="BE1" s="150"/>
      <c r="BF1" s="150"/>
      <c r="BG1" s="150"/>
      <c r="BH1" s="150"/>
      <c r="BI1" s="150"/>
      <c r="BJ1" s="150"/>
      <c r="BK1" s="150"/>
      <c r="BL1" s="150"/>
      <c r="BM1" s="150"/>
      <c r="BN1" s="150"/>
      <c r="BO1" s="150"/>
      <c r="BP1" s="150"/>
      <c r="BQ1" s="150"/>
      <c r="BR1" s="150"/>
    </row>
    <row r="2" spans="1:70" ht="18">
      <c r="A2" s="118"/>
      <c r="B2" s="118" t="s">
        <v>2622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20"/>
      <c r="AD2" s="117"/>
      <c r="AE2" s="119"/>
      <c r="AF2" s="119"/>
      <c r="AG2" s="119"/>
      <c r="AH2" s="117"/>
      <c r="AS2" s="150"/>
      <c r="AT2" s="150"/>
      <c r="AU2" s="150"/>
      <c r="AV2" s="150"/>
      <c r="AW2" s="150"/>
      <c r="AX2" s="150"/>
      <c r="AY2" s="150"/>
      <c r="AZ2" s="150"/>
      <c r="BA2" s="150"/>
      <c r="BB2" s="150"/>
      <c r="BC2" s="150"/>
      <c r="BD2" s="150"/>
      <c r="BE2" s="150"/>
      <c r="BF2" s="150"/>
      <c r="BG2" s="150"/>
      <c r="BH2" s="150"/>
      <c r="BI2" s="150"/>
      <c r="BJ2" s="150"/>
      <c r="BK2" s="150"/>
      <c r="BL2" s="150"/>
      <c r="BM2" s="150"/>
      <c r="BN2" s="150"/>
      <c r="BO2" s="150"/>
      <c r="BP2" s="150"/>
      <c r="BQ2" s="150"/>
      <c r="BR2" s="150"/>
    </row>
    <row r="3" spans="1:70" ht="18">
      <c r="A3" s="118"/>
      <c r="B3" s="163" t="s">
        <v>372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9"/>
      <c r="AD3" s="119"/>
      <c r="AE3" s="119"/>
      <c r="AF3" s="119"/>
      <c r="AG3" s="119"/>
      <c r="AH3" s="117"/>
      <c r="AS3" s="150"/>
      <c r="AT3" s="150"/>
      <c r="AU3" s="150"/>
      <c r="AV3" s="150"/>
      <c r="AW3" s="150"/>
      <c r="AX3" s="150"/>
      <c r="AY3" s="150"/>
      <c r="AZ3" s="150"/>
      <c r="BA3" s="150"/>
      <c r="BB3" s="150"/>
      <c r="BC3" s="150"/>
      <c r="BD3" s="150"/>
      <c r="BE3" s="150"/>
      <c r="BF3" s="150"/>
      <c r="BG3" s="150"/>
      <c r="BH3" s="150"/>
      <c r="BI3" s="150"/>
      <c r="BJ3" s="150"/>
      <c r="BK3" s="150"/>
      <c r="BL3" s="150"/>
      <c r="BM3" s="150"/>
      <c r="BN3" s="150"/>
      <c r="BO3" s="150"/>
      <c r="BP3" s="150"/>
      <c r="BQ3" s="150"/>
      <c r="BR3" s="150"/>
    </row>
    <row r="4" spans="1:70" ht="12.75" customHeight="1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2" t="s">
        <v>269</v>
      </c>
      <c r="AD4" s="1141" t="str">
        <f>IF('Final Application'!AF7="","",'Final Application'!AF7)</f>
        <v/>
      </c>
      <c r="AE4" s="1141"/>
      <c r="AF4" s="1141"/>
      <c r="AG4" s="1141"/>
      <c r="AH4" s="121"/>
      <c r="AS4" s="150"/>
      <c r="AT4" s="150"/>
      <c r="AU4" s="150"/>
      <c r="AV4" s="150"/>
      <c r="AW4" s="150"/>
      <c r="AX4" s="150"/>
      <c r="AY4" s="150"/>
      <c r="AZ4" s="150"/>
      <c r="BA4" s="150"/>
      <c r="BB4" s="150"/>
      <c r="BC4" s="150"/>
      <c r="BD4" s="150"/>
      <c r="BE4" s="150"/>
      <c r="BF4" s="150"/>
      <c r="BG4" s="150"/>
      <c r="BH4" s="150"/>
      <c r="BI4" s="150"/>
      <c r="BJ4" s="150"/>
      <c r="BK4" s="150"/>
      <c r="BL4" s="150"/>
      <c r="BM4" s="150"/>
      <c r="BN4" s="150"/>
      <c r="BO4" s="150"/>
      <c r="BP4" s="150"/>
      <c r="BQ4" s="150"/>
      <c r="BR4" s="150"/>
    </row>
    <row r="5" spans="1:70" ht="12.75" customHeight="1">
      <c r="A5" s="117"/>
      <c r="B5" s="117"/>
      <c r="C5" s="121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22" t="s">
        <v>268</v>
      </c>
      <c r="AD5" s="1140">
        <f>'Final Application'!B7</f>
        <v>0</v>
      </c>
      <c r="AE5" s="1140"/>
      <c r="AF5" s="1140"/>
      <c r="AG5" s="1140"/>
      <c r="AH5" s="117"/>
      <c r="AS5" s="150"/>
      <c r="AT5" s="150"/>
      <c r="AU5" s="150"/>
      <c r="AV5" s="150"/>
      <c r="AW5" s="150"/>
      <c r="AX5" s="150"/>
      <c r="AY5" s="150"/>
      <c r="AZ5" s="150"/>
      <c r="BA5" s="150"/>
      <c r="BB5" s="150"/>
      <c r="BC5" s="150"/>
      <c r="BD5" s="150"/>
      <c r="BE5" s="150"/>
      <c r="BF5" s="150"/>
      <c r="BG5" s="150"/>
      <c r="BH5" s="150"/>
      <c r="BI5" s="150"/>
      <c r="BJ5" s="150"/>
      <c r="BK5" s="150"/>
      <c r="BL5" s="150"/>
      <c r="BM5" s="150"/>
      <c r="BN5" s="150"/>
      <c r="BO5" s="150"/>
      <c r="BP5" s="150"/>
      <c r="BQ5" s="150"/>
      <c r="BR5" s="150"/>
    </row>
    <row r="6" spans="1:70" ht="4.5" customHeight="1">
      <c r="A6" s="295"/>
      <c r="B6" s="295"/>
      <c r="C6" s="295"/>
      <c r="D6" s="295"/>
      <c r="E6" s="295"/>
      <c r="F6" s="295"/>
      <c r="G6" s="295"/>
      <c r="H6" s="295"/>
      <c r="I6" s="295"/>
      <c r="J6" s="295"/>
      <c r="K6" s="295"/>
      <c r="L6" s="295"/>
      <c r="M6" s="295"/>
      <c r="N6" s="295"/>
      <c r="O6" s="295"/>
      <c r="P6" s="295"/>
      <c r="Q6" s="295"/>
      <c r="R6" s="295"/>
      <c r="S6" s="295"/>
      <c r="T6" s="295"/>
      <c r="U6" s="295"/>
      <c r="V6" s="295"/>
      <c r="W6" s="295"/>
      <c r="X6" s="295"/>
      <c r="Y6" s="295"/>
      <c r="Z6" s="295"/>
      <c r="AA6" s="295"/>
      <c r="AB6" s="295"/>
      <c r="AC6" s="295"/>
      <c r="AD6" s="295"/>
      <c r="AE6" s="295"/>
      <c r="AF6" s="295"/>
      <c r="AG6" s="295"/>
      <c r="AH6" s="295"/>
      <c r="AS6" s="150"/>
      <c r="AT6" s="150"/>
      <c r="AU6" s="150"/>
      <c r="AV6" s="150"/>
      <c r="AW6" s="150"/>
      <c r="AX6" s="150"/>
      <c r="AY6" s="150"/>
      <c r="AZ6" s="150"/>
      <c r="BA6" s="150"/>
      <c r="BB6" s="150"/>
      <c r="BC6" s="150"/>
      <c r="BD6" s="150"/>
      <c r="BE6" s="150"/>
      <c r="BF6" s="150"/>
      <c r="BG6" s="150"/>
      <c r="BH6" s="150"/>
      <c r="BI6" s="150"/>
      <c r="BJ6" s="150"/>
      <c r="BK6" s="150"/>
      <c r="BL6" s="150"/>
      <c r="BM6" s="150"/>
      <c r="BN6" s="150"/>
      <c r="BO6" s="150"/>
      <c r="BP6" s="150"/>
      <c r="BQ6" s="150"/>
      <c r="BR6" s="150"/>
    </row>
    <row r="7" spans="1:70" ht="16.5" thickBot="1">
      <c r="A7" s="77"/>
      <c r="B7" s="77" t="s">
        <v>419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83"/>
      <c r="AD7" s="83" t="s">
        <v>319</v>
      </c>
      <c r="AE7" s="153"/>
      <c r="AF7" s="30"/>
      <c r="AG7" s="30"/>
      <c r="AH7" s="3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0"/>
      <c r="BI7" s="150"/>
      <c r="BJ7" s="150"/>
      <c r="BK7" s="150"/>
      <c r="BL7" s="150"/>
      <c r="BM7" s="150"/>
      <c r="BN7" s="150"/>
      <c r="BO7" s="150"/>
      <c r="BP7" s="150"/>
      <c r="BQ7" s="150"/>
      <c r="BR7" s="150"/>
    </row>
    <row r="8" spans="1:70" ht="6.75" customHeight="1">
      <c r="A8" s="111"/>
      <c r="B8" s="58"/>
      <c r="C8" s="59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317"/>
      <c r="AS8" s="150"/>
      <c r="AT8" s="150"/>
      <c r="AU8" s="150"/>
      <c r="AV8" s="150"/>
      <c r="AW8" s="150"/>
      <c r="AX8" s="150"/>
      <c r="AY8" s="150"/>
      <c r="AZ8" s="150"/>
      <c r="BA8" s="150"/>
      <c r="BB8" s="150"/>
      <c r="BC8" s="150"/>
      <c r="BD8" s="150"/>
      <c r="BE8" s="150"/>
      <c r="BF8" s="150"/>
      <c r="BG8" s="150"/>
      <c r="BH8" s="150"/>
      <c r="BI8" s="150"/>
      <c r="BJ8" s="150"/>
      <c r="BK8" s="150"/>
      <c r="BL8" s="150"/>
      <c r="BM8" s="150"/>
      <c r="BN8" s="150"/>
      <c r="BO8" s="150"/>
      <c r="BP8" s="150"/>
      <c r="BQ8" s="150"/>
      <c r="BR8" s="150"/>
    </row>
    <row r="9" spans="1:70" s="27" customFormat="1" ht="45" customHeight="1">
      <c r="A9" s="115"/>
      <c r="B9" s="292" t="s">
        <v>426</v>
      </c>
      <c r="C9" s="292"/>
      <c r="D9" s="292"/>
      <c r="E9" s="301"/>
      <c r="F9" s="301"/>
      <c r="G9" s="1102" t="s">
        <v>346</v>
      </c>
      <c r="H9" s="1102"/>
      <c r="I9" s="1102"/>
      <c r="J9" s="1102"/>
      <c r="K9" s="301"/>
      <c r="L9" s="301"/>
      <c r="M9" s="301"/>
      <c r="N9" s="301"/>
      <c r="O9" s="301"/>
      <c r="P9" s="301"/>
      <c r="Q9" s="301"/>
      <c r="R9" s="301"/>
      <c r="S9" s="301"/>
      <c r="T9" s="301"/>
      <c r="U9" s="301"/>
      <c r="V9" s="301"/>
      <c r="W9" s="301"/>
      <c r="X9" s="301"/>
      <c r="Y9" s="301"/>
      <c r="Z9" s="301"/>
      <c r="AA9" s="301"/>
      <c r="AB9" s="301"/>
      <c r="AC9" s="301"/>
      <c r="AD9" s="1102" t="s">
        <v>593</v>
      </c>
      <c r="AE9" s="1102"/>
      <c r="AF9" s="1066" t="s">
        <v>3428</v>
      </c>
      <c r="AG9" s="1066"/>
      <c r="AH9" s="318"/>
      <c r="AI9" s="1"/>
      <c r="AJ9" s="636" t="s">
        <v>1364</v>
      </c>
      <c r="AK9" s="636" t="s">
        <v>1429</v>
      </c>
      <c r="AL9" s="636" t="s">
        <v>1366</v>
      </c>
      <c r="AM9" s="636" t="s">
        <v>1367</v>
      </c>
      <c r="AN9" s="636" t="s">
        <v>1368</v>
      </c>
      <c r="AO9" s="636" t="s">
        <v>1365</v>
      </c>
      <c r="AP9" s="636" t="s">
        <v>645</v>
      </c>
      <c r="AQ9" s="636" t="s">
        <v>646</v>
      </c>
      <c r="AR9" s="482"/>
      <c r="AS9" s="162"/>
      <c r="AT9" s="162"/>
      <c r="AU9" s="162"/>
      <c r="AV9" s="162"/>
      <c r="AW9" s="162"/>
      <c r="AX9" s="162"/>
      <c r="AY9" s="162"/>
      <c r="AZ9" s="162"/>
      <c r="BA9" s="162"/>
      <c r="BB9" s="162"/>
      <c r="BC9" s="162"/>
      <c r="BD9" s="162"/>
      <c r="BE9" s="162"/>
      <c r="BF9" s="162"/>
      <c r="BG9" s="162"/>
      <c r="BH9" s="162"/>
      <c r="BI9" s="162"/>
      <c r="BJ9" s="162"/>
      <c r="BK9" s="162"/>
      <c r="BL9" s="162"/>
      <c r="BM9" s="162"/>
      <c r="BN9" s="150"/>
      <c r="BO9" s="150"/>
      <c r="BP9" s="150"/>
      <c r="BQ9" s="150"/>
      <c r="BR9" s="150"/>
    </row>
    <row r="10" spans="1:70" ht="15" customHeight="1">
      <c r="A10" s="125"/>
      <c r="B10" s="1131"/>
      <c r="C10" s="1132"/>
      <c r="D10" s="1132"/>
      <c r="E10" s="1132"/>
      <c r="F10" s="1132"/>
      <c r="G10" s="1133"/>
      <c r="H10" s="30"/>
      <c r="I10" s="540"/>
      <c r="J10" s="315"/>
      <c r="K10" s="301"/>
      <c r="L10" s="301"/>
      <c r="M10" s="301"/>
      <c r="N10" s="301"/>
      <c r="O10" s="301"/>
      <c r="P10" s="301"/>
      <c r="Q10" s="301"/>
      <c r="R10" s="301"/>
      <c r="S10" s="301"/>
      <c r="T10" s="301"/>
      <c r="U10" s="301"/>
      <c r="V10" s="301"/>
      <c r="W10" s="301"/>
      <c r="X10" s="301"/>
      <c r="Y10" s="301"/>
      <c r="Z10" s="301"/>
      <c r="AA10" s="301"/>
      <c r="AB10" s="301"/>
      <c r="AC10" s="301"/>
      <c r="AD10" s="1102">
        <f>IF(AND(B10&lt;&gt;"",I10&lt;&gt;"",COUNTIF(AJ10:AO10,TRUE)=0),"Select Strategies",COUNTIF(AJ10:AO10,TRUE))</f>
        <v>0</v>
      </c>
      <c r="AE10" s="1102"/>
      <c r="AF10" s="1139" t="str">
        <f t="shared" ref="AF10:AF15" si="0">IF(AND($AO$1="OR",$AD10=1),"ID Only",IF(AD10="Select Strategies",0,IF(OR(B10="",I10=""),"",IF(AD10=0,0,IF(AD10=1,I10*60,IF(AD10=2,I10*80, IF(AD10=3,I10*100,IF(AD10=4,I10*120,IF(AD10=5,I10*120,"Error")))))))))</f>
        <v/>
      </c>
      <c r="AG10" s="1139"/>
      <c r="AH10" s="318"/>
      <c r="AI10" s="484">
        <f>IF(OR(AF10="",AF10="ID Only"),0,1)</f>
        <v>0</v>
      </c>
      <c r="AJ10" s="129" t="b">
        <v>0</v>
      </c>
      <c r="AK10" s="129"/>
      <c r="AL10" s="129" t="b">
        <v>0</v>
      </c>
      <c r="AM10" s="129" t="b">
        <v>0</v>
      </c>
      <c r="AN10" s="129" t="b">
        <v>0</v>
      </c>
      <c r="AO10" s="129" t="b">
        <v>0</v>
      </c>
      <c r="AP10" s="486">
        <f>IF(OR(AF10="",AF10=0),0,IF(AD10=1,I10*223,IF(AD10=2,I10*402,IF(AD10=3,I10*465,IF(AD10=4,I10*558,0)))))</f>
        <v>0</v>
      </c>
      <c r="AQ10" s="486">
        <f>IF(OR(AF10="",AF10=0),0,IF(AD10=1,I10*0.06,IF(AD10=2,I10*0.07,IF(AD10=3,I10*0.07,IF(AD10=4,I10*0.03,0)))))</f>
        <v>0</v>
      </c>
      <c r="AR10" s="637"/>
      <c r="AS10" s="150"/>
      <c r="AT10" s="150"/>
      <c r="AU10" s="150"/>
      <c r="AV10" s="150"/>
      <c r="AW10" s="150"/>
      <c r="AX10" s="150"/>
      <c r="AY10" s="150"/>
      <c r="AZ10" s="150"/>
      <c r="BA10" s="150"/>
      <c r="BB10" s="150"/>
      <c r="BC10" s="150"/>
      <c r="BD10" s="150"/>
      <c r="BE10" s="150"/>
      <c r="BF10" s="150"/>
      <c r="BG10" s="150"/>
      <c r="BH10" s="150"/>
      <c r="BI10" s="150"/>
      <c r="BJ10" s="150"/>
      <c r="BK10" s="150"/>
      <c r="BL10" s="150"/>
      <c r="BM10" s="150"/>
      <c r="BN10" s="150"/>
      <c r="BO10" s="150"/>
      <c r="BP10" s="150"/>
      <c r="BQ10" s="150"/>
      <c r="BR10" s="150"/>
    </row>
    <row r="11" spans="1:70" ht="15" customHeight="1">
      <c r="A11" s="125"/>
      <c r="B11" s="1131"/>
      <c r="C11" s="1132"/>
      <c r="D11" s="1132"/>
      <c r="E11" s="1132"/>
      <c r="F11" s="1132"/>
      <c r="G11" s="1133"/>
      <c r="H11" s="30"/>
      <c r="I11" s="540"/>
      <c r="J11" s="315"/>
      <c r="K11" s="301"/>
      <c r="L11" s="301"/>
      <c r="M11" s="301"/>
      <c r="N11" s="301"/>
      <c r="O11" s="301"/>
      <c r="P11" s="301"/>
      <c r="Q11" s="301"/>
      <c r="R11" s="301"/>
      <c r="S11" s="301"/>
      <c r="T11" s="301"/>
      <c r="U11" s="301"/>
      <c r="V11" s="301"/>
      <c r="W11" s="301"/>
      <c r="X11" s="301"/>
      <c r="Y11" s="301"/>
      <c r="Z11" s="301"/>
      <c r="AA11" s="301"/>
      <c r="AB11" s="301"/>
      <c r="AC11" s="301"/>
      <c r="AD11" s="1102">
        <f t="shared" ref="AD11:AD15" si="1">IF(AND(B11&lt;&gt;"",I11&lt;&gt;"",COUNTIF(AJ11:AO11,TRUE)=0),"Select Strategies",COUNTIF(AJ11:AO11,TRUE))</f>
        <v>0</v>
      </c>
      <c r="AE11" s="1102"/>
      <c r="AF11" s="1139" t="str">
        <f t="shared" si="0"/>
        <v/>
      </c>
      <c r="AG11" s="1139"/>
      <c r="AH11" s="318"/>
      <c r="AI11" s="484">
        <f t="shared" ref="AI11:AI15" si="2">IF(OR(AF11="",AF11="ID Only"),0,1)</f>
        <v>0</v>
      </c>
      <c r="AJ11" s="129" t="b">
        <v>0</v>
      </c>
      <c r="AK11" s="129"/>
      <c r="AL11" s="129" t="b">
        <v>0</v>
      </c>
      <c r="AM11" s="129" t="b">
        <v>0</v>
      </c>
      <c r="AN11" s="129" t="b">
        <v>0</v>
      </c>
      <c r="AO11" s="129" t="b">
        <v>0</v>
      </c>
      <c r="AP11" s="486">
        <f t="shared" ref="AP11:AP15" si="3">IF(OR(AF11="",AF11=0),0,IF(AD11=1,I11*223,IF(AD11=2,I11*402,IF(AD11=3,I11*465,IF(AD11=4,I11*558,0)))))</f>
        <v>0</v>
      </c>
      <c r="AQ11" s="486">
        <f t="shared" ref="AQ11:AQ15" si="4">IF(OR(AF11="",AF11=0),0,IF(AD11=1,I11*0.06,IF(AD11=2,I11*0.07,IF(AD11=3,I11*0.07,IF(AD11=4,I11*0.03,0)))))</f>
        <v>0</v>
      </c>
      <c r="AR11" s="637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0"/>
      <c r="BI11" s="150"/>
      <c r="BJ11" s="150"/>
      <c r="BK11" s="150"/>
      <c r="BL11" s="150"/>
      <c r="BM11" s="150"/>
      <c r="BN11" s="150"/>
      <c r="BO11" s="150"/>
      <c r="BP11" s="150"/>
      <c r="BQ11" s="150"/>
      <c r="BR11" s="150"/>
    </row>
    <row r="12" spans="1:70" ht="15" customHeight="1">
      <c r="A12" s="125"/>
      <c r="B12" s="1131"/>
      <c r="C12" s="1132"/>
      <c r="D12" s="1132"/>
      <c r="E12" s="1132"/>
      <c r="F12" s="1132"/>
      <c r="G12" s="1133"/>
      <c r="H12" s="30"/>
      <c r="I12" s="540"/>
      <c r="J12" s="315"/>
      <c r="K12" s="301"/>
      <c r="L12" s="301"/>
      <c r="M12" s="301"/>
      <c r="N12" s="301"/>
      <c r="O12" s="301"/>
      <c r="P12" s="301"/>
      <c r="Q12" s="301"/>
      <c r="R12" s="301"/>
      <c r="S12" s="301"/>
      <c r="T12" s="301"/>
      <c r="U12" s="301"/>
      <c r="V12" s="301"/>
      <c r="W12" s="301"/>
      <c r="X12" s="301"/>
      <c r="Y12" s="301"/>
      <c r="Z12" s="301"/>
      <c r="AA12" s="301"/>
      <c r="AB12" s="301"/>
      <c r="AC12" s="301"/>
      <c r="AD12" s="1102">
        <f t="shared" si="1"/>
        <v>0</v>
      </c>
      <c r="AE12" s="1102"/>
      <c r="AF12" s="1139" t="str">
        <f t="shared" si="0"/>
        <v/>
      </c>
      <c r="AG12" s="1139"/>
      <c r="AH12" s="318"/>
      <c r="AI12" s="484">
        <f t="shared" si="2"/>
        <v>0</v>
      </c>
      <c r="AJ12" s="129" t="b">
        <v>0</v>
      </c>
      <c r="AK12" s="129"/>
      <c r="AL12" s="129" t="b">
        <v>0</v>
      </c>
      <c r="AM12" s="129" t="b">
        <v>0</v>
      </c>
      <c r="AN12" s="129" t="b">
        <v>0</v>
      </c>
      <c r="AO12" s="129" t="b">
        <v>0</v>
      </c>
      <c r="AP12" s="486">
        <f t="shared" si="3"/>
        <v>0</v>
      </c>
      <c r="AQ12" s="486">
        <f t="shared" si="4"/>
        <v>0</v>
      </c>
      <c r="AR12" s="637"/>
      <c r="AS12" s="150"/>
      <c r="AT12" s="150"/>
      <c r="AU12" s="150"/>
      <c r="AV12" s="150"/>
      <c r="AW12" s="150"/>
      <c r="AX12" s="150"/>
      <c r="AY12" s="150"/>
      <c r="AZ12" s="150"/>
      <c r="BA12" s="150"/>
      <c r="BB12" s="150"/>
      <c r="BC12" s="150"/>
      <c r="BD12" s="150"/>
      <c r="BE12" s="150"/>
      <c r="BF12" s="150"/>
      <c r="BG12" s="150"/>
      <c r="BH12" s="150"/>
      <c r="BI12" s="150"/>
      <c r="BJ12" s="150"/>
      <c r="BK12" s="150"/>
      <c r="BL12" s="150"/>
      <c r="BM12" s="150"/>
      <c r="BN12" s="150"/>
      <c r="BO12" s="150"/>
      <c r="BP12" s="150"/>
      <c r="BQ12" s="150"/>
      <c r="BR12" s="150"/>
    </row>
    <row r="13" spans="1:70" ht="15" customHeight="1">
      <c r="A13" s="125"/>
      <c r="B13" s="1131"/>
      <c r="C13" s="1132"/>
      <c r="D13" s="1132"/>
      <c r="E13" s="1132"/>
      <c r="F13" s="1132"/>
      <c r="G13" s="1133"/>
      <c r="H13" s="30"/>
      <c r="I13" s="540"/>
      <c r="J13" s="315"/>
      <c r="K13" s="301"/>
      <c r="L13" s="301"/>
      <c r="M13" s="301"/>
      <c r="N13" s="301"/>
      <c r="O13" s="301"/>
      <c r="P13" s="301"/>
      <c r="Q13" s="301"/>
      <c r="R13" s="301"/>
      <c r="S13" s="301"/>
      <c r="T13" s="301"/>
      <c r="U13" s="301"/>
      <c r="V13" s="301"/>
      <c r="W13" s="301"/>
      <c r="X13" s="301"/>
      <c r="Y13" s="301"/>
      <c r="Z13" s="301"/>
      <c r="AA13" s="301"/>
      <c r="AB13" s="301"/>
      <c r="AC13" s="301"/>
      <c r="AD13" s="1102">
        <f t="shared" si="1"/>
        <v>0</v>
      </c>
      <c r="AE13" s="1102"/>
      <c r="AF13" s="1139" t="str">
        <f t="shared" si="0"/>
        <v/>
      </c>
      <c r="AG13" s="1139"/>
      <c r="AH13" s="318"/>
      <c r="AI13" s="484">
        <f t="shared" si="2"/>
        <v>0</v>
      </c>
      <c r="AJ13" s="129" t="b">
        <v>0</v>
      </c>
      <c r="AK13" s="129"/>
      <c r="AL13" s="129" t="b">
        <v>0</v>
      </c>
      <c r="AM13" s="129" t="b">
        <v>0</v>
      </c>
      <c r="AN13" s="129" t="b">
        <v>0</v>
      </c>
      <c r="AO13" s="129" t="b">
        <v>0</v>
      </c>
      <c r="AP13" s="486">
        <f t="shared" si="3"/>
        <v>0</v>
      </c>
      <c r="AQ13" s="486">
        <f t="shared" si="4"/>
        <v>0</v>
      </c>
      <c r="AR13" s="637"/>
      <c r="AS13" s="150"/>
      <c r="AT13" s="150"/>
      <c r="AU13" s="150"/>
      <c r="AV13" s="150"/>
      <c r="AW13" s="150"/>
      <c r="AX13" s="150"/>
      <c r="AY13" s="150"/>
      <c r="AZ13" s="150"/>
      <c r="BA13" s="150"/>
      <c r="BB13" s="150"/>
      <c r="BC13" s="150"/>
      <c r="BD13" s="150"/>
      <c r="BE13" s="150"/>
      <c r="BF13" s="150"/>
      <c r="BG13" s="150"/>
      <c r="BH13" s="150"/>
      <c r="BI13" s="150"/>
      <c r="BJ13" s="150"/>
      <c r="BK13" s="150"/>
      <c r="BL13" s="150"/>
      <c r="BM13" s="150"/>
      <c r="BN13" s="150"/>
      <c r="BO13" s="150"/>
      <c r="BP13" s="150"/>
      <c r="BQ13" s="150"/>
      <c r="BR13" s="150"/>
    </row>
    <row r="14" spans="1:70" ht="15" customHeight="1">
      <c r="A14" s="125"/>
      <c r="B14" s="1131"/>
      <c r="C14" s="1132"/>
      <c r="D14" s="1132"/>
      <c r="E14" s="1132"/>
      <c r="F14" s="1132"/>
      <c r="G14" s="1133"/>
      <c r="H14" s="30"/>
      <c r="I14" s="540"/>
      <c r="J14" s="315"/>
      <c r="K14" s="301"/>
      <c r="L14" s="301"/>
      <c r="M14" s="301"/>
      <c r="N14" s="301"/>
      <c r="O14" s="301"/>
      <c r="P14" s="301"/>
      <c r="Q14" s="301"/>
      <c r="R14" s="301"/>
      <c r="S14" s="301"/>
      <c r="T14" s="301"/>
      <c r="U14" s="301"/>
      <c r="V14" s="301"/>
      <c r="W14" s="301"/>
      <c r="X14" s="301"/>
      <c r="Y14" s="301"/>
      <c r="Z14" s="301"/>
      <c r="AA14" s="301"/>
      <c r="AB14" s="301"/>
      <c r="AC14" s="301"/>
      <c r="AD14" s="1102">
        <f t="shared" si="1"/>
        <v>0</v>
      </c>
      <c r="AE14" s="1102"/>
      <c r="AF14" s="1139" t="str">
        <f t="shared" si="0"/>
        <v/>
      </c>
      <c r="AG14" s="1139"/>
      <c r="AH14" s="318"/>
      <c r="AI14" s="484">
        <f t="shared" si="2"/>
        <v>0</v>
      </c>
      <c r="AJ14" s="129" t="b">
        <v>0</v>
      </c>
      <c r="AK14" s="129"/>
      <c r="AL14" s="129" t="b">
        <v>0</v>
      </c>
      <c r="AM14" s="129" t="b">
        <v>0</v>
      </c>
      <c r="AN14" s="129" t="b">
        <v>0</v>
      </c>
      <c r="AO14" s="129" t="b">
        <v>0</v>
      </c>
      <c r="AP14" s="486">
        <f t="shared" si="3"/>
        <v>0</v>
      </c>
      <c r="AQ14" s="486">
        <f t="shared" si="4"/>
        <v>0</v>
      </c>
      <c r="AR14" s="637"/>
      <c r="AS14" s="150"/>
      <c r="AT14" s="150"/>
      <c r="AU14" s="150"/>
      <c r="AV14" s="150"/>
      <c r="AW14" s="150"/>
      <c r="AX14" s="150"/>
      <c r="AY14" s="150"/>
      <c r="AZ14" s="150"/>
      <c r="BA14" s="150"/>
      <c r="BB14" s="150"/>
      <c r="BC14" s="150"/>
      <c r="BD14" s="150"/>
      <c r="BE14" s="150"/>
      <c r="BF14" s="150"/>
      <c r="BG14" s="150"/>
      <c r="BH14" s="150"/>
      <c r="BI14" s="150"/>
      <c r="BJ14" s="150"/>
      <c r="BK14" s="150"/>
      <c r="BL14" s="150"/>
      <c r="BM14" s="150"/>
      <c r="BN14" s="150"/>
      <c r="BO14" s="150"/>
      <c r="BP14" s="150"/>
      <c r="BQ14" s="150"/>
      <c r="BR14" s="150"/>
    </row>
    <row r="15" spans="1:70" ht="15" customHeight="1">
      <c r="A15" s="125"/>
      <c r="B15" s="1131"/>
      <c r="C15" s="1132"/>
      <c r="D15" s="1132"/>
      <c r="E15" s="1132"/>
      <c r="F15" s="1132"/>
      <c r="G15" s="1133"/>
      <c r="H15" s="30"/>
      <c r="I15" s="540"/>
      <c r="J15" s="315"/>
      <c r="K15" s="301"/>
      <c r="L15" s="301"/>
      <c r="M15" s="301"/>
      <c r="N15" s="301"/>
      <c r="O15" s="301"/>
      <c r="P15" s="301"/>
      <c r="Q15" s="301"/>
      <c r="R15" s="301"/>
      <c r="S15" s="301"/>
      <c r="T15" s="301"/>
      <c r="U15" s="301"/>
      <c r="V15" s="301"/>
      <c r="W15" s="301"/>
      <c r="X15" s="301"/>
      <c r="Y15" s="301"/>
      <c r="Z15" s="301"/>
      <c r="AA15" s="301"/>
      <c r="AB15" s="301"/>
      <c r="AC15" s="301"/>
      <c r="AD15" s="1102">
        <f t="shared" si="1"/>
        <v>0</v>
      </c>
      <c r="AE15" s="1102"/>
      <c r="AF15" s="1139" t="str">
        <f t="shared" si="0"/>
        <v/>
      </c>
      <c r="AG15" s="1139"/>
      <c r="AH15" s="318"/>
      <c r="AI15" s="484">
        <f t="shared" si="2"/>
        <v>0</v>
      </c>
      <c r="AJ15" s="129" t="b">
        <v>0</v>
      </c>
      <c r="AK15" s="129"/>
      <c r="AL15" s="129" t="b">
        <v>0</v>
      </c>
      <c r="AM15" s="129" t="b">
        <v>0</v>
      </c>
      <c r="AN15" s="129" t="b">
        <v>0</v>
      </c>
      <c r="AO15" s="129" t="b">
        <v>0</v>
      </c>
      <c r="AP15" s="486">
        <f t="shared" si="3"/>
        <v>0</v>
      </c>
      <c r="AQ15" s="486">
        <f t="shared" si="4"/>
        <v>0</v>
      </c>
      <c r="AR15" s="637"/>
      <c r="AS15" s="150"/>
      <c r="AT15" s="150"/>
      <c r="AU15" s="150"/>
      <c r="AV15" s="150"/>
      <c r="AW15" s="150"/>
      <c r="AX15" s="150"/>
      <c r="AY15" s="150"/>
      <c r="AZ15" s="150"/>
      <c r="BA15" s="150"/>
      <c r="BB15" s="150"/>
      <c r="BC15" s="150"/>
      <c r="BD15" s="150"/>
      <c r="BE15" s="150"/>
      <c r="BF15" s="150"/>
      <c r="BG15" s="150"/>
      <c r="BH15" s="150"/>
      <c r="BI15" s="150"/>
      <c r="BJ15" s="150"/>
      <c r="BK15" s="150"/>
      <c r="BL15" s="150"/>
      <c r="BM15" s="150"/>
      <c r="BN15" s="150"/>
      <c r="BO15" s="150"/>
      <c r="BP15" s="150"/>
      <c r="BQ15" s="150"/>
      <c r="BR15" s="150"/>
    </row>
    <row r="16" spans="1:70" ht="12.75" customHeight="1" thickBot="1">
      <c r="A16" s="71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4"/>
      <c r="AS16" s="150"/>
      <c r="AT16" s="150"/>
      <c r="AU16" s="150"/>
      <c r="AV16" s="150"/>
      <c r="AW16" s="150"/>
      <c r="AX16" s="150"/>
      <c r="AY16" s="150"/>
      <c r="AZ16" s="150"/>
      <c r="BA16" s="150"/>
      <c r="BB16" s="150"/>
      <c r="BC16" s="150"/>
      <c r="BD16" s="150"/>
      <c r="BE16" s="150"/>
      <c r="BF16" s="150"/>
      <c r="BG16" s="150"/>
      <c r="BH16" s="150"/>
      <c r="BI16" s="150"/>
      <c r="BJ16" s="150"/>
      <c r="BK16" s="150"/>
      <c r="BL16" s="150"/>
      <c r="BM16" s="150"/>
      <c r="BN16" s="150"/>
      <c r="BO16" s="150"/>
      <c r="BP16" s="150"/>
      <c r="BQ16" s="150"/>
      <c r="BR16" s="150"/>
    </row>
    <row r="17" spans="1:70" ht="12.75" customHeight="1">
      <c r="A17" s="223"/>
      <c r="B17" s="1143"/>
      <c r="C17" s="1143"/>
      <c r="D17" s="1143"/>
      <c r="E17" s="1143"/>
      <c r="F17" s="1143"/>
      <c r="G17" s="1143"/>
      <c r="H17" s="1143"/>
      <c r="I17" s="1143"/>
      <c r="J17" s="1143"/>
      <c r="K17" s="1143"/>
      <c r="L17" s="1143"/>
      <c r="M17" s="1143"/>
      <c r="N17" s="1143"/>
      <c r="O17" s="1143"/>
      <c r="P17" s="1143"/>
      <c r="Q17" s="1143"/>
      <c r="R17" s="1143"/>
      <c r="S17" s="1143"/>
      <c r="T17" s="1143"/>
      <c r="U17" s="1143"/>
      <c r="V17" s="1143"/>
      <c r="W17" s="1143"/>
      <c r="X17" s="1143"/>
      <c r="Y17" s="1143"/>
      <c r="Z17" s="1143"/>
      <c r="AA17" s="1143"/>
      <c r="AB17" s="1143"/>
      <c r="AC17" s="1143"/>
      <c r="AD17" s="1143"/>
      <c r="AE17" s="1143"/>
      <c r="AF17" s="1143"/>
      <c r="AG17" s="1143"/>
      <c r="AH17" s="682"/>
      <c r="AS17" s="150"/>
      <c r="AT17" s="150"/>
      <c r="AU17" s="150"/>
      <c r="AV17" s="150"/>
      <c r="AW17" s="150"/>
      <c r="AX17" s="150"/>
      <c r="AY17" s="150"/>
      <c r="AZ17" s="150"/>
      <c r="BA17" s="150"/>
      <c r="BB17" s="150"/>
      <c r="BC17" s="150"/>
      <c r="BD17" s="150"/>
      <c r="BE17" s="150"/>
      <c r="BF17" s="150"/>
      <c r="BG17" s="150"/>
      <c r="BH17" s="150"/>
      <c r="BI17" s="150"/>
      <c r="BJ17" s="150"/>
      <c r="BK17" s="150"/>
      <c r="BL17" s="150"/>
      <c r="BM17" s="150"/>
      <c r="BN17" s="150"/>
      <c r="BO17" s="150"/>
      <c r="BP17" s="150"/>
      <c r="BQ17" s="150"/>
      <c r="BR17" s="150"/>
    </row>
    <row r="18" spans="1:70" ht="12.75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76"/>
      <c r="AE18" s="76" t="s">
        <v>347</v>
      </c>
      <c r="AF18" s="1139" t="str">
        <f>IF(AI18=0,"",SUM(AF10:AF15))</f>
        <v/>
      </c>
      <c r="AG18" s="1139"/>
      <c r="AH18" s="30"/>
      <c r="AI18" s="479">
        <f>SUM(AI10:AI15)</f>
        <v>0</v>
      </c>
      <c r="AP18" s="484">
        <f>SUM(AP10:AP17)</f>
        <v>0</v>
      </c>
      <c r="AQ18" s="483">
        <f>SUM(AQ10:AQ17)</f>
        <v>0</v>
      </c>
      <c r="AR18" s="3"/>
      <c r="AS18" s="150"/>
      <c r="AT18" s="150"/>
      <c r="AU18" s="150"/>
      <c r="AV18" s="150"/>
      <c r="AW18" s="150"/>
      <c r="AX18" s="150"/>
      <c r="AY18" s="150"/>
      <c r="AZ18" s="150"/>
      <c r="BA18" s="150"/>
      <c r="BB18" s="150"/>
      <c r="BC18" s="150"/>
      <c r="BD18" s="150"/>
      <c r="BE18" s="150"/>
      <c r="BF18" s="150"/>
      <c r="BG18" s="150"/>
      <c r="BH18" s="150"/>
      <c r="BI18" s="150"/>
      <c r="BJ18" s="150"/>
      <c r="BK18" s="150"/>
      <c r="BL18" s="150"/>
      <c r="BM18" s="150"/>
      <c r="BN18" s="150"/>
      <c r="BO18" s="150"/>
      <c r="BP18" s="150"/>
      <c r="BQ18" s="150"/>
      <c r="BR18" s="150"/>
    </row>
    <row r="19" spans="1:70" ht="16.5" thickBot="1">
      <c r="A19" s="77"/>
      <c r="B19" s="77" t="s">
        <v>420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S19" s="150"/>
      <c r="AT19" s="150"/>
      <c r="AU19" s="150"/>
      <c r="AV19" s="150"/>
      <c r="AW19" s="150"/>
      <c r="AX19" s="150"/>
      <c r="AY19" s="150"/>
      <c r="AZ19" s="150"/>
      <c r="BA19" s="150"/>
      <c r="BB19" s="150"/>
      <c r="BC19" s="150"/>
      <c r="BD19" s="150"/>
      <c r="BE19" s="150"/>
      <c r="BF19" s="150"/>
      <c r="BG19" s="150"/>
      <c r="BH19" s="150"/>
      <c r="BI19" s="150"/>
      <c r="BJ19" s="150"/>
      <c r="BK19" s="150"/>
      <c r="BL19" s="150"/>
      <c r="BM19" s="150"/>
      <c r="BN19" s="150"/>
      <c r="BO19" s="150"/>
      <c r="BP19" s="150"/>
      <c r="BQ19" s="150"/>
      <c r="BR19" s="150"/>
    </row>
    <row r="20" spans="1:70" ht="6" customHeight="1">
      <c r="A20" s="57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78"/>
      <c r="AS20" s="150"/>
      <c r="AT20" s="150"/>
      <c r="AU20" s="150"/>
      <c r="AV20" s="150"/>
      <c r="AW20" s="150"/>
      <c r="AX20" s="150"/>
      <c r="AY20" s="150"/>
      <c r="AZ20" s="150"/>
      <c r="BA20" s="150"/>
      <c r="BB20" s="150"/>
      <c r="BC20" s="150"/>
      <c r="BD20" s="150"/>
      <c r="BE20" s="150"/>
      <c r="BF20" s="150"/>
      <c r="BG20" s="150"/>
      <c r="BH20" s="150"/>
      <c r="BI20" s="150"/>
      <c r="BJ20" s="150"/>
      <c r="BK20" s="150"/>
      <c r="BL20" s="150"/>
      <c r="BM20" s="150"/>
      <c r="BN20" s="150"/>
      <c r="BO20" s="150"/>
      <c r="BP20" s="150"/>
      <c r="BQ20" s="150"/>
      <c r="BR20" s="150"/>
    </row>
    <row r="21" spans="1:70" ht="33.75" customHeight="1">
      <c r="A21" s="115"/>
      <c r="B21" s="1144" t="s">
        <v>340</v>
      </c>
      <c r="C21" s="1144"/>
      <c r="D21" s="301"/>
      <c r="E21" s="1144" t="s">
        <v>348</v>
      </c>
      <c r="F21" s="1144"/>
      <c r="G21" s="1144"/>
      <c r="H21" s="1144"/>
      <c r="I21" s="1144"/>
      <c r="J21" s="1144"/>
      <c r="K21" s="1144"/>
      <c r="L21" s="301"/>
      <c r="M21" s="314" t="s">
        <v>432</v>
      </c>
      <c r="N21" s="301"/>
      <c r="O21" s="301"/>
      <c r="P21" s="301"/>
      <c r="Q21" s="301"/>
      <c r="R21" s="301"/>
      <c r="S21" s="301"/>
      <c r="T21" s="301"/>
      <c r="U21" s="1145" t="s">
        <v>350</v>
      </c>
      <c r="V21" s="1145"/>
      <c r="W21" s="1145"/>
      <c r="X21" s="301"/>
      <c r="Y21" s="1102" t="s">
        <v>398</v>
      </c>
      <c r="Z21" s="1102"/>
      <c r="AA21" s="301"/>
      <c r="AB21" s="301"/>
      <c r="AC21" s="1102" t="s">
        <v>349</v>
      </c>
      <c r="AD21" s="1102"/>
      <c r="AE21" s="38"/>
      <c r="AF21" s="1066" t="s">
        <v>1634</v>
      </c>
      <c r="AG21" s="1134"/>
      <c r="AH21" s="318"/>
      <c r="AS21" s="150"/>
      <c r="AT21" s="150"/>
      <c r="AU21" s="150"/>
      <c r="AV21" s="150"/>
      <c r="AW21" s="150"/>
      <c r="AX21" s="150"/>
      <c r="AY21" s="150"/>
      <c r="AZ21" s="150"/>
      <c r="BA21" s="150"/>
      <c r="BB21" s="150"/>
      <c r="BC21" s="150"/>
      <c r="BD21" s="150"/>
      <c r="BE21" s="150"/>
      <c r="BF21" s="150"/>
      <c r="BG21" s="150"/>
      <c r="BH21" s="150"/>
      <c r="BI21" s="150"/>
      <c r="BJ21" s="150"/>
      <c r="BK21" s="150"/>
      <c r="BL21" s="150"/>
      <c r="BM21" s="150"/>
      <c r="BN21" s="150"/>
      <c r="BO21" s="150"/>
      <c r="BP21" s="150"/>
      <c r="BQ21" s="150"/>
      <c r="BR21" s="150"/>
    </row>
    <row r="22" spans="1:70" ht="15" customHeight="1">
      <c r="A22" s="126"/>
      <c r="B22" s="1142"/>
      <c r="C22" s="1142"/>
      <c r="D22" s="301"/>
      <c r="E22" s="1138"/>
      <c r="F22" s="1138"/>
      <c r="G22" s="1138"/>
      <c r="H22" s="1138"/>
      <c r="I22" s="1138"/>
      <c r="J22" s="1138"/>
      <c r="K22" s="1138"/>
      <c r="L22" s="301"/>
      <c r="M22" s="1131"/>
      <c r="N22" s="1132"/>
      <c r="O22" s="1132"/>
      <c r="P22" s="1132"/>
      <c r="Q22" s="1132"/>
      <c r="R22" s="1132"/>
      <c r="S22" s="1133"/>
      <c r="T22" s="301"/>
      <c r="U22" s="1131"/>
      <c r="V22" s="1132"/>
      <c r="W22" s="1133"/>
      <c r="X22" s="301"/>
      <c r="Y22" s="112"/>
      <c r="Z22" s="112"/>
      <c r="AA22" s="301"/>
      <c r="AB22" s="301"/>
      <c r="AC22" s="1137"/>
      <c r="AD22" s="1137"/>
      <c r="AE22" s="67"/>
      <c r="AF22" s="1139" t="str">
        <f>IF((OR(B22="",M22="",U22="",AC22="")),"",IF(AJ22=FALSE,"Compliant?",IF(AJ22=TRUE,IF(B22&lt;2000,0,AC22*VLOOKUP(M22,VSDMotorTypeIncentives,2,FALSE)),0)))</f>
        <v/>
      </c>
      <c r="AG22" s="1139"/>
      <c r="AH22" s="318"/>
      <c r="AI22" s="502">
        <f>IF(AF22="",0,1)</f>
        <v>0</v>
      </c>
      <c r="AJ22" s="129" t="b">
        <v>0</v>
      </c>
      <c r="AP22" s="483">
        <f>IF(OR(AF22="",AF22=0,AF22="Compliant?"),0,IF(OR(M22=Lists!$J$2,M22=Lists!$J$3,M22=Lists!$J$4),AC22*582,IF(OR(M22=Lists!$J$5,M22=Lists!$J$6),AC22*582,0)))</f>
        <v>0</v>
      </c>
      <c r="AQ22" s="483" t="s">
        <v>254</v>
      </c>
      <c r="AR22" s="3"/>
      <c r="AS22" s="150"/>
      <c r="AT22" s="150"/>
      <c r="AU22" s="150"/>
      <c r="AV22" s="150"/>
      <c r="AW22" s="150"/>
      <c r="AX22" s="150"/>
      <c r="AY22" s="150"/>
      <c r="AZ22" s="150"/>
      <c r="BA22" s="150"/>
      <c r="BB22" s="150"/>
      <c r="BC22" s="150"/>
      <c r="BD22" s="150"/>
      <c r="BE22" s="150"/>
      <c r="BF22" s="150"/>
      <c r="BG22" s="150"/>
      <c r="BH22" s="150"/>
      <c r="BI22" s="150"/>
      <c r="BJ22" s="150"/>
      <c r="BK22" s="150"/>
      <c r="BL22" s="150"/>
      <c r="BM22" s="150"/>
      <c r="BN22" s="150"/>
      <c r="BO22" s="150"/>
      <c r="BP22" s="150"/>
      <c r="BQ22" s="150"/>
      <c r="BR22" s="150"/>
    </row>
    <row r="23" spans="1:70" ht="15" customHeight="1">
      <c r="A23" s="126"/>
      <c r="B23" s="1142"/>
      <c r="C23" s="1142"/>
      <c r="D23" s="301"/>
      <c r="E23" s="1138"/>
      <c r="F23" s="1138"/>
      <c r="G23" s="1138"/>
      <c r="H23" s="1138"/>
      <c r="I23" s="1138"/>
      <c r="J23" s="1138"/>
      <c r="K23" s="1138"/>
      <c r="L23" s="301"/>
      <c r="M23" s="1131"/>
      <c r="N23" s="1132"/>
      <c r="O23" s="1132"/>
      <c r="P23" s="1132"/>
      <c r="Q23" s="1132"/>
      <c r="R23" s="1132"/>
      <c r="S23" s="1133"/>
      <c r="T23" s="301"/>
      <c r="U23" s="1131"/>
      <c r="V23" s="1132"/>
      <c r="W23" s="1133"/>
      <c r="X23" s="301"/>
      <c r="Y23" s="112"/>
      <c r="Z23" s="112"/>
      <c r="AA23" s="301"/>
      <c r="AB23" s="301"/>
      <c r="AC23" s="1137"/>
      <c r="AD23" s="1137"/>
      <c r="AE23" s="67"/>
      <c r="AF23" s="1139" t="str">
        <f t="shared" ref="AF23:AF36" si="5">IF((OR(B23="",M23="",U23="",AC23="")),"",IF(AJ23=FALSE,"Compliant?",IF(AJ23=TRUE,IF(B23&lt;2000,0,AC23*VLOOKUP(M23,VSDMotorTypeIncentives,2,FALSE)),0)))</f>
        <v/>
      </c>
      <c r="AG23" s="1139"/>
      <c r="AH23" s="318"/>
      <c r="AI23" s="502">
        <f t="shared" ref="AI23:AI36" si="6">IF(AF23="",0,1)</f>
        <v>0</v>
      </c>
      <c r="AJ23" s="130" t="b">
        <v>0</v>
      </c>
      <c r="AP23" s="483">
        <f>IF(OR(AF23="",AF23=0,AF23="Compliant?"),0,IF(OR(M23=Lists!$J$2,M23=Lists!$J$3,M23=Lists!$J$4),AC23*582,IF(OR(M23=Lists!$J$5,M23=Lists!$J$6),AC23*582,0)))</f>
        <v>0</v>
      </c>
      <c r="AQ23" s="484" t="s">
        <v>254</v>
      </c>
      <c r="AS23" s="150"/>
      <c r="AT23" s="150"/>
      <c r="AU23" s="150"/>
      <c r="AV23" s="150"/>
      <c r="AW23" s="150"/>
      <c r="AX23" s="150"/>
      <c r="AY23" s="150"/>
      <c r="AZ23" s="150"/>
      <c r="BA23" s="150"/>
      <c r="BB23" s="150"/>
      <c r="BC23" s="150"/>
      <c r="BD23" s="150"/>
      <c r="BE23" s="150"/>
      <c r="BF23" s="150"/>
      <c r="BG23" s="150"/>
      <c r="BH23" s="150"/>
      <c r="BI23" s="150"/>
      <c r="BJ23" s="150"/>
      <c r="BK23" s="150"/>
      <c r="BL23" s="150"/>
      <c r="BM23" s="150"/>
      <c r="BN23" s="150"/>
      <c r="BO23" s="150"/>
      <c r="BP23" s="150"/>
      <c r="BQ23" s="150"/>
      <c r="BR23" s="150"/>
    </row>
    <row r="24" spans="1:70" ht="15" customHeight="1">
      <c r="A24" s="126"/>
      <c r="B24" s="1142"/>
      <c r="C24" s="1142"/>
      <c r="D24" s="301"/>
      <c r="E24" s="1138"/>
      <c r="F24" s="1138"/>
      <c r="G24" s="1138"/>
      <c r="H24" s="1138"/>
      <c r="I24" s="1138"/>
      <c r="J24" s="1138"/>
      <c r="K24" s="1138"/>
      <c r="L24" s="301"/>
      <c r="M24" s="1131"/>
      <c r="N24" s="1132"/>
      <c r="O24" s="1132"/>
      <c r="P24" s="1132"/>
      <c r="Q24" s="1132"/>
      <c r="R24" s="1132"/>
      <c r="S24" s="1133"/>
      <c r="T24" s="301"/>
      <c r="U24" s="1131"/>
      <c r="V24" s="1132"/>
      <c r="W24" s="1133"/>
      <c r="X24" s="301"/>
      <c r="Y24" s="112"/>
      <c r="Z24" s="112"/>
      <c r="AA24" s="301"/>
      <c r="AB24" s="301"/>
      <c r="AC24" s="1137"/>
      <c r="AD24" s="1137"/>
      <c r="AE24" s="67"/>
      <c r="AF24" s="1139" t="str">
        <f>IF((OR(B24="",M24="",U24="",AC24="")),"",IF(AJ24=FALSE,"Compliant?",IF(AJ24=TRUE,IF(B24&lt;2000,0,AC24*VLOOKUP(M24,VSDMotorTypeIncentives,2,FALSE)),0)))</f>
        <v/>
      </c>
      <c r="AG24" s="1139"/>
      <c r="AH24" s="318"/>
      <c r="AI24" s="502">
        <f t="shared" si="6"/>
        <v>0</v>
      </c>
      <c r="AJ24" s="129" t="b">
        <v>0</v>
      </c>
      <c r="AP24" s="483">
        <f>IF(OR(AF24="",AF24=0,AF24="Compliant?"),0,IF(OR(M24=Lists!$J$2,M24=Lists!$J$3,M24=Lists!$J$4),AC24*582,IF(OR(M24=Lists!$J$5,M24=Lists!$J$6),AC24*582,0)))</f>
        <v>0</v>
      </c>
      <c r="AQ24" s="483" t="s">
        <v>254</v>
      </c>
      <c r="AR24" s="3"/>
      <c r="AS24" s="150"/>
      <c r="AT24" s="150"/>
      <c r="AU24" s="150"/>
      <c r="AV24" s="150"/>
      <c r="AW24" s="150"/>
      <c r="AX24" s="150"/>
      <c r="AY24" s="150"/>
      <c r="AZ24" s="150"/>
      <c r="BA24" s="150"/>
      <c r="BB24" s="150"/>
      <c r="BC24" s="150"/>
      <c r="BD24" s="150"/>
      <c r="BE24" s="150"/>
      <c r="BF24" s="150"/>
      <c r="BG24" s="150"/>
      <c r="BH24" s="150"/>
      <c r="BI24" s="150"/>
      <c r="BJ24" s="150"/>
      <c r="BK24" s="150"/>
      <c r="BL24" s="150"/>
      <c r="BM24" s="150"/>
      <c r="BN24" s="150"/>
      <c r="BO24" s="150"/>
      <c r="BP24" s="150"/>
      <c r="BQ24" s="150"/>
      <c r="BR24" s="150"/>
    </row>
    <row r="25" spans="1:70" ht="15" customHeight="1">
      <c r="A25" s="126"/>
      <c r="B25" s="1142"/>
      <c r="C25" s="1142"/>
      <c r="D25" s="301"/>
      <c r="E25" s="1138"/>
      <c r="F25" s="1138"/>
      <c r="G25" s="1138"/>
      <c r="H25" s="1138"/>
      <c r="I25" s="1138"/>
      <c r="J25" s="1138"/>
      <c r="K25" s="1138"/>
      <c r="L25" s="301"/>
      <c r="M25" s="1131"/>
      <c r="N25" s="1132"/>
      <c r="O25" s="1132"/>
      <c r="P25" s="1132"/>
      <c r="Q25" s="1132"/>
      <c r="R25" s="1132"/>
      <c r="S25" s="1133"/>
      <c r="T25" s="301"/>
      <c r="U25" s="1131"/>
      <c r="V25" s="1132"/>
      <c r="W25" s="1133"/>
      <c r="X25" s="301"/>
      <c r="Y25" s="112"/>
      <c r="Z25" s="112"/>
      <c r="AA25" s="301"/>
      <c r="AB25" s="301"/>
      <c r="AC25" s="1137"/>
      <c r="AD25" s="1137"/>
      <c r="AE25" s="67"/>
      <c r="AF25" s="1139" t="str">
        <f t="shared" si="5"/>
        <v/>
      </c>
      <c r="AG25" s="1139"/>
      <c r="AH25" s="318"/>
      <c r="AI25" s="502">
        <f t="shared" si="6"/>
        <v>0</v>
      </c>
      <c r="AJ25" s="129" t="b">
        <v>0</v>
      </c>
      <c r="AP25" s="483">
        <f>IF(OR(AF25="",AF25=0,AF25="Compliant?"),0,IF(OR(M25=Lists!$J$2,M25=Lists!$J$3,M25=Lists!$J$4),AC25*582,IF(OR(M25=Lists!$J$5,M25=Lists!$J$6),AC25*582,0)))</f>
        <v>0</v>
      </c>
      <c r="AQ25" s="484" t="s">
        <v>254</v>
      </c>
      <c r="AS25" s="150"/>
      <c r="AT25" s="150"/>
      <c r="AU25" s="150"/>
      <c r="AV25" s="150"/>
      <c r="AW25" s="150"/>
      <c r="AX25" s="150"/>
      <c r="AY25" s="150"/>
      <c r="AZ25" s="150"/>
      <c r="BA25" s="150"/>
      <c r="BB25" s="150"/>
      <c r="BC25" s="150"/>
      <c r="BD25" s="150"/>
      <c r="BE25" s="150"/>
      <c r="BF25" s="150"/>
      <c r="BG25" s="150"/>
      <c r="BH25" s="150"/>
      <c r="BI25" s="150"/>
      <c r="BJ25" s="150"/>
      <c r="BK25" s="150"/>
      <c r="BL25" s="150"/>
      <c r="BM25" s="150"/>
      <c r="BN25" s="150"/>
      <c r="BO25" s="150"/>
      <c r="BP25" s="150"/>
      <c r="BQ25" s="150"/>
      <c r="BR25" s="150"/>
    </row>
    <row r="26" spans="1:70" ht="15" customHeight="1">
      <c r="A26" s="126"/>
      <c r="B26" s="1142"/>
      <c r="C26" s="1142"/>
      <c r="D26" s="301"/>
      <c r="E26" s="1138"/>
      <c r="F26" s="1138"/>
      <c r="G26" s="1138"/>
      <c r="H26" s="1138"/>
      <c r="I26" s="1138"/>
      <c r="J26" s="1138"/>
      <c r="K26" s="1138"/>
      <c r="L26" s="301"/>
      <c r="M26" s="1131"/>
      <c r="N26" s="1132"/>
      <c r="O26" s="1132"/>
      <c r="P26" s="1132"/>
      <c r="Q26" s="1132"/>
      <c r="R26" s="1132"/>
      <c r="S26" s="1133"/>
      <c r="T26" s="301"/>
      <c r="U26" s="1131"/>
      <c r="V26" s="1132"/>
      <c r="W26" s="1133"/>
      <c r="X26" s="301"/>
      <c r="Y26" s="112"/>
      <c r="Z26" s="112"/>
      <c r="AA26" s="301"/>
      <c r="AB26" s="301"/>
      <c r="AC26" s="1137"/>
      <c r="AD26" s="1137"/>
      <c r="AE26" s="67"/>
      <c r="AF26" s="1139" t="str">
        <f t="shared" si="5"/>
        <v/>
      </c>
      <c r="AG26" s="1139"/>
      <c r="AH26" s="318"/>
      <c r="AI26" s="502">
        <f t="shared" si="6"/>
        <v>0</v>
      </c>
      <c r="AJ26" s="129" t="b">
        <v>0</v>
      </c>
      <c r="AP26" s="483">
        <f>IF(OR(AF26="",AF26=0,AF26="Compliant?"),0,IF(OR(M26=Lists!$J$2,M26=Lists!$J$3,M26=Lists!$J$4),AC26*582,IF(OR(M26=Lists!$J$5,M26=Lists!$J$6),AC26*582,0)))</f>
        <v>0</v>
      </c>
      <c r="AQ26" s="483" t="s">
        <v>254</v>
      </c>
      <c r="AR26" s="3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/>
      <c r="BD26" s="150"/>
      <c r="BE26" s="150"/>
      <c r="BF26" s="150"/>
      <c r="BG26" s="150"/>
      <c r="BH26" s="150"/>
      <c r="BI26" s="150"/>
      <c r="BJ26" s="150"/>
      <c r="BK26" s="150"/>
      <c r="BL26" s="150"/>
      <c r="BM26" s="150"/>
      <c r="BN26" s="150"/>
      <c r="BO26" s="150"/>
      <c r="BP26" s="150"/>
      <c r="BQ26" s="150"/>
      <c r="BR26" s="150"/>
    </row>
    <row r="27" spans="1:70" ht="15" customHeight="1">
      <c r="A27" s="126"/>
      <c r="B27" s="1142"/>
      <c r="C27" s="1142"/>
      <c r="D27" s="301"/>
      <c r="E27" s="1138"/>
      <c r="F27" s="1138"/>
      <c r="G27" s="1138"/>
      <c r="H27" s="1138"/>
      <c r="I27" s="1138"/>
      <c r="J27" s="1138"/>
      <c r="K27" s="1138"/>
      <c r="L27" s="301"/>
      <c r="M27" s="1131"/>
      <c r="N27" s="1132"/>
      <c r="O27" s="1132"/>
      <c r="P27" s="1132"/>
      <c r="Q27" s="1132"/>
      <c r="R27" s="1132"/>
      <c r="S27" s="1133"/>
      <c r="T27" s="301"/>
      <c r="U27" s="1131"/>
      <c r="V27" s="1132"/>
      <c r="W27" s="1133"/>
      <c r="X27" s="301"/>
      <c r="Y27" s="112"/>
      <c r="Z27" s="112"/>
      <c r="AA27" s="301"/>
      <c r="AB27" s="301"/>
      <c r="AC27" s="1137"/>
      <c r="AD27" s="1137"/>
      <c r="AE27" s="67"/>
      <c r="AF27" s="1139" t="str">
        <f t="shared" si="5"/>
        <v/>
      </c>
      <c r="AG27" s="1139"/>
      <c r="AH27" s="318"/>
      <c r="AI27" s="502">
        <f t="shared" si="6"/>
        <v>0</v>
      </c>
      <c r="AJ27" s="129" t="b">
        <v>0</v>
      </c>
      <c r="AP27" s="483">
        <f>IF(OR(AF27="",AF27=0,AF27="Compliant?"),0,IF(OR(M27=Lists!$J$2,M27=Lists!$J$3,M27=Lists!$J$4),AC27*582,IF(OR(M27=Lists!$J$5,M27=Lists!$J$6),AC27*582,0)))</f>
        <v>0</v>
      </c>
      <c r="AQ27" s="484" t="s">
        <v>254</v>
      </c>
      <c r="AS27" s="150"/>
      <c r="AT27" s="150"/>
      <c r="AU27" s="150"/>
      <c r="AV27" s="150"/>
      <c r="AW27" s="150"/>
      <c r="AX27" s="150"/>
      <c r="AY27" s="150"/>
      <c r="AZ27" s="150"/>
      <c r="BA27" s="150"/>
      <c r="BB27" s="150"/>
      <c r="BC27" s="150"/>
      <c r="BD27" s="150"/>
      <c r="BE27" s="150"/>
      <c r="BF27" s="150"/>
      <c r="BG27" s="150"/>
      <c r="BH27" s="150"/>
      <c r="BI27" s="150"/>
      <c r="BJ27" s="150"/>
      <c r="BK27" s="150"/>
      <c r="BL27" s="150"/>
      <c r="BM27" s="150"/>
      <c r="BN27" s="150"/>
      <c r="BO27" s="150"/>
      <c r="BP27" s="150"/>
      <c r="BQ27" s="150"/>
      <c r="BR27" s="150"/>
    </row>
    <row r="28" spans="1:70" ht="15" customHeight="1">
      <c r="A28" s="126"/>
      <c r="B28" s="1142"/>
      <c r="C28" s="1142"/>
      <c r="D28" s="301"/>
      <c r="E28" s="1138"/>
      <c r="F28" s="1138"/>
      <c r="G28" s="1138"/>
      <c r="H28" s="1138"/>
      <c r="I28" s="1138"/>
      <c r="J28" s="1138"/>
      <c r="K28" s="1138"/>
      <c r="L28" s="301"/>
      <c r="M28" s="1131"/>
      <c r="N28" s="1132"/>
      <c r="O28" s="1132"/>
      <c r="P28" s="1132"/>
      <c r="Q28" s="1132"/>
      <c r="R28" s="1132"/>
      <c r="S28" s="1133"/>
      <c r="T28" s="301"/>
      <c r="U28" s="1131"/>
      <c r="V28" s="1132"/>
      <c r="W28" s="1133"/>
      <c r="X28" s="301"/>
      <c r="Y28" s="112"/>
      <c r="Z28" s="112"/>
      <c r="AA28" s="301"/>
      <c r="AB28" s="301"/>
      <c r="AC28" s="1137"/>
      <c r="AD28" s="1137"/>
      <c r="AE28" s="67"/>
      <c r="AF28" s="1139" t="str">
        <f t="shared" si="5"/>
        <v/>
      </c>
      <c r="AG28" s="1139"/>
      <c r="AH28" s="318"/>
      <c r="AI28" s="502">
        <f t="shared" si="6"/>
        <v>0</v>
      </c>
      <c r="AJ28" s="129" t="b">
        <v>0</v>
      </c>
      <c r="AP28" s="483">
        <f>IF(OR(AF28="",AF28=0,AF28="Compliant?"),0,IF(OR(M28=Lists!$J$2,M28=Lists!$J$3,M28=Lists!$J$4),AC28*582,IF(OR(M28=Lists!$J$5,M28=Lists!$J$6),AC28*582,0)))</f>
        <v>0</v>
      </c>
      <c r="AQ28" s="483" t="s">
        <v>254</v>
      </c>
      <c r="AR28" s="3"/>
      <c r="AS28" s="150"/>
      <c r="AT28" s="150"/>
      <c r="AU28" s="150"/>
      <c r="AV28" s="150"/>
      <c r="AW28" s="150"/>
      <c r="AX28" s="150"/>
      <c r="AY28" s="150"/>
      <c r="AZ28" s="150"/>
      <c r="BA28" s="150"/>
      <c r="BB28" s="150"/>
      <c r="BC28" s="150"/>
      <c r="BD28" s="150"/>
      <c r="BE28" s="150"/>
      <c r="BF28" s="150"/>
      <c r="BG28" s="150"/>
      <c r="BH28" s="150"/>
      <c r="BI28" s="150"/>
      <c r="BJ28" s="150"/>
      <c r="BK28" s="150"/>
      <c r="BL28" s="150"/>
      <c r="BM28" s="150"/>
      <c r="BN28" s="150"/>
      <c r="BO28" s="150"/>
      <c r="BP28" s="150"/>
      <c r="BQ28" s="150"/>
      <c r="BR28" s="150"/>
    </row>
    <row r="29" spans="1:70" ht="15" customHeight="1">
      <c r="A29" s="126"/>
      <c r="B29" s="1142"/>
      <c r="C29" s="1142"/>
      <c r="D29" s="301"/>
      <c r="E29" s="1138"/>
      <c r="F29" s="1138"/>
      <c r="G29" s="1138"/>
      <c r="H29" s="1138"/>
      <c r="I29" s="1138"/>
      <c r="J29" s="1138"/>
      <c r="K29" s="1138"/>
      <c r="L29" s="301"/>
      <c r="M29" s="1131"/>
      <c r="N29" s="1132"/>
      <c r="O29" s="1132"/>
      <c r="P29" s="1132"/>
      <c r="Q29" s="1132"/>
      <c r="R29" s="1132"/>
      <c r="S29" s="1133"/>
      <c r="T29" s="301"/>
      <c r="U29" s="1131"/>
      <c r="V29" s="1132"/>
      <c r="W29" s="1133"/>
      <c r="X29" s="301"/>
      <c r="Y29" s="112"/>
      <c r="Z29" s="112"/>
      <c r="AA29" s="301"/>
      <c r="AB29" s="301"/>
      <c r="AC29" s="1137"/>
      <c r="AD29" s="1137"/>
      <c r="AE29" s="67"/>
      <c r="AF29" s="1139" t="str">
        <f t="shared" si="5"/>
        <v/>
      </c>
      <c r="AG29" s="1139"/>
      <c r="AH29" s="318"/>
      <c r="AI29" s="502">
        <f t="shared" si="6"/>
        <v>0</v>
      </c>
      <c r="AJ29" s="129" t="b">
        <v>0</v>
      </c>
      <c r="AP29" s="483">
        <f>IF(OR(AF29="",AF29=0,AF29="Compliant?"),0,IF(OR(M29=Lists!$J$2,M29=Lists!$J$3,M29=Lists!$J$4),AC29*582,IF(OR(M29=Lists!$J$5,M29=Lists!$J$6),AC29*582,0)))</f>
        <v>0</v>
      </c>
      <c r="AQ29" s="484" t="s">
        <v>254</v>
      </c>
      <c r="AS29" s="150"/>
      <c r="AT29" s="150"/>
      <c r="AU29" s="150"/>
      <c r="AV29" s="150"/>
      <c r="AW29" s="150"/>
      <c r="AX29" s="150"/>
      <c r="AY29" s="150"/>
      <c r="AZ29" s="150"/>
      <c r="BA29" s="150"/>
      <c r="BB29" s="150"/>
      <c r="BC29" s="150"/>
      <c r="BD29" s="150"/>
      <c r="BE29" s="150"/>
      <c r="BF29" s="150"/>
      <c r="BG29" s="150"/>
      <c r="BH29" s="150"/>
      <c r="BI29" s="150"/>
      <c r="BJ29" s="150"/>
      <c r="BK29" s="150"/>
      <c r="BL29" s="150"/>
      <c r="BM29" s="150"/>
      <c r="BN29" s="150"/>
      <c r="BO29" s="150"/>
      <c r="BP29" s="150"/>
      <c r="BQ29" s="150"/>
      <c r="BR29" s="150"/>
    </row>
    <row r="30" spans="1:70" ht="15" customHeight="1">
      <c r="A30" s="126"/>
      <c r="B30" s="1142"/>
      <c r="C30" s="1142"/>
      <c r="D30" s="301"/>
      <c r="E30" s="1138"/>
      <c r="F30" s="1138"/>
      <c r="G30" s="1138"/>
      <c r="H30" s="1138"/>
      <c r="I30" s="1138"/>
      <c r="J30" s="1138"/>
      <c r="K30" s="1138"/>
      <c r="L30" s="301"/>
      <c r="M30" s="1131"/>
      <c r="N30" s="1132"/>
      <c r="O30" s="1132"/>
      <c r="P30" s="1132"/>
      <c r="Q30" s="1132"/>
      <c r="R30" s="1132"/>
      <c r="S30" s="1133"/>
      <c r="T30" s="301"/>
      <c r="U30" s="1131"/>
      <c r="V30" s="1132"/>
      <c r="W30" s="1133"/>
      <c r="X30" s="301"/>
      <c r="Y30" s="112"/>
      <c r="Z30" s="112"/>
      <c r="AA30" s="301"/>
      <c r="AB30" s="301"/>
      <c r="AC30" s="1137"/>
      <c r="AD30" s="1137"/>
      <c r="AE30" s="67"/>
      <c r="AF30" s="1139" t="str">
        <f t="shared" si="5"/>
        <v/>
      </c>
      <c r="AG30" s="1139"/>
      <c r="AH30" s="318"/>
      <c r="AI30" s="502">
        <f t="shared" si="6"/>
        <v>0</v>
      </c>
      <c r="AJ30" s="129" t="b">
        <v>0</v>
      </c>
      <c r="AP30" s="483">
        <f>IF(OR(AF30="",AF30=0,AF30="Compliant?"),0,IF(OR(M30=Lists!$J$2,M30=Lists!$J$3,M30=Lists!$J$4),AC30*582,IF(OR(M30=Lists!$J$5,M30=Lists!$J$6),AC30*582,0)))</f>
        <v>0</v>
      </c>
      <c r="AQ30" s="483" t="s">
        <v>254</v>
      </c>
      <c r="AR30" s="3"/>
      <c r="AS30" s="150"/>
      <c r="AT30" s="150"/>
      <c r="AU30" s="150"/>
      <c r="AV30" s="150"/>
      <c r="AW30" s="150"/>
      <c r="AX30" s="150"/>
      <c r="AY30" s="150"/>
      <c r="AZ30" s="150"/>
      <c r="BA30" s="150"/>
      <c r="BB30" s="150"/>
      <c r="BC30" s="150"/>
      <c r="BD30" s="150"/>
      <c r="BE30" s="150"/>
      <c r="BF30" s="150"/>
      <c r="BG30" s="150"/>
      <c r="BH30" s="150"/>
      <c r="BI30" s="150"/>
      <c r="BJ30" s="150"/>
      <c r="BK30" s="150"/>
      <c r="BL30" s="150"/>
      <c r="BM30" s="150"/>
      <c r="BN30" s="150"/>
      <c r="BO30" s="150"/>
      <c r="BP30" s="150"/>
      <c r="BQ30" s="150"/>
      <c r="BR30" s="150"/>
    </row>
    <row r="31" spans="1:70" ht="15" customHeight="1">
      <c r="A31" s="126"/>
      <c r="B31" s="1142"/>
      <c r="C31" s="1142"/>
      <c r="D31" s="301"/>
      <c r="E31" s="1138"/>
      <c r="F31" s="1138"/>
      <c r="G31" s="1138"/>
      <c r="H31" s="1138"/>
      <c r="I31" s="1138"/>
      <c r="J31" s="1138"/>
      <c r="K31" s="1138"/>
      <c r="L31" s="301"/>
      <c r="M31" s="1131"/>
      <c r="N31" s="1132"/>
      <c r="O31" s="1132"/>
      <c r="P31" s="1132"/>
      <c r="Q31" s="1132"/>
      <c r="R31" s="1132"/>
      <c r="S31" s="1133"/>
      <c r="T31" s="301"/>
      <c r="U31" s="1131"/>
      <c r="V31" s="1132"/>
      <c r="W31" s="1133"/>
      <c r="X31" s="301"/>
      <c r="Y31" s="112"/>
      <c r="Z31" s="112"/>
      <c r="AA31" s="301"/>
      <c r="AB31" s="301"/>
      <c r="AC31" s="1137"/>
      <c r="AD31" s="1137"/>
      <c r="AE31" s="67"/>
      <c r="AF31" s="1139" t="str">
        <f t="shared" si="5"/>
        <v/>
      </c>
      <c r="AG31" s="1139"/>
      <c r="AH31" s="318"/>
      <c r="AI31" s="502">
        <f t="shared" si="6"/>
        <v>0</v>
      </c>
      <c r="AJ31" s="129" t="b">
        <v>0</v>
      </c>
      <c r="AP31" s="483">
        <f>IF(OR(AF31="",AF31=0,AF31="Compliant?"),0,IF(OR(M31=Lists!$J$2,M31=Lists!$J$3,M31=Lists!$J$4),AC31*582,IF(OR(M31=Lists!$J$5,M31=Lists!$J$6),AC31*582,0)))</f>
        <v>0</v>
      </c>
      <c r="AQ31" s="484" t="s">
        <v>254</v>
      </c>
      <c r="AS31" s="150"/>
      <c r="AT31" s="150"/>
      <c r="AU31" s="150"/>
      <c r="AV31" s="150"/>
      <c r="AW31" s="150"/>
      <c r="AX31" s="150"/>
      <c r="AY31" s="150"/>
      <c r="AZ31" s="150"/>
      <c r="BA31" s="150"/>
      <c r="BB31" s="150"/>
      <c r="BC31" s="150"/>
      <c r="BD31" s="150"/>
      <c r="BE31" s="150"/>
      <c r="BF31" s="150"/>
      <c r="BG31" s="150"/>
      <c r="BH31" s="150"/>
      <c r="BI31" s="150"/>
      <c r="BJ31" s="150"/>
      <c r="BK31" s="150"/>
      <c r="BL31" s="150"/>
      <c r="BM31" s="150"/>
      <c r="BN31" s="150"/>
      <c r="BO31" s="150"/>
      <c r="BP31" s="150"/>
      <c r="BQ31" s="150"/>
      <c r="BR31" s="150"/>
    </row>
    <row r="32" spans="1:70" ht="15" customHeight="1">
      <c r="A32" s="126"/>
      <c r="B32" s="1142"/>
      <c r="C32" s="1142"/>
      <c r="D32" s="301"/>
      <c r="E32" s="1138"/>
      <c r="F32" s="1138"/>
      <c r="G32" s="1138"/>
      <c r="H32" s="1138"/>
      <c r="I32" s="1138"/>
      <c r="J32" s="1138"/>
      <c r="K32" s="1138"/>
      <c r="L32" s="301"/>
      <c r="M32" s="1131"/>
      <c r="N32" s="1132"/>
      <c r="O32" s="1132"/>
      <c r="P32" s="1132"/>
      <c r="Q32" s="1132"/>
      <c r="R32" s="1132"/>
      <c r="S32" s="1133"/>
      <c r="T32" s="301"/>
      <c r="U32" s="1131"/>
      <c r="V32" s="1132"/>
      <c r="W32" s="1133"/>
      <c r="X32" s="301"/>
      <c r="Y32" s="112"/>
      <c r="Z32" s="112"/>
      <c r="AA32" s="301"/>
      <c r="AB32" s="301"/>
      <c r="AC32" s="1137"/>
      <c r="AD32" s="1137"/>
      <c r="AE32" s="67"/>
      <c r="AF32" s="1139" t="str">
        <f t="shared" si="5"/>
        <v/>
      </c>
      <c r="AG32" s="1139"/>
      <c r="AH32" s="318"/>
      <c r="AI32" s="502">
        <f t="shared" si="6"/>
        <v>0</v>
      </c>
      <c r="AJ32" s="129" t="b">
        <v>0</v>
      </c>
      <c r="AP32" s="483">
        <f>IF(OR(AF32="",AF32=0,AF32="Compliant?"),0,IF(OR(M32=Lists!$J$2,M32=Lists!$J$3,M32=Lists!$J$4),AC32*582,IF(OR(M32=Lists!$J$5,M32=Lists!$J$6),AC32*582,0)))</f>
        <v>0</v>
      </c>
      <c r="AQ32" s="483" t="s">
        <v>254</v>
      </c>
      <c r="AR32" s="3"/>
      <c r="AS32" s="150"/>
      <c r="AT32" s="150"/>
      <c r="AU32" s="150"/>
      <c r="AV32" s="150"/>
      <c r="AW32" s="150"/>
      <c r="AX32" s="150"/>
      <c r="AY32" s="150"/>
      <c r="AZ32" s="150"/>
      <c r="BA32" s="150"/>
      <c r="BB32" s="150"/>
      <c r="BC32" s="150"/>
      <c r="BD32" s="150"/>
      <c r="BE32" s="150"/>
      <c r="BF32" s="150"/>
      <c r="BG32" s="150"/>
      <c r="BH32" s="150"/>
      <c r="BI32" s="150"/>
      <c r="BJ32" s="150"/>
      <c r="BK32" s="150"/>
      <c r="BL32" s="150"/>
      <c r="BM32" s="150"/>
      <c r="BN32" s="150"/>
      <c r="BO32" s="150"/>
      <c r="BP32" s="150"/>
      <c r="BQ32" s="150"/>
      <c r="BR32" s="150"/>
    </row>
    <row r="33" spans="1:70" ht="15" customHeight="1">
      <c r="A33" s="126"/>
      <c r="B33" s="1142"/>
      <c r="C33" s="1142"/>
      <c r="D33" s="301"/>
      <c r="E33" s="1138"/>
      <c r="F33" s="1138"/>
      <c r="G33" s="1138"/>
      <c r="H33" s="1138"/>
      <c r="I33" s="1138"/>
      <c r="J33" s="1138"/>
      <c r="K33" s="1138"/>
      <c r="L33" s="301"/>
      <c r="M33" s="1131"/>
      <c r="N33" s="1132"/>
      <c r="O33" s="1132"/>
      <c r="P33" s="1132"/>
      <c r="Q33" s="1132"/>
      <c r="R33" s="1132"/>
      <c r="S33" s="1133"/>
      <c r="T33" s="301"/>
      <c r="U33" s="1131"/>
      <c r="V33" s="1132"/>
      <c r="W33" s="1133"/>
      <c r="X33" s="301"/>
      <c r="Y33" s="112"/>
      <c r="Z33" s="112"/>
      <c r="AA33" s="301"/>
      <c r="AB33" s="301"/>
      <c r="AC33" s="1137"/>
      <c r="AD33" s="1137"/>
      <c r="AE33" s="67"/>
      <c r="AF33" s="1139" t="str">
        <f t="shared" si="5"/>
        <v/>
      </c>
      <c r="AG33" s="1139"/>
      <c r="AH33" s="318"/>
      <c r="AI33" s="502">
        <f>IF(AF33="",0,1)</f>
        <v>0</v>
      </c>
      <c r="AJ33" s="129" t="b">
        <v>0</v>
      </c>
      <c r="AP33" s="483">
        <f>IF(OR(AF33="",AF33=0,AF33="Compliant?"),0,IF(OR(M33=Lists!$J$2,M33=Lists!$J$3,M33=Lists!$J$4),AC33*582,IF(OR(M33=Lists!$J$5,M33=Lists!$J$6),AC33*582,0)))</f>
        <v>0</v>
      </c>
      <c r="AQ33" s="484" t="s">
        <v>254</v>
      </c>
      <c r="AS33" s="150"/>
      <c r="AT33" s="150"/>
      <c r="AU33" s="150"/>
      <c r="AV33" s="150"/>
      <c r="AW33" s="150"/>
      <c r="AX33" s="150"/>
      <c r="AY33" s="150"/>
      <c r="AZ33" s="150"/>
      <c r="BA33" s="150"/>
      <c r="BB33" s="150"/>
      <c r="BC33" s="150"/>
      <c r="BD33" s="150"/>
      <c r="BE33" s="150"/>
      <c r="BF33" s="150"/>
      <c r="BG33" s="150"/>
      <c r="BH33" s="150"/>
      <c r="BI33" s="150"/>
      <c r="BJ33" s="150"/>
      <c r="BK33" s="150"/>
      <c r="BL33" s="150"/>
      <c r="BM33" s="150"/>
      <c r="BN33" s="150"/>
      <c r="BO33" s="150"/>
      <c r="BP33" s="150"/>
      <c r="BQ33" s="150"/>
      <c r="BR33" s="150"/>
    </row>
    <row r="34" spans="1:70" ht="15" customHeight="1">
      <c r="A34" s="126"/>
      <c r="B34" s="1142"/>
      <c r="C34" s="1142"/>
      <c r="D34" s="301"/>
      <c r="E34" s="1138"/>
      <c r="F34" s="1138"/>
      <c r="G34" s="1138"/>
      <c r="H34" s="1138"/>
      <c r="I34" s="1138"/>
      <c r="J34" s="1138"/>
      <c r="K34" s="1138"/>
      <c r="L34" s="301"/>
      <c r="M34" s="1131"/>
      <c r="N34" s="1132"/>
      <c r="O34" s="1132"/>
      <c r="P34" s="1132"/>
      <c r="Q34" s="1132"/>
      <c r="R34" s="1132"/>
      <c r="S34" s="1133"/>
      <c r="T34" s="301"/>
      <c r="U34" s="1131"/>
      <c r="V34" s="1132"/>
      <c r="W34" s="1133"/>
      <c r="X34" s="301"/>
      <c r="Y34" s="112"/>
      <c r="Z34" s="112"/>
      <c r="AA34" s="301"/>
      <c r="AB34" s="301"/>
      <c r="AC34" s="1137"/>
      <c r="AD34" s="1137"/>
      <c r="AE34" s="67"/>
      <c r="AF34" s="1139" t="str">
        <f t="shared" si="5"/>
        <v/>
      </c>
      <c r="AG34" s="1139"/>
      <c r="AH34" s="318"/>
      <c r="AI34" s="502">
        <f t="shared" si="6"/>
        <v>0</v>
      </c>
      <c r="AJ34" s="129" t="b">
        <v>0</v>
      </c>
      <c r="AP34" s="483">
        <f>IF(OR(AF34="",AF34=0,AF34="Compliant?"),0,IF(OR(M34=Lists!$J$2,M34=Lists!$J$3,M34=Lists!$J$4),AC34*582,IF(OR(M34=Lists!$J$5,M34=Lists!$J$6),AC34*582,0)))</f>
        <v>0</v>
      </c>
      <c r="AQ34" s="483" t="s">
        <v>254</v>
      </c>
      <c r="AR34" s="3"/>
      <c r="AS34" s="150"/>
      <c r="AT34" s="150"/>
      <c r="AU34" s="150"/>
      <c r="AV34" s="150"/>
      <c r="AW34" s="150"/>
      <c r="AX34" s="150"/>
      <c r="AY34" s="150"/>
      <c r="AZ34" s="150"/>
      <c r="BA34" s="150"/>
      <c r="BB34" s="150"/>
      <c r="BC34" s="150"/>
      <c r="BD34" s="150"/>
      <c r="BE34" s="150"/>
      <c r="BF34" s="150"/>
      <c r="BG34" s="150"/>
      <c r="BH34" s="150"/>
      <c r="BI34" s="150"/>
      <c r="BJ34" s="150"/>
      <c r="BK34" s="150"/>
      <c r="BL34" s="150"/>
      <c r="BM34" s="150"/>
      <c r="BN34" s="150"/>
      <c r="BO34" s="150"/>
      <c r="BP34" s="150"/>
      <c r="BQ34" s="150"/>
      <c r="BR34" s="150"/>
    </row>
    <row r="35" spans="1:70" ht="15" customHeight="1">
      <c r="A35" s="126"/>
      <c r="B35" s="1142"/>
      <c r="C35" s="1142"/>
      <c r="D35" s="301"/>
      <c r="E35" s="1138"/>
      <c r="F35" s="1138"/>
      <c r="G35" s="1138"/>
      <c r="H35" s="1138"/>
      <c r="I35" s="1138"/>
      <c r="J35" s="1138"/>
      <c r="K35" s="1138"/>
      <c r="L35" s="301"/>
      <c r="M35" s="1131"/>
      <c r="N35" s="1132"/>
      <c r="O35" s="1132"/>
      <c r="P35" s="1132"/>
      <c r="Q35" s="1132"/>
      <c r="R35" s="1132"/>
      <c r="S35" s="1133"/>
      <c r="T35" s="301"/>
      <c r="U35" s="1131"/>
      <c r="V35" s="1132"/>
      <c r="W35" s="1133"/>
      <c r="X35" s="301"/>
      <c r="Y35" s="112"/>
      <c r="Z35" s="112"/>
      <c r="AA35" s="301"/>
      <c r="AB35" s="301"/>
      <c r="AC35" s="1137"/>
      <c r="AD35" s="1137"/>
      <c r="AE35" s="67"/>
      <c r="AF35" s="1139" t="str">
        <f t="shared" si="5"/>
        <v/>
      </c>
      <c r="AG35" s="1139"/>
      <c r="AH35" s="318"/>
      <c r="AI35" s="502">
        <f t="shared" si="6"/>
        <v>0</v>
      </c>
      <c r="AJ35" s="129" t="b">
        <v>0</v>
      </c>
      <c r="AP35" s="483">
        <f>IF(OR(AF35="",AF35=0,AF35="Compliant?"),0,IF(OR(M35=Lists!$J$2,M35=Lists!$J$3,M35=Lists!$J$4),AC35*582,IF(OR(M35=Lists!$J$5,M35=Lists!$J$6),AC35*582,0)))</f>
        <v>0</v>
      </c>
      <c r="AQ35" s="484" t="s">
        <v>254</v>
      </c>
      <c r="AS35" s="150"/>
      <c r="AT35" s="150"/>
      <c r="AU35" s="150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  <c r="BI35" s="150"/>
      <c r="BJ35" s="150"/>
      <c r="BK35" s="150"/>
      <c r="BL35" s="150"/>
      <c r="BM35" s="150"/>
      <c r="BN35" s="150"/>
      <c r="BO35" s="150"/>
      <c r="BP35" s="150"/>
      <c r="BQ35" s="150"/>
      <c r="BR35" s="150"/>
    </row>
    <row r="36" spans="1:70" ht="15" customHeight="1">
      <c r="A36" s="126"/>
      <c r="B36" s="1142"/>
      <c r="C36" s="1142"/>
      <c r="D36" s="301"/>
      <c r="E36" s="1138"/>
      <c r="F36" s="1138"/>
      <c r="G36" s="1138"/>
      <c r="H36" s="1138"/>
      <c r="I36" s="1138"/>
      <c r="J36" s="1138"/>
      <c r="K36" s="1138"/>
      <c r="L36" s="301"/>
      <c r="M36" s="1131"/>
      <c r="N36" s="1132"/>
      <c r="O36" s="1132"/>
      <c r="P36" s="1132"/>
      <c r="Q36" s="1132"/>
      <c r="R36" s="1132"/>
      <c r="S36" s="1133"/>
      <c r="T36" s="301"/>
      <c r="U36" s="1131"/>
      <c r="V36" s="1132"/>
      <c r="W36" s="1133"/>
      <c r="X36" s="301"/>
      <c r="Y36" s="112"/>
      <c r="Z36" s="112"/>
      <c r="AA36" s="301"/>
      <c r="AB36" s="301"/>
      <c r="AC36" s="1137"/>
      <c r="AD36" s="1137"/>
      <c r="AE36" s="67"/>
      <c r="AF36" s="1139" t="str">
        <f t="shared" si="5"/>
        <v/>
      </c>
      <c r="AG36" s="1139"/>
      <c r="AH36" s="318"/>
      <c r="AI36" s="502">
        <f t="shared" si="6"/>
        <v>0</v>
      </c>
      <c r="AJ36" s="129" t="b">
        <v>0</v>
      </c>
      <c r="AP36" s="483">
        <f>IF(OR(AF36="",AF36=0,AF36="Compliant?"),0,IF(OR(M36=Lists!$J$2,M36=Lists!$J$3,M36=Lists!$J$4),AC36*582,IF(OR(M36=Lists!$J$5,M36=Lists!$J$6),AC36*582,0)))</f>
        <v>0</v>
      </c>
      <c r="AQ36" s="483" t="s">
        <v>254</v>
      </c>
      <c r="AR36" s="3"/>
      <c r="AS36" s="150"/>
      <c r="AT36" s="150"/>
      <c r="AU36" s="150"/>
      <c r="AV36" s="150"/>
      <c r="AW36" s="150"/>
      <c r="AX36" s="150"/>
      <c r="AY36" s="150"/>
      <c r="AZ36" s="150"/>
      <c r="BA36" s="150"/>
      <c r="BB36" s="150"/>
      <c r="BC36" s="150"/>
      <c r="BD36" s="150"/>
      <c r="BE36" s="150"/>
      <c r="BF36" s="150"/>
      <c r="BG36" s="150"/>
      <c r="BH36" s="150"/>
      <c r="BI36" s="150"/>
      <c r="BJ36" s="150"/>
      <c r="BK36" s="150"/>
      <c r="BL36" s="150"/>
      <c r="BM36" s="150"/>
      <c r="BN36" s="150"/>
      <c r="BO36" s="150"/>
      <c r="BP36" s="150"/>
      <c r="BQ36" s="150"/>
      <c r="BR36" s="150"/>
    </row>
    <row r="37" spans="1:70" ht="12.75" customHeight="1" thickBot="1">
      <c r="A37" s="113"/>
      <c r="B37" s="79"/>
      <c r="C37" s="72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81"/>
      <c r="AS37" s="150"/>
      <c r="AT37" s="150"/>
      <c r="AU37" s="15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0"/>
      <c r="BF37" s="150"/>
      <c r="BG37" s="150"/>
      <c r="BH37" s="150"/>
      <c r="BI37" s="150"/>
      <c r="BJ37" s="150"/>
      <c r="BK37" s="150"/>
      <c r="BL37" s="150"/>
      <c r="BM37" s="150"/>
      <c r="BN37" s="150"/>
      <c r="BO37" s="150"/>
      <c r="BP37" s="150"/>
      <c r="BQ37" s="150"/>
      <c r="BR37" s="150"/>
    </row>
    <row r="38" spans="1:70" ht="14.25">
      <c r="A38" s="82"/>
      <c r="B38" s="82"/>
      <c r="C38" s="30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S38" s="150"/>
      <c r="AT38" s="150"/>
      <c r="AU38" s="150"/>
      <c r="AV38" s="150"/>
      <c r="AW38" s="150"/>
      <c r="AX38" s="150"/>
      <c r="AY38" s="150"/>
      <c r="AZ38" s="150"/>
      <c r="BA38" s="150"/>
      <c r="BB38" s="150"/>
      <c r="BC38" s="150"/>
      <c r="BD38" s="150"/>
      <c r="BE38" s="150"/>
      <c r="BF38" s="150"/>
      <c r="BG38" s="150"/>
      <c r="BH38" s="150"/>
      <c r="BI38" s="150"/>
      <c r="BJ38" s="150"/>
      <c r="BK38" s="150"/>
      <c r="BL38" s="150"/>
      <c r="BM38" s="150"/>
      <c r="BN38" s="150"/>
      <c r="BO38" s="150"/>
      <c r="BP38" s="150"/>
      <c r="BQ38" s="150"/>
      <c r="BR38" s="150"/>
    </row>
    <row r="39" spans="1:70" ht="14.25">
      <c r="A39" s="82"/>
      <c r="B39" s="82"/>
      <c r="C39" s="30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76"/>
      <c r="X39" s="76"/>
      <c r="Y39" s="76"/>
      <c r="Z39" s="76"/>
      <c r="AA39" s="76"/>
      <c r="AB39" s="76"/>
      <c r="AC39" s="76"/>
      <c r="AD39" s="30"/>
      <c r="AE39" s="76" t="s">
        <v>351</v>
      </c>
      <c r="AF39" s="1139" t="str">
        <f>IF(AI39=0,"",SUM(AF22:AF36))</f>
        <v/>
      </c>
      <c r="AG39" s="1139"/>
      <c r="AH39" s="82"/>
      <c r="AI39" s="485">
        <f>SUM(AI22:AI36)</f>
        <v>0</v>
      </c>
      <c r="AP39" s="484">
        <f>SUM(AP22:AP36)</f>
        <v>0</v>
      </c>
      <c r="AQ39" s="483" t="s">
        <v>254</v>
      </c>
      <c r="AR39" s="3"/>
      <c r="AS39" s="150"/>
      <c r="AT39" s="150"/>
      <c r="AU39" s="150"/>
      <c r="AV39" s="150"/>
      <c r="AW39" s="150"/>
      <c r="AX39" s="150"/>
      <c r="AY39" s="150"/>
      <c r="AZ39" s="150"/>
      <c r="BA39" s="150"/>
      <c r="BB39" s="150"/>
      <c r="BC39" s="150"/>
      <c r="BD39" s="150"/>
      <c r="BE39" s="150"/>
      <c r="BF39" s="150"/>
      <c r="BG39" s="150"/>
      <c r="BH39" s="150"/>
      <c r="BI39" s="150"/>
      <c r="BJ39" s="150"/>
      <c r="BK39" s="150"/>
      <c r="BL39" s="150"/>
      <c r="BM39" s="150"/>
      <c r="BN39" s="150"/>
      <c r="BO39" s="150"/>
      <c r="BP39" s="150"/>
      <c r="BQ39" s="150"/>
      <c r="BR39" s="150"/>
    </row>
    <row r="40" spans="1:70" ht="14.25">
      <c r="A40" s="41" t="str">
        <f>Version</f>
        <v>NC (09/26)</v>
      </c>
      <c r="B40" s="82"/>
      <c r="C40" s="30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S40" s="150"/>
      <c r="AT40" s="150"/>
      <c r="AU40" s="150"/>
      <c r="AV40" s="150"/>
      <c r="AW40" s="150"/>
      <c r="AX40" s="150"/>
      <c r="AY40" s="150"/>
      <c r="AZ40" s="150"/>
      <c r="BA40" s="150"/>
      <c r="BB40" s="150"/>
      <c r="BC40" s="150"/>
      <c r="BD40" s="150"/>
      <c r="BE40" s="150"/>
      <c r="BF40" s="150"/>
      <c r="BG40" s="150"/>
      <c r="BH40" s="150"/>
      <c r="BI40" s="150"/>
      <c r="BJ40" s="150"/>
      <c r="BK40" s="150"/>
      <c r="BL40" s="150"/>
      <c r="BM40" s="150"/>
      <c r="BN40" s="150"/>
      <c r="BO40" s="150"/>
      <c r="BP40" s="150"/>
      <c r="BQ40" s="150"/>
      <c r="BR40" s="150"/>
    </row>
    <row r="41" spans="1:70" ht="12.75">
      <c r="A41" s="150"/>
      <c r="B41" s="150"/>
      <c r="C41" s="150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  <c r="P41" s="150"/>
      <c r="Q41" s="150"/>
      <c r="R41" s="150"/>
      <c r="S41" s="150"/>
      <c r="T41" s="150"/>
      <c r="U41" s="150"/>
      <c r="V41" s="150"/>
      <c r="W41" s="150"/>
      <c r="X41" s="150"/>
      <c r="Y41" s="150"/>
      <c r="Z41" s="150"/>
      <c r="AA41" s="150"/>
      <c r="AB41" s="150"/>
      <c r="AC41" s="150"/>
      <c r="AD41" s="150"/>
      <c r="AE41" s="150"/>
      <c r="AF41" s="150"/>
      <c r="AG41" s="150"/>
      <c r="AH41" s="150"/>
      <c r="AI41" s="150"/>
      <c r="AJ41" s="150"/>
      <c r="AK41" s="150"/>
      <c r="AL41" s="150"/>
      <c r="AM41" s="150"/>
      <c r="AN41" s="150"/>
      <c r="AO41" s="150"/>
      <c r="AP41" s="150"/>
      <c r="AQ41" s="150"/>
      <c r="AR41" s="150"/>
      <c r="AS41" s="150"/>
      <c r="AT41" s="150"/>
      <c r="AU41" s="150"/>
      <c r="AV41" s="150"/>
      <c r="AW41" s="150"/>
      <c r="AX41" s="150"/>
      <c r="AY41" s="150"/>
      <c r="AZ41" s="150"/>
      <c r="BA41" s="150"/>
      <c r="BB41" s="150"/>
      <c r="BC41" s="150"/>
      <c r="BD41" s="150"/>
      <c r="BE41" s="150"/>
      <c r="BF41" s="150"/>
      <c r="BG41" s="150"/>
      <c r="BH41" s="150"/>
      <c r="BI41" s="150"/>
      <c r="BJ41" s="150"/>
      <c r="BK41" s="150"/>
      <c r="BL41" s="150"/>
      <c r="BM41" s="150"/>
      <c r="BN41" s="150"/>
      <c r="BO41" s="150"/>
      <c r="BP41" s="150"/>
      <c r="BQ41" s="150"/>
      <c r="BR41" s="150"/>
    </row>
    <row r="42" spans="1:70" ht="12.75">
      <c r="A42" s="150"/>
      <c r="B42" s="150"/>
      <c r="C42" s="150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0"/>
      <c r="R42" s="150"/>
      <c r="S42" s="150"/>
      <c r="T42" s="150"/>
      <c r="U42" s="150"/>
      <c r="V42" s="150"/>
      <c r="W42" s="150"/>
      <c r="X42" s="150"/>
      <c r="Y42" s="150"/>
      <c r="Z42" s="150"/>
      <c r="AA42" s="150"/>
      <c r="AB42" s="150"/>
      <c r="AC42" s="150"/>
      <c r="AD42" s="150"/>
      <c r="AE42" s="150"/>
      <c r="AF42" s="150"/>
      <c r="AG42" s="150"/>
      <c r="AH42" s="150"/>
      <c r="AI42" s="150"/>
      <c r="AJ42" s="150"/>
      <c r="AK42" s="150"/>
      <c r="AL42" s="150"/>
      <c r="AM42" s="150"/>
      <c r="AN42" s="150"/>
      <c r="AO42" s="150"/>
      <c r="AP42" s="150"/>
      <c r="AQ42" s="150"/>
      <c r="AR42" s="150"/>
      <c r="AS42" s="150"/>
      <c r="AT42" s="150"/>
      <c r="AU42" s="150"/>
      <c r="AV42" s="150"/>
      <c r="AW42" s="150"/>
      <c r="AX42" s="150"/>
      <c r="AY42" s="150"/>
      <c r="AZ42" s="150"/>
      <c r="BA42" s="150"/>
      <c r="BB42" s="150"/>
      <c r="BC42" s="150"/>
      <c r="BD42" s="150"/>
      <c r="BE42" s="150"/>
      <c r="BF42" s="150"/>
      <c r="BG42" s="150"/>
      <c r="BH42" s="150"/>
      <c r="BI42" s="150"/>
      <c r="BJ42" s="150"/>
      <c r="BK42" s="150"/>
      <c r="BL42" s="150"/>
      <c r="BM42" s="150"/>
      <c r="BN42" s="150"/>
      <c r="BO42" s="150"/>
      <c r="BP42" s="150"/>
      <c r="BQ42" s="150"/>
      <c r="BR42" s="150"/>
    </row>
    <row r="43" spans="1:70" ht="12.75">
      <c r="A43" s="150"/>
      <c r="B43" s="150"/>
      <c r="C43" s="150"/>
      <c r="D43" s="150"/>
      <c r="E43" s="150"/>
      <c r="F43" s="150"/>
      <c r="G43" s="150"/>
      <c r="H43" s="150"/>
      <c r="I43" s="150"/>
      <c r="J43" s="150"/>
      <c r="K43" s="150"/>
      <c r="L43" s="150"/>
      <c r="M43" s="150"/>
      <c r="N43" s="150"/>
      <c r="O43" s="150"/>
      <c r="P43" s="150"/>
      <c r="Q43" s="150"/>
      <c r="R43" s="150"/>
      <c r="S43" s="150"/>
      <c r="T43" s="150"/>
      <c r="U43" s="150"/>
      <c r="V43" s="150"/>
      <c r="W43" s="150"/>
      <c r="X43" s="150"/>
      <c r="Y43" s="150"/>
      <c r="Z43" s="150"/>
      <c r="AA43" s="150"/>
      <c r="AB43" s="150"/>
      <c r="AC43" s="150"/>
      <c r="AD43" s="150"/>
      <c r="AE43" s="150"/>
      <c r="AF43" s="150"/>
      <c r="AG43" s="150"/>
      <c r="AH43" s="150"/>
      <c r="AI43" s="150"/>
      <c r="AJ43" s="150"/>
      <c r="AK43" s="150"/>
      <c r="AL43" s="150"/>
      <c r="AM43" s="150"/>
      <c r="AN43" s="150"/>
      <c r="AO43" s="150"/>
      <c r="AP43" s="150"/>
      <c r="AQ43" s="150"/>
      <c r="AR43" s="150"/>
      <c r="AS43" s="150"/>
      <c r="AT43" s="150"/>
      <c r="AU43" s="150"/>
      <c r="AV43" s="150"/>
      <c r="AW43" s="150"/>
      <c r="AX43" s="150"/>
      <c r="AY43" s="150"/>
      <c r="AZ43" s="150"/>
      <c r="BA43" s="150"/>
      <c r="BB43" s="150"/>
      <c r="BC43" s="150"/>
      <c r="BD43" s="150"/>
      <c r="BE43" s="150"/>
      <c r="BF43" s="150"/>
      <c r="BG43" s="150"/>
      <c r="BH43" s="150"/>
      <c r="BI43" s="150"/>
      <c r="BJ43" s="150"/>
      <c r="BK43" s="150"/>
      <c r="BL43" s="150"/>
      <c r="BM43" s="150"/>
      <c r="BN43" s="150"/>
      <c r="BO43" s="150"/>
      <c r="BP43" s="150"/>
      <c r="BQ43" s="150"/>
      <c r="BR43" s="150"/>
    </row>
    <row r="44" spans="1:70" ht="12.75">
      <c r="A44" s="150"/>
      <c r="B44" s="150"/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0"/>
      <c r="AC44" s="150"/>
      <c r="AD44" s="150"/>
      <c r="AE44" s="150"/>
      <c r="AF44" s="150"/>
      <c r="AG44" s="150"/>
      <c r="AH44" s="150"/>
      <c r="AI44" s="150"/>
      <c r="AJ44" s="150"/>
      <c r="AK44" s="150"/>
      <c r="AL44" s="150"/>
      <c r="AM44" s="150"/>
      <c r="AN44" s="150"/>
      <c r="AO44" s="150"/>
      <c r="AP44" s="150"/>
      <c r="AQ44" s="150"/>
      <c r="AR44" s="150"/>
      <c r="AS44" s="150"/>
      <c r="AT44" s="150"/>
      <c r="AU44" s="150"/>
      <c r="AV44" s="150"/>
      <c r="AW44" s="150"/>
      <c r="AX44" s="150"/>
      <c r="AY44" s="150"/>
      <c r="AZ44" s="150"/>
      <c r="BA44" s="150"/>
      <c r="BB44" s="150"/>
      <c r="BC44" s="150"/>
      <c r="BD44" s="150"/>
      <c r="BE44" s="150"/>
      <c r="BF44" s="150"/>
      <c r="BG44" s="150"/>
      <c r="BH44" s="150"/>
      <c r="BI44" s="150"/>
      <c r="BJ44" s="150"/>
      <c r="BK44" s="150"/>
      <c r="BL44" s="150"/>
      <c r="BM44" s="150"/>
      <c r="BN44" s="150"/>
      <c r="BO44" s="150"/>
      <c r="BP44" s="150"/>
      <c r="BQ44" s="150"/>
      <c r="BR44" s="150"/>
    </row>
    <row r="45" spans="1:70" ht="12.75">
      <c r="A45" s="150"/>
      <c r="B45" s="150"/>
      <c r="C45" s="150"/>
      <c r="D45" s="150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0"/>
      <c r="R45" s="150"/>
      <c r="S45" s="150"/>
      <c r="T45" s="150"/>
      <c r="U45" s="150"/>
      <c r="V45" s="150"/>
      <c r="W45" s="150"/>
      <c r="X45" s="150"/>
      <c r="Y45" s="150"/>
      <c r="Z45" s="150"/>
      <c r="AA45" s="150"/>
      <c r="AB45" s="150"/>
      <c r="AC45" s="150"/>
      <c r="AD45" s="150"/>
      <c r="AE45" s="150"/>
      <c r="AF45" s="150"/>
      <c r="AG45" s="150"/>
      <c r="AH45" s="150"/>
      <c r="AI45" s="150"/>
      <c r="AJ45" s="150"/>
      <c r="AK45" s="150"/>
      <c r="AL45" s="150"/>
      <c r="AM45" s="150"/>
      <c r="AN45" s="150"/>
      <c r="AO45" s="150"/>
      <c r="AP45" s="150"/>
      <c r="AQ45" s="150"/>
      <c r="AR45" s="150"/>
      <c r="AS45" s="150"/>
      <c r="AT45" s="150"/>
      <c r="AU45" s="150"/>
      <c r="AV45" s="150"/>
      <c r="AW45" s="150"/>
      <c r="AX45" s="150"/>
      <c r="AY45" s="150"/>
      <c r="AZ45" s="150"/>
      <c r="BA45" s="150"/>
      <c r="BB45" s="150"/>
      <c r="BC45" s="150"/>
      <c r="BD45" s="150"/>
      <c r="BE45" s="150"/>
      <c r="BF45" s="150"/>
      <c r="BG45" s="150"/>
      <c r="BH45" s="150"/>
      <c r="BI45" s="150"/>
      <c r="BJ45" s="150"/>
      <c r="BK45" s="150"/>
      <c r="BL45" s="150"/>
      <c r="BM45" s="150"/>
      <c r="BN45" s="150"/>
      <c r="BO45" s="150"/>
      <c r="BP45" s="150"/>
      <c r="BQ45" s="150"/>
      <c r="BR45" s="150"/>
    </row>
    <row r="46" spans="1:70" ht="12.75">
      <c r="A46" s="150"/>
      <c r="B46" s="150"/>
      <c r="C46" s="150"/>
      <c r="D46" s="150"/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0"/>
      <c r="R46" s="150"/>
      <c r="S46" s="150"/>
      <c r="T46" s="150"/>
      <c r="U46" s="150"/>
      <c r="V46" s="150"/>
      <c r="W46" s="150"/>
      <c r="X46" s="150"/>
      <c r="Y46" s="150"/>
      <c r="Z46" s="150"/>
      <c r="AA46" s="150"/>
      <c r="AB46" s="150"/>
      <c r="AC46" s="150"/>
      <c r="AD46" s="150"/>
      <c r="AE46" s="150"/>
      <c r="AF46" s="150"/>
      <c r="AG46" s="150"/>
      <c r="AH46" s="150"/>
      <c r="AI46" s="150"/>
      <c r="AJ46" s="150"/>
      <c r="AK46" s="150"/>
      <c r="AL46" s="150"/>
      <c r="AM46" s="150"/>
      <c r="AN46" s="150"/>
      <c r="AO46" s="150"/>
      <c r="AP46" s="150"/>
      <c r="AQ46" s="150"/>
      <c r="AR46" s="150"/>
      <c r="AS46" s="150"/>
      <c r="AT46" s="150"/>
      <c r="AU46" s="150"/>
      <c r="AV46" s="150"/>
      <c r="AW46" s="150"/>
      <c r="AX46" s="150"/>
      <c r="AY46" s="150"/>
      <c r="AZ46" s="150"/>
      <c r="BA46" s="150"/>
      <c r="BB46" s="150"/>
      <c r="BC46" s="150"/>
      <c r="BD46" s="150"/>
      <c r="BE46" s="150"/>
      <c r="BF46" s="150"/>
      <c r="BG46" s="150"/>
      <c r="BH46" s="150"/>
      <c r="BI46" s="150"/>
      <c r="BJ46" s="150"/>
      <c r="BK46" s="150"/>
      <c r="BL46" s="150"/>
      <c r="BM46" s="150"/>
      <c r="BN46" s="150"/>
      <c r="BO46" s="150"/>
      <c r="BP46" s="150"/>
      <c r="BQ46" s="150"/>
      <c r="BR46" s="150"/>
    </row>
    <row r="47" spans="1:70" ht="12.75">
      <c r="A47" s="150"/>
      <c r="B47" s="150"/>
      <c r="C47" s="150"/>
      <c r="D47" s="150"/>
      <c r="E47" s="150"/>
      <c r="F47" s="150"/>
      <c r="G47" s="150"/>
      <c r="H47" s="150"/>
      <c r="I47" s="150"/>
      <c r="J47" s="150"/>
      <c r="K47" s="150"/>
      <c r="L47" s="150"/>
      <c r="M47" s="150"/>
      <c r="N47" s="150"/>
      <c r="O47" s="150"/>
      <c r="P47" s="150"/>
      <c r="Q47" s="150"/>
      <c r="R47" s="150"/>
      <c r="S47" s="150"/>
      <c r="T47" s="150"/>
      <c r="U47" s="150"/>
      <c r="V47" s="150"/>
      <c r="W47" s="150"/>
      <c r="X47" s="150"/>
      <c r="Y47" s="150"/>
      <c r="Z47" s="150"/>
      <c r="AA47" s="150"/>
      <c r="AB47" s="150"/>
      <c r="AC47" s="150"/>
      <c r="AD47" s="150"/>
      <c r="AE47" s="150"/>
      <c r="AF47" s="150"/>
      <c r="AG47" s="150"/>
      <c r="AH47" s="150"/>
      <c r="AI47" s="150"/>
      <c r="AJ47" s="150"/>
      <c r="AK47" s="150"/>
      <c r="AL47" s="150"/>
      <c r="AM47" s="150"/>
      <c r="AN47" s="150"/>
      <c r="AO47" s="150"/>
      <c r="AP47" s="150"/>
      <c r="AQ47" s="150"/>
      <c r="AR47" s="150"/>
      <c r="AS47" s="150"/>
      <c r="AT47" s="150"/>
      <c r="AU47" s="150"/>
      <c r="AV47" s="150"/>
      <c r="AW47" s="150"/>
      <c r="AX47" s="150"/>
      <c r="AY47" s="150"/>
      <c r="AZ47" s="150"/>
      <c r="BA47" s="150"/>
      <c r="BB47" s="150"/>
      <c r="BC47" s="150"/>
      <c r="BD47" s="150"/>
      <c r="BE47" s="150"/>
      <c r="BF47" s="150"/>
      <c r="BG47" s="150"/>
      <c r="BH47" s="150"/>
      <c r="BI47" s="150"/>
      <c r="BJ47" s="150"/>
      <c r="BK47" s="150"/>
      <c r="BL47" s="150"/>
      <c r="BM47" s="150"/>
      <c r="BN47" s="150"/>
      <c r="BO47" s="150"/>
      <c r="BP47" s="150"/>
      <c r="BQ47" s="150"/>
      <c r="BR47" s="150"/>
    </row>
    <row r="48" spans="1:70" ht="12.75">
      <c r="A48" s="150"/>
      <c r="B48" s="150"/>
      <c r="C48" s="150"/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0"/>
      <c r="Q48" s="150"/>
      <c r="R48" s="150"/>
      <c r="S48" s="150"/>
      <c r="T48" s="150"/>
      <c r="U48" s="150"/>
      <c r="V48" s="150"/>
      <c r="W48" s="150"/>
      <c r="X48" s="150"/>
      <c r="Y48" s="150"/>
      <c r="Z48" s="150"/>
      <c r="AA48" s="150"/>
      <c r="AB48" s="150"/>
      <c r="AC48" s="150"/>
      <c r="AD48" s="150"/>
      <c r="AE48" s="150"/>
      <c r="AF48" s="150"/>
      <c r="AG48" s="150"/>
      <c r="AH48" s="150"/>
      <c r="AI48" s="150"/>
      <c r="AJ48" s="150"/>
      <c r="AK48" s="150"/>
      <c r="AL48" s="150"/>
      <c r="AM48" s="150"/>
      <c r="AN48" s="150"/>
      <c r="AO48" s="150"/>
      <c r="AP48" s="150"/>
      <c r="AQ48" s="150"/>
      <c r="AR48" s="150"/>
      <c r="AS48" s="150"/>
      <c r="AT48" s="150"/>
      <c r="AU48" s="150"/>
      <c r="AV48" s="150"/>
      <c r="AW48" s="150"/>
      <c r="AX48" s="150"/>
      <c r="AY48" s="150"/>
      <c r="AZ48" s="150"/>
      <c r="BA48" s="150"/>
      <c r="BB48" s="150"/>
      <c r="BC48" s="150"/>
      <c r="BD48" s="150"/>
      <c r="BE48" s="150"/>
      <c r="BF48" s="150"/>
      <c r="BG48" s="150"/>
      <c r="BH48" s="150"/>
      <c r="BI48" s="150"/>
      <c r="BJ48" s="150"/>
      <c r="BK48" s="150"/>
      <c r="BL48" s="150"/>
      <c r="BM48" s="150"/>
      <c r="BN48" s="150"/>
      <c r="BO48" s="150"/>
      <c r="BP48" s="150"/>
      <c r="BQ48" s="150"/>
      <c r="BR48" s="150"/>
    </row>
    <row r="49" spans="1:70" ht="12.75">
      <c r="A49" s="150"/>
      <c r="B49" s="150"/>
      <c r="C49" s="150"/>
      <c r="D49" s="150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  <c r="Q49" s="150"/>
      <c r="R49" s="150"/>
      <c r="S49" s="150"/>
      <c r="T49" s="150"/>
      <c r="U49" s="150"/>
      <c r="V49" s="150"/>
      <c r="W49" s="150"/>
      <c r="X49" s="150"/>
      <c r="Y49" s="150"/>
      <c r="Z49" s="150"/>
      <c r="AA49" s="150"/>
      <c r="AB49" s="150"/>
      <c r="AC49" s="150"/>
      <c r="AD49" s="150"/>
      <c r="AE49" s="150"/>
      <c r="AF49" s="150"/>
      <c r="AG49" s="150"/>
      <c r="AH49" s="150"/>
      <c r="AI49" s="150"/>
      <c r="AJ49" s="150"/>
      <c r="AK49" s="150"/>
      <c r="AL49" s="150"/>
      <c r="AM49" s="150"/>
      <c r="AN49" s="150"/>
      <c r="AO49" s="150"/>
      <c r="AP49" s="150"/>
      <c r="AQ49" s="150"/>
      <c r="AR49" s="150"/>
      <c r="AS49" s="150"/>
      <c r="AT49" s="150"/>
      <c r="AU49" s="150"/>
      <c r="AV49" s="150"/>
      <c r="AW49" s="150"/>
      <c r="AX49" s="150"/>
      <c r="AY49" s="150"/>
      <c r="AZ49" s="150"/>
      <c r="BA49" s="150"/>
      <c r="BB49" s="150"/>
      <c r="BC49" s="150"/>
      <c r="BD49" s="150"/>
      <c r="BE49" s="150"/>
      <c r="BF49" s="150"/>
      <c r="BG49" s="150"/>
      <c r="BH49" s="150"/>
      <c r="BI49" s="150"/>
      <c r="BJ49" s="150"/>
      <c r="BK49" s="150"/>
      <c r="BL49" s="150"/>
      <c r="BM49" s="150"/>
      <c r="BN49" s="150"/>
      <c r="BO49" s="150"/>
      <c r="BP49" s="150"/>
      <c r="BQ49" s="150"/>
      <c r="BR49" s="150"/>
    </row>
    <row r="50" spans="1:70" ht="12.75">
      <c r="A50" s="150"/>
      <c r="B50" s="150"/>
      <c r="C50" s="150"/>
      <c r="D50" s="150"/>
      <c r="E50" s="150"/>
      <c r="F50" s="150"/>
      <c r="G50" s="150"/>
      <c r="H50" s="150"/>
      <c r="I50" s="150"/>
      <c r="J50" s="150"/>
      <c r="K50" s="150"/>
      <c r="L50" s="150"/>
      <c r="M50" s="150"/>
      <c r="N50" s="150"/>
      <c r="O50" s="150"/>
      <c r="P50" s="150"/>
      <c r="Q50" s="150"/>
      <c r="R50" s="150"/>
      <c r="S50" s="150"/>
      <c r="T50" s="150"/>
      <c r="U50" s="150"/>
      <c r="V50" s="150"/>
      <c r="W50" s="150"/>
      <c r="X50" s="150"/>
      <c r="Y50" s="150"/>
      <c r="Z50" s="150"/>
      <c r="AA50" s="150"/>
      <c r="AB50" s="150"/>
      <c r="AC50" s="150"/>
      <c r="AD50" s="150"/>
      <c r="AE50" s="150"/>
      <c r="AF50" s="150"/>
      <c r="AG50" s="150"/>
      <c r="AH50" s="150"/>
      <c r="AI50" s="150"/>
      <c r="AJ50" s="150"/>
      <c r="AK50" s="150"/>
      <c r="AL50" s="150"/>
      <c r="AM50" s="150"/>
      <c r="AN50" s="150"/>
      <c r="AO50" s="150"/>
      <c r="AP50" s="150"/>
      <c r="AQ50" s="150"/>
      <c r="AR50" s="150"/>
      <c r="AS50" s="150"/>
      <c r="AT50" s="150"/>
      <c r="AU50" s="150"/>
      <c r="AV50" s="150"/>
      <c r="AW50" s="150"/>
      <c r="AX50" s="150"/>
      <c r="AY50" s="150"/>
      <c r="AZ50" s="150"/>
      <c r="BA50" s="150"/>
      <c r="BB50" s="150"/>
      <c r="BC50" s="150"/>
      <c r="BD50" s="150"/>
      <c r="BE50" s="150"/>
      <c r="BF50" s="150"/>
      <c r="BG50" s="150"/>
      <c r="BH50" s="150"/>
      <c r="BI50" s="150"/>
      <c r="BJ50" s="150"/>
      <c r="BK50" s="150"/>
      <c r="BL50" s="150"/>
      <c r="BM50" s="150"/>
      <c r="BN50" s="150"/>
      <c r="BO50" s="150"/>
      <c r="BP50" s="150"/>
      <c r="BQ50" s="150"/>
      <c r="BR50" s="150"/>
    </row>
    <row r="51" spans="1:70" ht="12.75">
      <c r="A51" s="150"/>
      <c r="B51" s="150"/>
      <c r="C51" s="150"/>
      <c r="D51" s="150"/>
      <c r="E51" s="150"/>
      <c r="F51" s="150"/>
      <c r="G51" s="150"/>
      <c r="H51" s="150"/>
      <c r="I51" s="150"/>
      <c r="J51" s="150"/>
      <c r="K51" s="150"/>
      <c r="L51" s="150"/>
      <c r="M51" s="150"/>
      <c r="N51" s="150"/>
      <c r="O51" s="150"/>
      <c r="P51" s="150"/>
      <c r="Q51" s="150"/>
      <c r="R51" s="150"/>
      <c r="S51" s="150"/>
      <c r="T51" s="150"/>
      <c r="U51" s="150"/>
      <c r="V51" s="150"/>
      <c r="W51" s="150"/>
      <c r="X51" s="150"/>
      <c r="Y51" s="150"/>
      <c r="Z51" s="150"/>
      <c r="AA51" s="150"/>
      <c r="AB51" s="150"/>
      <c r="AC51" s="150"/>
      <c r="AD51" s="150"/>
      <c r="AE51" s="150"/>
      <c r="AF51" s="150"/>
      <c r="AG51" s="150"/>
      <c r="AH51" s="150"/>
      <c r="AI51" s="150"/>
      <c r="AJ51" s="150"/>
      <c r="AK51" s="150"/>
      <c r="AL51" s="150"/>
      <c r="AM51" s="150"/>
      <c r="AN51" s="150"/>
      <c r="AO51" s="150"/>
      <c r="AP51" s="150"/>
      <c r="AQ51" s="150"/>
      <c r="AR51" s="150"/>
      <c r="AS51" s="150"/>
      <c r="AT51" s="150"/>
      <c r="AU51" s="150"/>
      <c r="AV51" s="150"/>
      <c r="AW51" s="150"/>
      <c r="AX51" s="150"/>
      <c r="AY51" s="150"/>
      <c r="AZ51" s="150"/>
      <c r="BA51" s="150"/>
      <c r="BB51" s="150"/>
      <c r="BC51" s="150"/>
      <c r="BD51" s="150"/>
      <c r="BE51" s="150"/>
      <c r="BF51" s="150"/>
      <c r="BG51" s="150"/>
      <c r="BH51" s="150"/>
      <c r="BI51" s="150"/>
      <c r="BJ51" s="150"/>
      <c r="BK51" s="150"/>
      <c r="BL51" s="150"/>
      <c r="BM51" s="150"/>
      <c r="BN51" s="150"/>
      <c r="BO51" s="150"/>
      <c r="BP51" s="150"/>
      <c r="BQ51" s="150"/>
      <c r="BR51" s="150"/>
    </row>
    <row r="52" spans="1:70" ht="12.75">
      <c r="A52" s="150"/>
      <c r="B52" s="150"/>
      <c r="C52" s="150"/>
      <c r="D52" s="150"/>
      <c r="E52" s="150"/>
      <c r="F52" s="150"/>
      <c r="G52" s="150"/>
      <c r="H52" s="150"/>
      <c r="I52" s="150"/>
      <c r="J52" s="150"/>
      <c r="K52" s="150"/>
      <c r="L52" s="150"/>
      <c r="M52" s="150"/>
      <c r="N52" s="150"/>
      <c r="O52" s="150"/>
      <c r="P52" s="150"/>
      <c r="Q52" s="150"/>
      <c r="R52" s="150"/>
      <c r="S52" s="150"/>
      <c r="T52" s="150"/>
      <c r="U52" s="150"/>
      <c r="V52" s="150"/>
      <c r="W52" s="150"/>
      <c r="X52" s="150"/>
      <c r="Y52" s="150"/>
      <c r="Z52" s="150"/>
      <c r="AA52" s="150"/>
      <c r="AB52" s="150"/>
      <c r="AC52" s="150"/>
      <c r="AD52" s="150"/>
      <c r="AE52" s="150"/>
      <c r="AF52" s="150"/>
      <c r="AG52" s="150"/>
      <c r="AH52" s="150"/>
      <c r="AI52" s="150"/>
      <c r="AJ52" s="150"/>
      <c r="AK52" s="150"/>
      <c r="AL52" s="150"/>
      <c r="AM52" s="150"/>
      <c r="AN52" s="150"/>
      <c r="AO52" s="150"/>
      <c r="AP52" s="150"/>
      <c r="AQ52" s="150"/>
      <c r="AR52" s="150"/>
      <c r="AS52" s="150"/>
      <c r="AT52" s="150"/>
      <c r="AU52" s="150"/>
      <c r="AV52" s="150"/>
      <c r="AW52" s="150"/>
      <c r="AX52" s="150"/>
      <c r="AY52" s="150"/>
      <c r="AZ52" s="150"/>
      <c r="BA52" s="150"/>
      <c r="BB52" s="150"/>
      <c r="BC52" s="150"/>
      <c r="BD52" s="150"/>
      <c r="BE52" s="150"/>
      <c r="BF52" s="150"/>
      <c r="BG52" s="150"/>
      <c r="BH52" s="150"/>
      <c r="BI52" s="150"/>
      <c r="BJ52" s="150"/>
      <c r="BK52" s="150"/>
      <c r="BL52" s="150"/>
      <c r="BM52" s="150"/>
      <c r="BN52" s="150"/>
      <c r="BO52" s="150"/>
      <c r="BP52" s="150"/>
      <c r="BQ52" s="150"/>
      <c r="BR52" s="150"/>
    </row>
    <row r="53" spans="1:70" ht="12.75">
      <c r="A53" s="150"/>
      <c r="B53" s="150"/>
      <c r="C53" s="150"/>
      <c r="D53" s="150"/>
      <c r="E53" s="150"/>
      <c r="F53" s="150"/>
      <c r="G53" s="150"/>
      <c r="H53" s="150"/>
      <c r="I53" s="150"/>
      <c r="J53" s="150"/>
      <c r="K53" s="150"/>
      <c r="L53" s="150"/>
      <c r="M53" s="150"/>
      <c r="N53" s="150"/>
      <c r="O53" s="150"/>
      <c r="P53" s="150"/>
      <c r="Q53" s="150"/>
      <c r="R53" s="150"/>
      <c r="S53" s="150"/>
      <c r="T53" s="150"/>
      <c r="U53" s="150"/>
      <c r="V53" s="150"/>
      <c r="W53" s="150"/>
      <c r="X53" s="150"/>
      <c r="Y53" s="150"/>
      <c r="Z53" s="150"/>
      <c r="AA53" s="150"/>
      <c r="AB53" s="150"/>
      <c r="AC53" s="150"/>
      <c r="AD53" s="150"/>
      <c r="AE53" s="150"/>
      <c r="AF53" s="150"/>
      <c r="AG53" s="150"/>
      <c r="AH53" s="150"/>
      <c r="AI53" s="150"/>
      <c r="AJ53" s="150"/>
      <c r="AK53" s="150"/>
      <c r="AL53" s="150"/>
      <c r="AM53" s="150"/>
      <c r="AN53" s="150"/>
      <c r="AO53" s="150"/>
      <c r="AP53" s="150"/>
      <c r="AQ53" s="150"/>
      <c r="AR53" s="150"/>
      <c r="AS53" s="150"/>
      <c r="AT53" s="150"/>
      <c r="AU53" s="150"/>
      <c r="AV53" s="150"/>
      <c r="AW53" s="150"/>
      <c r="AX53" s="150"/>
      <c r="AY53" s="150"/>
      <c r="AZ53" s="150"/>
      <c r="BA53" s="150"/>
      <c r="BB53" s="150"/>
      <c r="BC53" s="150"/>
      <c r="BD53" s="150"/>
      <c r="BE53" s="150"/>
      <c r="BF53" s="150"/>
      <c r="BG53" s="150"/>
      <c r="BH53" s="150"/>
      <c r="BI53" s="150"/>
      <c r="BJ53" s="150"/>
      <c r="BK53" s="150"/>
      <c r="BL53" s="150"/>
      <c r="BM53" s="150"/>
      <c r="BN53" s="150"/>
      <c r="BO53" s="150"/>
      <c r="BP53" s="150"/>
      <c r="BQ53" s="150"/>
      <c r="BR53" s="150"/>
    </row>
    <row r="54" spans="1:70" ht="12.75">
      <c r="A54" s="150"/>
      <c r="B54" s="150"/>
      <c r="C54" s="150"/>
      <c r="D54" s="150"/>
      <c r="E54" s="150"/>
      <c r="F54" s="150"/>
      <c r="G54" s="150"/>
      <c r="H54" s="150"/>
      <c r="I54" s="150"/>
      <c r="J54" s="150"/>
      <c r="K54" s="150"/>
      <c r="L54" s="150"/>
      <c r="M54" s="150"/>
      <c r="N54" s="150"/>
      <c r="O54" s="150"/>
      <c r="P54" s="150"/>
      <c r="Q54" s="150"/>
      <c r="R54" s="150"/>
      <c r="S54" s="150"/>
      <c r="T54" s="150"/>
      <c r="U54" s="150"/>
      <c r="V54" s="150"/>
      <c r="W54" s="150"/>
      <c r="X54" s="150"/>
      <c r="Y54" s="150"/>
      <c r="Z54" s="150"/>
      <c r="AA54" s="150"/>
      <c r="AB54" s="150"/>
      <c r="AC54" s="150"/>
      <c r="AD54" s="150"/>
      <c r="AE54" s="150"/>
      <c r="AF54" s="150"/>
      <c r="AG54" s="150"/>
      <c r="AH54" s="150"/>
      <c r="AI54" s="150"/>
      <c r="AJ54" s="150"/>
      <c r="AK54" s="150"/>
      <c r="AL54" s="150"/>
      <c r="AM54" s="150"/>
      <c r="AN54" s="150"/>
      <c r="AO54" s="150"/>
      <c r="AP54" s="150"/>
      <c r="AQ54" s="150"/>
      <c r="AR54" s="150"/>
      <c r="AS54" s="150"/>
      <c r="AT54" s="150"/>
      <c r="AU54" s="150"/>
      <c r="AV54" s="150"/>
      <c r="AW54" s="150"/>
      <c r="AX54" s="150"/>
      <c r="AY54" s="150"/>
      <c r="AZ54" s="150"/>
      <c r="BA54" s="150"/>
      <c r="BB54" s="150"/>
      <c r="BC54" s="150"/>
      <c r="BD54" s="150"/>
      <c r="BE54" s="150"/>
      <c r="BF54" s="150"/>
      <c r="BG54" s="150"/>
      <c r="BH54" s="150"/>
      <c r="BI54" s="150"/>
      <c r="BJ54" s="150"/>
      <c r="BK54" s="150"/>
      <c r="BL54" s="150"/>
      <c r="BM54" s="150"/>
      <c r="BN54" s="150"/>
      <c r="BO54" s="150"/>
      <c r="BP54" s="150"/>
      <c r="BQ54" s="150"/>
      <c r="BR54" s="150"/>
    </row>
    <row r="55" spans="1:70" ht="12.75">
      <c r="A55" s="150"/>
      <c r="B55" s="150"/>
      <c r="C55" s="150"/>
      <c r="D55" s="150"/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50"/>
      <c r="P55" s="150"/>
      <c r="Q55" s="150"/>
      <c r="R55" s="150"/>
      <c r="S55" s="150"/>
      <c r="T55" s="150"/>
      <c r="U55" s="150"/>
      <c r="V55" s="150"/>
      <c r="W55" s="150"/>
      <c r="X55" s="150"/>
      <c r="Y55" s="150"/>
      <c r="Z55" s="150"/>
      <c r="AA55" s="150"/>
      <c r="AB55" s="150"/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150"/>
      <c r="AX55" s="150"/>
      <c r="AY55" s="150"/>
      <c r="AZ55" s="150"/>
      <c r="BA55" s="150"/>
      <c r="BB55" s="150"/>
      <c r="BC55" s="150"/>
      <c r="BD55" s="150"/>
      <c r="BE55" s="150"/>
      <c r="BF55" s="150"/>
      <c r="BG55" s="150"/>
      <c r="BH55" s="150"/>
      <c r="BI55" s="150"/>
      <c r="BJ55" s="150"/>
      <c r="BK55" s="150"/>
      <c r="BL55" s="150"/>
      <c r="BM55" s="150"/>
      <c r="BN55" s="150"/>
      <c r="BO55" s="150"/>
      <c r="BP55" s="150"/>
      <c r="BQ55" s="150"/>
      <c r="BR55" s="150"/>
    </row>
    <row r="56" spans="1:70" ht="12.75">
      <c r="A56" s="150"/>
      <c r="B56" s="150"/>
      <c r="C56" s="150"/>
      <c r="D56" s="150"/>
      <c r="E56" s="150"/>
      <c r="F56" s="150"/>
      <c r="G56" s="150"/>
      <c r="H56" s="150"/>
      <c r="I56" s="150"/>
      <c r="J56" s="150"/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50"/>
      <c r="W56" s="150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0"/>
      <c r="BB56" s="150"/>
      <c r="BC56" s="150"/>
      <c r="BD56" s="150"/>
      <c r="BE56" s="150"/>
      <c r="BF56" s="150"/>
      <c r="BG56" s="150"/>
      <c r="BH56" s="150"/>
      <c r="BI56" s="150"/>
      <c r="BJ56" s="150"/>
      <c r="BK56" s="150"/>
      <c r="BL56" s="150"/>
      <c r="BM56" s="150"/>
      <c r="BN56" s="150"/>
      <c r="BO56" s="150"/>
      <c r="BP56" s="150"/>
      <c r="BQ56" s="150"/>
      <c r="BR56" s="150"/>
    </row>
    <row r="57" spans="1:70" ht="12.75">
      <c r="A57" s="150"/>
      <c r="B57" s="150"/>
      <c r="C57" s="150"/>
      <c r="D57" s="150"/>
      <c r="E57" s="150"/>
      <c r="F57" s="150"/>
      <c r="G57" s="150"/>
      <c r="H57" s="150"/>
      <c r="I57" s="150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AZ57" s="150"/>
      <c r="BA57" s="150"/>
      <c r="BB57" s="150"/>
      <c r="BC57" s="150"/>
      <c r="BD57" s="150"/>
      <c r="BE57" s="150"/>
      <c r="BF57" s="150"/>
      <c r="BG57" s="150"/>
      <c r="BH57" s="150"/>
      <c r="BI57" s="150"/>
      <c r="BJ57" s="150"/>
      <c r="BK57" s="150"/>
      <c r="BL57" s="150"/>
      <c r="BM57" s="150"/>
      <c r="BN57" s="150"/>
      <c r="BO57" s="150"/>
      <c r="BP57" s="150"/>
      <c r="BQ57" s="150"/>
      <c r="BR57" s="150"/>
    </row>
    <row r="58" spans="1:70" ht="12.75">
      <c r="A58" s="150"/>
      <c r="B58" s="150"/>
      <c r="C58" s="150"/>
      <c r="D58" s="150"/>
      <c r="E58" s="150"/>
      <c r="F58" s="150"/>
      <c r="G58" s="150"/>
      <c r="H58" s="150"/>
      <c r="I58" s="150"/>
      <c r="J58" s="150"/>
      <c r="K58" s="150"/>
      <c r="L58" s="150"/>
      <c r="M58" s="150"/>
      <c r="N58" s="150"/>
      <c r="O58" s="150"/>
      <c r="P58" s="150"/>
      <c r="Q58" s="150"/>
      <c r="R58" s="150"/>
      <c r="S58" s="150"/>
      <c r="T58" s="150"/>
      <c r="U58" s="150"/>
      <c r="V58" s="150"/>
      <c r="W58" s="150"/>
      <c r="X58" s="150"/>
      <c r="Y58" s="150"/>
      <c r="Z58" s="150"/>
      <c r="AA58" s="150"/>
      <c r="AB58" s="150"/>
      <c r="AC58" s="150"/>
      <c r="AD58" s="150"/>
      <c r="AE58" s="150"/>
      <c r="AF58" s="150"/>
      <c r="AG58" s="150"/>
      <c r="AH58" s="150"/>
      <c r="AI58" s="150"/>
      <c r="AJ58" s="150"/>
      <c r="AK58" s="150"/>
      <c r="AL58" s="150"/>
      <c r="AM58" s="150"/>
      <c r="AN58" s="150"/>
      <c r="AO58" s="150"/>
      <c r="AP58" s="150"/>
      <c r="AQ58" s="150"/>
      <c r="AR58" s="150"/>
      <c r="AS58" s="150"/>
      <c r="AT58" s="150"/>
      <c r="AU58" s="150"/>
      <c r="AV58" s="150"/>
      <c r="AW58" s="150"/>
      <c r="AX58" s="150"/>
      <c r="AY58" s="150"/>
      <c r="AZ58" s="150"/>
      <c r="BA58" s="150"/>
      <c r="BB58" s="150"/>
      <c r="BC58" s="150"/>
      <c r="BD58" s="150"/>
      <c r="BE58" s="150"/>
      <c r="BF58" s="150"/>
      <c r="BG58" s="150"/>
      <c r="BH58" s="150"/>
      <c r="BI58" s="150"/>
      <c r="BJ58" s="150"/>
      <c r="BK58" s="150"/>
      <c r="BL58" s="150"/>
      <c r="BM58" s="150"/>
      <c r="BN58" s="150"/>
      <c r="BO58" s="150"/>
      <c r="BP58" s="150"/>
      <c r="BQ58" s="150"/>
      <c r="BR58" s="150"/>
    </row>
    <row r="59" spans="1:70" ht="12.75">
      <c r="A59" s="150"/>
      <c r="B59" s="150"/>
      <c r="C59" s="150"/>
      <c r="D59" s="150"/>
      <c r="E59" s="150"/>
      <c r="F59" s="150"/>
      <c r="G59" s="150"/>
      <c r="H59" s="150"/>
      <c r="I59" s="150"/>
      <c r="J59" s="150"/>
      <c r="K59" s="150"/>
      <c r="L59" s="150"/>
      <c r="M59" s="150"/>
      <c r="N59" s="150"/>
      <c r="O59" s="150"/>
      <c r="P59" s="150"/>
      <c r="Q59" s="150"/>
      <c r="R59" s="150"/>
      <c r="S59" s="150"/>
      <c r="T59" s="150"/>
      <c r="U59" s="150"/>
      <c r="V59" s="150"/>
      <c r="W59" s="150"/>
      <c r="X59" s="150"/>
      <c r="Y59" s="150"/>
      <c r="Z59" s="150"/>
      <c r="AA59" s="150"/>
      <c r="AB59" s="150"/>
      <c r="AC59" s="150"/>
      <c r="AD59" s="150"/>
      <c r="AE59" s="150"/>
      <c r="AF59" s="150"/>
      <c r="AG59" s="150"/>
      <c r="AH59" s="150"/>
      <c r="AI59" s="150"/>
      <c r="AJ59" s="150"/>
      <c r="AK59" s="150"/>
      <c r="AL59" s="150"/>
      <c r="AM59" s="150"/>
      <c r="AN59" s="150"/>
      <c r="AO59" s="150"/>
      <c r="AP59" s="150"/>
      <c r="AQ59" s="150"/>
      <c r="AR59" s="150"/>
      <c r="AS59" s="150"/>
      <c r="AT59" s="150"/>
      <c r="AU59" s="150"/>
      <c r="AV59" s="150"/>
      <c r="AW59" s="150"/>
      <c r="AX59" s="150"/>
      <c r="AY59" s="150"/>
      <c r="AZ59" s="150"/>
      <c r="BA59" s="150"/>
      <c r="BB59" s="150"/>
      <c r="BC59" s="150"/>
      <c r="BD59" s="150"/>
      <c r="BE59" s="150"/>
      <c r="BF59" s="150"/>
      <c r="BG59" s="150"/>
      <c r="BH59" s="150"/>
      <c r="BI59" s="150"/>
      <c r="BJ59" s="150"/>
      <c r="BK59" s="150"/>
      <c r="BL59" s="150"/>
      <c r="BM59" s="150"/>
      <c r="BN59" s="150"/>
      <c r="BO59" s="150"/>
      <c r="BP59" s="150"/>
      <c r="BQ59" s="150"/>
      <c r="BR59" s="150"/>
    </row>
    <row r="60" spans="1:70" ht="12.75">
      <c r="A60" s="150"/>
      <c r="B60" s="150"/>
      <c r="C60" s="150"/>
      <c r="D60" s="150"/>
      <c r="E60" s="150"/>
      <c r="F60" s="150"/>
      <c r="G60" s="150"/>
      <c r="H60" s="150"/>
      <c r="I60" s="150"/>
      <c r="J60" s="150"/>
      <c r="K60" s="150"/>
      <c r="L60" s="150"/>
      <c r="M60" s="150"/>
      <c r="N60" s="150"/>
      <c r="O60" s="150"/>
      <c r="P60" s="150"/>
      <c r="Q60" s="150"/>
      <c r="R60" s="150"/>
      <c r="S60" s="150"/>
      <c r="T60" s="150"/>
      <c r="U60" s="150"/>
      <c r="V60" s="150"/>
      <c r="W60" s="150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150"/>
      <c r="AO60" s="150"/>
      <c r="AP60" s="150"/>
      <c r="AQ60" s="150"/>
      <c r="AR60" s="150"/>
      <c r="AS60" s="150"/>
      <c r="AT60" s="150"/>
      <c r="AU60" s="150"/>
      <c r="AV60" s="150"/>
      <c r="AW60" s="150"/>
      <c r="AX60" s="150"/>
      <c r="AY60" s="150"/>
      <c r="AZ60" s="150"/>
      <c r="BA60" s="150"/>
      <c r="BB60" s="150"/>
      <c r="BC60" s="150"/>
      <c r="BD60" s="150"/>
      <c r="BE60" s="150"/>
      <c r="BF60" s="150"/>
      <c r="BG60" s="150"/>
      <c r="BH60" s="150"/>
      <c r="BI60" s="150"/>
      <c r="BJ60" s="150"/>
      <c r="BK60" s="150"/>
      <c r="BL60" s="150"/>
      <c r="BM60" s="150"/>
      <c r="BN60" s="150"/>
      <c r="BO60" s="150"/>
      <c r="BP60" s="150"/>
      <c r="BQ60" s="150"/>
      <c r="BR60" s="150"/>
    </row>
    <row r="61" spans="1:70" ht="12.75">
      <c r="A61" s="150"/>
      <c r="B61" s="150"/>
      <c r="C61" s="150"/>
      <c r="D61" s="150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150"/>
      <c r="Z61" s="150"/>
      <c r="AA61" s="150"/>
      <c r="AB61" s="150"/>
      <c r="AC61" s="150"/>
      <c r="AD61" s="150"/>
      <c r="AE61" s="150"/>
      <c r="AF61" s="150"/>
      <c r="AG61" s="150"/>
      <c r="AH61" s="150"/>
      <c r="AI61" s="150"/>
      <c r="AJ61" s="150"/>
      <c r="AK61" s="150"/>
      <c r="AL61" s="150"/>
      <c r="AM61" s="150"/>
      <c r="AN61" s="150"/>
      <c r="AO61" s="150"/>
      <c r="AP61" s="150"/>
      <c r="AQ61" s="150"/>
      <c r="AR61" s="150"/>
      <c r="AS61" s="150"/>
      <c r="AT61" s="150"/>
      <c r="AU61" s="150"/>
      <c r="AV61" s="150"/>
      <c r="AW61" s="150"/>
      <c r="AX61" s="150"/>
      <c r="AY61" s="150"/>
      <c r="AZ61" s="150"/>
      <c r="BA61" s="150"/>
      <c r="BB61" s="150"/>
      <c r="BC61" s="150"/>
      <c r="BD61" s="150"/>
      <c r="BE61" s="150"/>
      <c r="BF61" s="150"/>
      <c r="BG61" s="150"/>
      <c r="BH61" s="150"/>
      <c r="BI61" s="150"/>
      <c r="BJ61" s="150"/>
      <c r="BK61" s="150"/>
      <c r="BL61" s="150"/>
      <c r="BM61" s="150"/>
      <c r="BN61" s="150"/>
      <c r="BO61" s="150"/>
      <c r="BP61" s="150"/>
      <c r="BQ61" s="150"/>
      <c r="BR61" s="150"/>
    </row>
    <row r="62" spans="1:70" ht="12.75">
      <c r="A62" s="150"/>
      <c r="B62" s="150"/>
      <c r="C62" s="150"/>
      <c r="D62" s="150"/>
      <c r="E62" s="150"/>
      <c r="F62" s="150"/>
      <c r="G62" s="150"/>
      <c r="H62" s="150"/>
      <c r="I62" s="150"/>
      <c r="J62" s="150"/>
      <c r="K62" s="150"/>
      <c r="L62" s="150"/>
      <c r="M62" s="150"/>
      <c r="N62" s="150"/>
      <c r="O62" s="150"/>
      <c r="P62" s="150"/>
      <c r="Q62" s="150"/>
      <c r="R62" s="150"/>
      <c r="S62" s="150"/>
      <c r="T62" s="150"/>
      <c r="U62" s="150"/>
      <c r="V62" s="150"/>
      <c r="W62" s="150"/>
      <c r="X62" s="150"/>
      <c r="Y62" s="150"/>
      <c r="Z62" s="150"/>
      <c r="AA62" s="150"/>
      <c r="AB62" s="150"/>
      <c r="AC62" s="150"/>
      <c r="AD62" s="150"/>
      <c r="AE62" s="150"/>
      <c r="AF62" s="150"/>
      <c r="AG62" s="150"/>
      <c r="AH62" s="150"/>
      <c r="AI62" s="150"/>
      <c r="AJ62" s="150"/>
      <c r="AK62" s="150"/>
      <c r="AL62" s="150"/>
      <c r="AM62" s="150"/>
      <c r="AN62" s="150"/>
      <c r="AO62" s="150"/>
      <c r="AP62" s="150"/>
      <c r="AQ62" s="150"/>
      <c r="AR62" s="150"/>
      <c r="AS62" s="150"/>
      <c r="AT62" s="150"/>
      <c r="AU62" s="150"/>
      <c r="AV62" s="150"/>
      <c r="AW62" s="150"/>
      <c r="AX62" s="150"/>
      <c r="AY62" s="150"/>
      <c r="AZ62" s="150"/>
      <c r="BA62" s="150"/>
      <c r="BB62" s="150"/>
      <c r="BC62" s="150"/>
      <c r="BD62" s="150"/>
      <c r="BE62" s="150"/>
      <c r="BF62" s="150"/>
      <c r="BG62" s="150"/>
      <c r="BH62" s="150"/>
      <c r="BI62" s="150"/>
      <c r="BJ62" s="150"/>
      <c r="BK62" s="150"/>
      <c r="BL62" s="150"/>
      <c r="BM62" s="150"/>
      <c r="BN62" s="150"/>
      <c r="BO62" s="150"/>
      <c r="BP62" s="150"/>
      <c r="BQ62" s="150"/>
      <c r="BR62" s="150"/>
    </row>
    <row r="63" spans="1:70" ht="12.75">
      <c r="A63" s="150"/>
      <c r="B63" s="150"/>
      <c r="C63" s="150"/>
      <c r="D63" s="150"/>
      <c r="E63" s="150"/>
      <c r="F63" s="150"/>
      <c r="G63" s="150"/>
      <c r="H63" s="150"/>
      <c r="I63" s="150"/>
      <c r="J63" s="150"/>
      <c r="K63" s="150"/>
      <c r="L63" s="150"/>
      <c r="M63" s="150"/>
      <c r="N63" s="150"/>
      <c r="O63" s="150"/>
      <c r="P63" s="150"/>
      <c r="Q63" s="150"/>
      <c r="R63" s="150"/>
      <c r="S63" s="150"/>
      <c r="T63" s="150"/>
      <c r="U63" s="150"/>
      <c r="V63" s="150"/>
      <c r="W63" s="150"/>
      <c r="X63" s="150"/>
      <c r="Y63" s="150"/>
      <c r="Z63" s="150"/>
      <c r="AA63" s="150"/>
      <c r="AB63" s="150"/>
      <c r="AC63" s="150"/>
      <c r="AD63" s="150"/>
      <c r="AE63" s="150"/>
      <c r="AF63" s="150"/>
      <c r="AG63" s="150"/>
      <c r="AH63" s="150"/>
      <c r="AI63" s="150"/>
      <c r="AJ63" s="150"/>
      <c r="AK63" s="150"/>
      <c r="AL63" s="150"/>
      <c r="AM63" s="150"/>
      <c r="AN63" s="150"/>
      <c r="AO63" s="150"/>
      <c r="AP63" s="150"/>
      <c r="AQ63" s="150"/>
      <c r="AR63" s="150"/>
      <c r="AS63" s="150"/>
      <c r="AT63" s="150"/>
      <c r="AU63" s="150"/>
      <c r="AV63" s="150"/>
      <c r="AW63" s="150"/>
      <c r="AX63" s="150"/>
      <c r="AY63" s="150"/>
      <c r="AZ63" s="150"/>
      <c r="BA63" s="150"/>
      <c r="BB63" s="150"/>
      <c r="BC63" s="150"/>
      <c r="BD63" s="150"/>
      <c r="BE63" s="150"/>
      <c r="BF63" s="150"/>
      <c r="BG63" s="150"/>
      <c r="BH63" s="150"/>
      <c r="BI63" s="150"/>
      <c r="BJ63" s="150"/>
      <c r="BK63" s="150"/>
      <c r="BL63" s="150"/>
      <c r="BM63" s="150"/>
      <c r="BN63" s="150"/>
      <c r="BO63" s="150"/>
      <c r="BP63" s="150"/>
      <c r="BQ63" s="150"/>
      <c r="BR63" s="150"/>
    </row>
    <row r="64" spans="1:70" ht="12.75">
      <c r="A64" s="150"/>
      <c r="B64" s="150"/>
      <c r="C64" s="150"/>
      <c r="D64" s="150"/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  <c r="X64" s="150"/>
      <c r="Y64" s="150"/>
      <c r="Z64" s="150"/>
      <c r="AA64" s="150"/>
      <c r="AB64" s="150"/>
      <c r="AC64" s="150"/>
      <c r="AD64" s="150"/>
      <c r="AE64" s="150"/>
      <c r="AF64" s="150"/>
      <c r="AG64" s="150"/>
      <c r="AH64" s="150"/>
      <c r="AI64" s="150"/>
      <c r="AJ64" s="150"/>
      <c r="AK64" s="150"/>
      <c r="AL64" s="150"/>
      <c r="AM64" s="150"/>
      <c r="AN64" s="150"/>
      <c r="AO64" s="150"/>
      <c r="AP64" s="150"/>
      <c r="AQ64" s="150"/>
      <c r="AR64" s="150"/>
      <c r="AS64" s="150"/>
      <c r="AT64" s="150"/>
      <c r="AU64" s="150"/>
      <c r="AV64" s="150"/>
      <c r="AW64" s="150"/>
      <c r="AX64" s="150"/>
      <c r="AY64" s="150"/>
      <c r="AZ64" s="150"/>
      <c r="BA64" s="150"/>
      <c r="BB64" s="150"/>
      <c r="BC64" s="150"/>
      <c r="BD64" s="150"/>
      <c r="BE64" s="150"/>
      <c r="BF64" s="150"/>
      <c r="BG64" s="150"/>
      <c r="BH64" s="150"/>
      <c r="BI64" s="150"/>
      <c r="BJ64" s="150"/>
      <c r="BK64" s="150"/>
      <c r="BL64" s="150"/>
      <c r="BM64" s="150"/>
      <c r="BN64" s="150"/>
      <c r="BO64" s="150"/>
      <c r="BP64" s="150"/>
      <c r="BQ64" s="150"/>
      <c r="BR64" s="150"/>
    </row>
    <row r="65" spans="1:70" ht="12.75">
      <c r="A65" s="150"/>
      <c r="B65" s="150"/>
      <c r="C65" s="150"/>
      <c r="D65" s="150"/>
      <c r="E65" s="150"/>
      <c r="F65" s="150"/>
      <c r="G65" s="150"/>
      <c r="H65" s="150"/>
      <c r="I65" s="150"/>
      <c r="J65" s="150"/>
      <c r="K65" s="150"/>
      <c r="L65" s="150"/>
      <c r="M65" s="150"/>
      <c r="N65" s="150"/>
      <c r="O65" s="150"/>
      <c r="P65" s="150"/>
      <c r="Q65" s="150"/>
      <c r="R65" s="150"/>
      <c r="S65" s="150"/>
      <c r="T65" s="150"/>
      <c r="U65" s="150"/>
      <c r="V65" s="150"/>
      <c r="W65" s="150"/>
      <c r="X65" s="150"/>
      <c r="Y65" s="150"/>
      <c r="Z65" s="150"/>
      <c r="AA65" s="150"/>
      <c r="AB65" s="150"/>
      <c r="AC65" s="150"/>
      <c r="AD65" s="150"/>
      <c r="AE65" s="150"/>
      <c r="AF65" s="150"/>
      <c r="AG65" s="150"/>
      <c r="AH65" s="150"/>
      <c r="AI65" s="150"/>
      <c r="AJ65" s="150"/>
      <c r="AK65" s="150"/>
      <c r="AL65" s="150"/>
      <c r="AM65" s="150"/>
      <c r="AN65" s="150"/>
      <c r="AO65" s="150"/>
      <c r="AP65" s="150"/>
      <c r="AQ65" s="150"/>
      <c r="AR65" s="150"/>
      <c r="AS65" s="150"/>
      <c r="AT65" s="150"/>
      <c r="AU65" s="150"/>
      <c r="AV65" s="150"/>
      <c r="AW65" s="150"/>
      <c r="AX65" s="150"/>
      <c r="AY65" s="150"/>
      <c r="AZ65" s="150"/>
      <c r="BA65" s="150"/>
      <c r="BB65" s="150"/>
      <c r="BC65" s="150"/>
      <c r="BD65" s="150"/>
      <c r="BE65" s="150"/>
      <c r="BF65" s="150"/>
      <c r="BG65" s="150"/>
      <c r="BH65" s="150"/>
      <c r="BI65" s="150"/>
      <c r="BJ65" s="150"/>
      <c r="BK65" s="150"/>
      <c r="BL65" s="150"/>
      <c r="BM65" s="150"/>
      <c r="BN65" s="150"/>
      <c r="BO65" s="150"/>
      <c r="BP65" s="150"/>
      <c r="BQ65" s="150"/>
      <c r="BR65" s="150"/>
    </row>
    <row r="66" spans="1:70" ht="12.75">
      <c r="A66" s="150"/>
      <c r="B66" s="150"/>
      <c r="C66" s="150"/>
      <c r="D66" s="150"/>
      <c r="E66" s="150"/>
      <c r="F66" s="150"/>
      <c r="G66" s="150"/>
      <c r="H66" s="150"/>
      <c r="I66" s="150"/>
      <c r="J66" s="150"/>
      <c r="K66" s="150"/>
      <c r="L66" s="150"/>
      <c r="M66" s="150"/>
      <c r="N66" s="150"/>
      <c r="O66" s="150"/>
      <c r="P66" s="150"/>
      <c r="Q66" s="150"/>
      <c r="R66" s="150"/>
      <c r="S66" s="150"/>
      <c r="T66" s="150"/>
      <c r="U66" s="150"/>
      <c r="V66" s="150"/>
      <c r="W66" s="150"/>
      <c r="X66" s="150"/>
      <c r="Y66" s="150"/>
      <c r="Z66" s="150"/>
      <c r="AA66" s="150"/>
      <c r="AB66" s="150"/>
      <c r="AC66" s="150"/>
      <c r="AD66" s="150"/>
      <c r="AE66" s="150"/>
      <c r="AF66" s="150"/>
      <c r="AG66" s="150"/>
      <c r="AH66" s="150"/>
      <c r="AI66" s="150"/>
      <c r="AJ66" s="150"/>
      <c r="AK66" s="150"/>
      <c r="AL66" s="150"/>
      <c r="AM66" s="150"/>
      <c r="AN66" s="150"/>
      <c r="AO66" s="150"/>
      <c r="AP66" s="150"/>
      <c r="AQ66" s="150"/>
      <c r="AR66" s="150"/>
      <c r="AS66" s="150"/>
      <c r="AT66" s="150"/>
      <c r="AU66" s="150"/>
      <c r="AV66" s="150"/>
      <c r="AW66" s="150"/>
      <c r="AX66" s="150"/>
      <c r="AY66" s="150"/>
      <c r="AZ66" s="150"/>
      <c r="BA66" s="150"/>
      <c r="BB66" s="150"/>
      <c r="BC66" s="150"/>
      <c r="BD66" s="150"/>
      <c r="BE66" s="150"/>
      <c r="BF66" s="150"/>
      <c r="BG66" s="150"/>
      <c r="BH66" s="150"/>
      <c r="BI66" s="150"/>
      <c r="BJ66" s="150"/>
      <c r="BK66" s="150"/>
      <c r="BL66" s="150"/>
      <c r="BM66" s="150"/>
      <c r="BN66" s="150"/>
      <c r="BO66" s="150"/>
      <c r="BP66" s="150"/>
      <c r="BQ66" s="150"/>
      <c r="BR66" s="150"/>
    </row>
    <row r="67" spans="1:70" ht="12.75">
      <c r="A67" s="150"/>
      <c r="B67" s="150"/>
      <c r="C67" s="150"/>
      <c r="D67" s="150"/>
      <c r="E67" s="150"/>
      <c r="F67" s="150"/>
      <c r="G67" s="150"/>
      <c r="H67" s="150"/>
      <c r="I67" s="150"/>
      <c r="J67" s="150"/>
      <c r="K67" s="150"/>
      <c r="L67" s="150"/>
      <c r="M67" s="150"/>
      <c r="N67" s="150"/>
      <c r="O67" s="150"/>
      <c r="P67" s="150"/>
      <c r="Q67" s="150"/>
      <c r="R67" s="150"/>
      <c r="S67" s="150"/>
      <c r="T67" s="150"/>
      <c r="U67" s="150"/>
      <c r="V67" s="150"/>
      <c r="W67" s="150"/>
      <c r="X67" s="150"/>
      <c r="Y67" s="150"/>
      <c r="Z67" s="150"/>
      <c r="AA67" s="150"/>
      <c r="AB67" s="150"/>
      <c r="AC67" s="150"/>
      <c r="AD67" s="150"/>
      <c r="AE67" s="150"/>
      <c r="AF67" s="150"/>
      <c r="AG67" s="150"/>
      <c r="AH67" s="150"/>
      <c r="AI67" s="150"/>
      <c r="AJ67" s="150"/>
      <c r="AK67" s="150"/>
      <c r="AL67" s="150"/>
      <c r="AM67" s="150"/>
      <c r="AN67" s="150"/>
      <c r="AO67" s="150"/>
      <c r="AP67" s="150"/>
      <c r="AQ67" s="150"/>
      <c r="AR67" s="150"/>
      <c r="AS67" s="150"/>
      <c r="AT67" s="150"/>
      <c r="AU67" s="150"/>
      <c r="AV67" s="150"/>
      <c r="AW67" s="150"/>
      <c r="AX67" s="150"/>
      <c r="AY67" s="150"/>
      <c r="AZ67" s="150"/>
      <c r="BA67" s="150"/>
      <c r="BB67" s="150"/>
      <c r="BC67" s="150"/>
      <c r="BD67" s="150"/>
      <c r="BE67" s="150"/>
      <c r="BF67" s="150"/>
      <c r="BG67" s="150"/>
      <c r="BH67" s="150"/>
      <c r="BI67" s="150"/>
      <c r="BJ67" s="150"/>
      <c r="BK67" s="150"/>
      <c r="BL67" s="150"/>
      <c r="BM67" s="150"/>
      <c r="BN67" s="150"/>
      <c r="BO67" s="150"/>
      <c r="BP67" s="150"/>
      <c r="BQ67" s="150"/>
      <c r="BR67" s="150"/>
    </row>
    <row r="68" spans="1:70" ht="12.75">
      <c r="A68" s="150"/>
      <c r="B68" s="150"/>
      <c r="C68" s="150"/>
      <c r="D68" s="150"/>
      <c r="E68" s="150"/>
      <c r="F68" s="150"/>
      <c r="G68" s="150"/>
      <c r="H68" s="150"/>
      <c r="I68" s="150"/>
      <c r="J68" s="150"/>
      <c r="K68" s="150"/>
      <c r="L68" s="150"/>
      <c r="M68" s="150"/>
      <c r="N68" s="150"/>
      <c r="O68" s="150"/>
      <c r="P68" s="150"/>
      <c r="Q68" s="150"/>
      <c r="R68" s="150"/>
      <c r="S68" s="150"/>
      <c r="T68" s="150"/>
      <c r="U68" s="150"/>
      <c r="V68" s="150"/>
      <c r="W68" s="150"/>
      <c r="X68" s="150"/>
      <c r="Y68" s="150"/>
      <c r="Z68" s="150"/>
      <c r="AA68" s="150"/>
      <c r="AB68" s="150"/>
      <c r="AC68" s="150"/>
      <c r="AD68" s="150"/>
      <c r="AE68" s="150"/>
      <c r="AF68" s="150"/>
      <c r="AG68" s="150"/>
      <c r="AH68" s="150"/>
      <c r="AI68" s="150"/>
      <c r="AJ68" s="150"/>
      <c r="AK68" s="150"/>
      <c r="AL68" s="150"/>
      <c r="AM68" s="150"/>
      <c r="AN68" s="150"/>
      <c r="AO68" s="150"/>
      <c r="AP68" s="150"/>
      <c r="AQ68" s="150"/>
      <c r="AR68" s="150"/>
      <c r="AS68" s="150"/>
      <c r="AT68" s="150"/>
      <c r="AU68" s="150"/>
      <c r="AV68" s="150"/>
      <c r="AW68" s="150"/>
      <c r="AX68" s="150"/>
      <c r="AY68" s="150"/>
      <c r="AZ68" s="150"/>
      <c r="BA68" s="150"/>
      <c r="BB68" s="150"/>
      <c r="BC68" s="150"/>
      <c r="BD68" s="150"/>
      <c r="BE68" s="150"/>
      <c r="BF68" s="150"/>
      <c r="BG68" s="150"/>
      <c r="BH68" s="150"/>
      <c r="BI68" s="150"/>
      <c r="BJ68" s="150"/>
      <c r="BK68" s="150"/>
      <c r="BL68" s="150"/>
      <c r="BM68" s="150"/>
      <c r="BN68" s="150"/>
      <c r="BO68" s="150"/>
      <c r="BP68" s="150"/>
      <c r="BQ68" s="150"/>
      <c r="BR68" s="150"/>
    </row>
    <row r="69" spans="1:70" ht="12.75">
      <c r="A69" s="150"/>
      <c r="B69" s="150"/>
      <c r="C69" s="150"/>
      <c r="D69" s="150"/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  <c r="S69" s="150"/>
      <c r="T69" s="150"/>
      <c r="U69" s="150"/>
      <c r="V69" s="150"/>
      <c r="W69" s="150"/>
      <c r="X69" s="150"/>
      <c r="Y69" s="150"/>
      <c r="Z69" s="150"/>
      <c r="AA69" s="150"/>
      <c r="AB69" s="150"/>
      <c r="AC69" s="150"/>
      <c r="AD69" s="150"/>
      <c r="AE69" s="150"/>
      <c r="AF69" s="150"/>
      <c r="AG69" s="150"/>
      <c r="AH69" s="150"/>
      <c r="AI69" s="150"/>
      <c r="AJ69" s="150"/>
      <c r="AK69" s="150"/>
      <c r="AL69" s="150"/>
      <c r="AM69" s="150"/>
      <c r="AN69" s="150"/>
      <c r="AO69" s="150"/>
      <c r="AP69" s="150"/>
      <c r="AQ69" s="150"/>
      <c r="AR69" s="150"/>
      <c r="AS69" s="150"/>
      <c r="AT69" s="150"/>
      <c r="AU69" s="150"/>
      <c r="AV69" s="150"/>
      <c r="AW69" s="150"/>
      <c r="AX69" s="150"/>
      <c r="AY69" s="150"/>
      <c r="AZ69" s="150"/>
      <c r="BA69" s="150"/>
      <c r="BB69" s="150"/>
      <c r="BC69" s="150"/>
      <c r="BD69" s="150"/>
      <c r="BE69" s="150"/>
      <c r="BF69" s="150"/>
      <c r="BG69" s="150"/>
      <c r="BH69" s="150"/>
      <c r="BI69" s="150"/>
      <c r="BJ69" s="150"/>
      <c r="BK69" s="150"/>
      <c r="BL69" s="150"/>
      <c r="BM69" s="150"/>
      <c r="BN69" s="150"/>
      <c r="BO69" s="150"/>
      <c r="BP69" s="150"/>
      <c r="BQ69" s="150"/>
      <c r="BR69" s="150"/>
    </row>
    <row r="70" spans="1:70" ht="12.75">
      <c r="A70" s="150"/>
      <c r="B70" s="150"/>
      <c r="C70" s="150"/>
      <c r="D70" s="150"/>
      <c r="E70" s="150"/>
      <c r="F70" s="150"/>
      <c r="G70" s="150"/>
      <c r="H70" s="150"/>
      <c r="I70" s="150"/>
      <c r="J70" s="150"/>
      <c r="K70" s="150"/>
      <c r="L70" s="150"/>
      <c r="M70" s="150"/>
      <c r="N70" s="150"/>
      <c r="O70" s="150"/>
      <c r="P70" s="150"/>
      <c r="Q70" s="150"/>
      <c r="R70" s="150"/>
      <c r="S70" s="150"/>
      <c r="T70" s="150"/>
      <c r="U70" s="150"/>
      <c r="V70" s="150"/>
      <c r="W70" s="150"/>
      <c r="X70" s="150"/>
      <c r="Y70" s="150"/>
      <c r="Z70" s="150"/>
      <c r="AA70" s="150"/>
      <c r="AB70" s="150"/>
      <c r="AC70" s="150"/>
      <c r="AD70" s="150"/>
      <c r="AE70" s="150"/>
      <c r="AF70" s="150"/>
      <c r="AG70" s="150"/>
      <c r="AH70" s="150"/>
      <c r="AI70" s="150"/>
      <c r="AJ70" s="150"/>
      <c r="AK70" s="150"/>
      <c r="AL70" s="150"/>
      <c r="AM70" s="150"/>
      <c r="AN70" s="150"/>
      <c r="AO70" s="150"/>
      <c r="AP70" s="150"/>
      <c r="AQ70" s="150"/>
      <c r="AR70" s="150"/>
      <c r="AS70" s="150"/>
      <c r="AT70" s="150"/>
      <c r="AU70" s="150"/>
      <c r="AV70" s="150"/>
      <c r="AW70" s="150"/>
      <c r="AX70" s="150"/>
      <c r="AY70" s="150"/>
      <c r="AZ70" s="150"/>
      <c r="BA70" s="150"/>
      <c r="BB70" s="150"/>
      <c r="BC70" s="150"/>
      <c r="BD70" s="150"/>
      <c r="BE70" s="150"/>
      <c r="BF70" s="150"/>
      <c r="BG70" s="150"/>
      <c r="BH70" s="150"/>
      <c r="BI70" s="150"/>
      <c r="BJ70" s="150"/>
      <c r="BK70" s="150"/>
      <c r="BL70" s="150"/>
      <c r="BM70" s="150"/>
      <c r="BN70" s="150"/>
      <c r="BO70" s="150"/>
      <c r="BP70" s="150"/>
      <c r="BQ70" s="150"/>
      <c r="BR70" s="150"/>
    </row>
    <row r="71" spans="1:70" ht="12.75">
      <c r="A71" s="150"/>
      <c r="B71" s="150"/>
      <c r="C71" s="150"/>
      <c r="D71" s="150"/>
      <c r="E71" s="150"/>
      <c r="F71" s="150"/>
      <c r="G71" s="150"/>
      <c r="H71" s="150"/>
      <c r="I71" s="150"/>
      <c r="J71" s="150"/>
      <c r="K71" s="150"/>
      <c r="L71" s="150"/>
      <c r="M71" s="150"/>
      <c r="N71" s="150"/>
      <c r="O71" s="150"/>
      <c r="P71" s="150"/>
      <c r="Q71" s="150"/>
      <c r="R71" s="150"/>
      <c r="S71" s="150"/>
      <c r="T71" s="150"/>
      <c r="U71" s="150"/>
      <c r="V71" s="150"/>
      <c r="W71" s="150"/>
      <c r="X71" s="150"/>
      <c r="Y71" s="150"/>
      <c r="Z71" s="150"/>
      <c r="AA71" s="150"/>
      <c r="AB71" s="150"/>
      <c r="AC71" s="150"/>
      <c r="AD71" s="150"/>
      <c r="AE71" s="150"/>
      <c r="AF71" s="150"/>
      <c r="AG71" s="150"/>
      <c r="AH71" s="150"/>
      <c r="AI71" s="150"/>
      <c r="AJ71" s="150"/>
      <c r="AK71" s="150"/>
      <c r="AL71" s="150"/>
      <c r="AM71" s="150"/>
      <c r="AN71" s="150"/>
      <c r="AO71" s="150"/>
      <c r="AP71" s="150"/>
      <c r="AQ71" s="150"/>
      <c r="AR71" s="150"/>
      <c r="AS71" s="150"/>
      <c r="AT71" s="150"/>
      <c r="AU71" s="150"/>
      <c r="AV71" s="150"/>
      <c r="AW71" s="150"/>
      <c r="AX71" s="150"/>
      <c r="AY71" s="150"/>
      <c r="AZ71" s="150"/>
      <c r="BA71" s="150"/>
      <c r="BB71" s="150"/>
      <c r="BC71" s="150"/>
      <c r="BD71" s="150"/>
      <c r="BE71" s="150"/>
      <c r="BF71" s="150"/>
      <c r="BG71" s="150"/>
      <c r="BH71" s="150"/>
      <c r="BI71" s="150"/>
      <c r="BJ71" s="150"/>
      <c r="BK71" s="150"/>
      <c r="BL71" s="150"/>
      <c r="BM71" s="150"/>
      <c r="BN71" s="150"/>
      <c r="BO71" s="150"/>
      <c r="BP71" s="150"/>
      <c r="BQ71" s="150"/>
      <c r="BR71" s="150"/>
    </row>
    <row r="72" spans="1:70" ht="12.75">
      <c r="A72" s="150"/>
      <c r="B72" s="150"/>
      <c r="C72" s="150"/>
      <c r="D72" s="150"/>
      <c r="E72" s="150"/>
      <c r="F72" s="150"/>
      <c r="G72" s="150"/>
      <c r="H72" s="150"/>
      <c r="I72" s="150"/>
      <c r="J72" s="150"/>
      <c r="K72" s="150"/>
      <c r="L72" s="150"/>
      <c r="M72" s="150"/>
      <c r="N72" s="150"/>
      <c r="O72" s="150"/>
      <c r="P72" s="150"/>
      <c r="Q72" s="150"/>
      <c r="R72" s="150"/>
      <c r="S72" s="150"/>
      <c r="T72" s="150"/>
      <c r="U72" s="150"/>
      <c r="V72" s="150"/>
      <c r="W72" s="150"/>
      <c r="X72" s="150"/>
      <c r="Y72" s="150"/>
      <c r="Z72" s="150"/>
      <c r="AA72" s="150"/>
      <c r="AB72" s="150"/>
      <c r="AC72" s="150"/>
      <c r="AD72" s="150"/>
      <c r="AE72" s="150"/>
      <c r="AF72" s="150"/>
      <c r="AG72" s="150"/>
      <c r="AH72" s="150"/>
      <c r="AI72" s="150"/>
      <c r="AJ72" s="150"/>
      <c r="AK72" s="150"/>
      <c r="AL72" s="150"/>
      <c r="AM72" s="150"/>
      <c r="AN72" s="150"/>
      <c r="AO72" s="150"/>
      <c r="AP72" s="150"/>
      <c r="AQ72" s="150"/>
      <c r="AR72" s="150"/>
      <c r="AS72" s="150"/>
      <c r="AT72" s="150"/>
      <c r="AU72" s="150"/>
      <c r="AV72" s="150"/>
      <c r="AW72" s="150"/>
      <c r="AX72" s="150"/>
      <c r="AY72" s="150"/>
      <c r="AZ72" s="150"/>
      <c r="BA72" s="150"/>
      <c r="BB72" s="150"/>
      <c r="BC72" s="150"/>
      <c r="BD72" s="150"/>
      <c r="BE72" s="150"/>
      <c r="BF72" s="150"/>
      <c r="BG72" s="150"/>
      <c r="BH72" s="150"/>
      <c r="BI72" s="150"/>
      <c r="BJ72" s="150"/>
      <c r="BK72" s="150"/>
      <c r="BL72" s="150"/>
      <c r="BM72" s="150"/>
      <c r="BN72" s="150"/>
      <c r="BO72" s="150"/>
      <c r="BP72" s="150"/>
      <c r="BQ72" s="150"/>
      <c r="BR72" s="150"/>
    </row>
    <row r="73" spans="1:70" ht="12.75">
      <c r="A73" s="150"/>
      <c r="B73" s="150"/>
      <c r="C73" s="150"/>
      <c r="D73" s="150"/>
      <c r="E73" s="150"/>
      <c r="F73" s="150"/>
      <c r="G73" s="150"/>
      <c r="H73" s="150"/>
      <c r="I73" s="150"/>
      <c r="J73" s="150"/>
      <c r="K73" s="150"/>
      <c r="L73" s="150"/>
      <c r="M73" s="150"/>
      <c r="N73" s="150"/>
      <c r="O73" s="150"/>
      <c r="P73" s="150"/>
      <c r="Q73" s="150"/>
      <c r="R73" s="150"/>
      <c r="S73" s="150"/>
      <c r="T73" s="150"/>
      <c r="U73" s="150"/>
      <c r="V73" s="150"/>
      <c r="W73" s="150"/>
      <c r="X73" s="150"/>
      <c r="Y73" s="150"/>
      <c r="Z73" s="150"/>
      <c r="AA73" s="150"/>
      <c r="AB73" s="150"/>
      <c r="AC73" s="150"/>
      <c r="AD73" s="150"/>
      <c r="AE73" s="150"/>
      <c r="AF73" s="150"/>
      <c r="AG73" s="150"/>
      <c r="AH73" s="150"/>
      <c r="AI73" s="150"/>
      <c r="AJ73" s="150"/>
      <c r="AK73" s="150"/>
      <c r="AL73" s="150"/>
      <c r="AM73" s="150"/>
      <c r="AN73" s="150"/>
      <c r="AO73" s="150"/>
      <c r="AP73" s="150"/>
      <c r="AQ73" s="150"/>
      <c r="AR73" s="150"/>
      <c r="AS73" s="150"/>
      <c r="AT73" s="150"/>
      <c r="AU73" s="150"/>
      <c r="AV73" s="150"/>
      <c r="AW73" s="150"/>
      <c r="AX73" s="150"/>
      <c r="AY73" s="150"/>
      <c r="AZ73" s="150"/>
      <c r="BA73" s="150"/>
      <c r="BB73" s="150"/>
      <c r="BC73" s="150"/>
      <c r="BD73" s="150"/>
      <c r="BE73" s="150"/>
      <c r="BF73" s="150"/>
      <c r="BG73" s="150"/>
      <c r="BH73" s="150"/>
      <c r="BI73" s="150"/>
      <c r="BJ73" s="150"/>
      <c r="BK73" s="150"/>
      <c r="BL73" s="150"/>
      <c r="BM73" s="150"/>
      <c r="BN73" s="150"/>
      <c r="BO73" s="150"/>
      <c r="BP73" s="150"/>
      <c r="BQ73" s="150"/>
      <c r="BR73" s="150"/>
    </row>
    <row r="74" spans="1:70" ht="12.75">
      <c r="A74" s="150"/>
      <c r="B74" s="150"/>
      <c r="C74" s="150"/>
      <c r="D74" s="150"/>
      <c r="E74" s="150"/>
      <c r="F74" s="150"/>
      <c r="G74" s="150"/>
      <c r="H74" s="150"/>
      <c r="I74" s="150"/>
      <c r="J74" s="150"/>
      <c r="K74" s="150"/>
      <c r="L74" s="150"/>
      <c r="M74" s="150"/>
      <c r="N74" s="150"/>
      <c r="O74" s="150"/>
      <c r="P74" s="150"/>
      <c r="Q74" s="150"/>
      <c r="R74" s="150"/>
      <c r="S74" s="150"/>
      <c r="T74" s="150"/>
      <c r="U74" s="150"/>
      <c r="V74" s="150"/>
      <c r="W74" s="150"/>
      <c r="X74" s="150"/>
      <c r="Y74" s="150"/>
      <c r="Z74" s="150"/>
      <c r="AA74" s="150"/>
      <c r="AB74" s="150"/>
      <c r="AC74" s="150"/>
      <c r="AD74" s="150"/>
      <c r="AE74" s="150"/>
      <c r="AF74" s="150"/>
      <c r="AG74" s="150"/>
      <c r="AH74" s="150"/>
      <c r="AI74" s="150"/>
      <c r="AJ74" s="150"/>
      <c r="AK74" s="150"/>
      <c r="AL74" s="150"/>
      <c r="AM74" s="150"/>
      <c r="AN74" s="150"/>
      <c r="AO74" s="150"/>
      <c r="AP74" s="150"/>
      <c r="AQ74" s="150"/>
      <c r="AR74" s="150"/>
      <c r="AS74" s="150"/>
      <c r="AT74" s="150"/>
      <c r="AU74" s="150"/>
      <c r="AV74" s="150"/>
      <c r="AW74" s="150"/>
      <c r="AX74" s="150"/>
      <c r="AY74" s="150"/>
      <c r="AZ74" s="150"/>
      <c r="BA74" s="150"/>
      <c r="BB74" s="150"/>
      <c r="BC74" s="150"/>
      <c r="BD74" s="150"/>
      <c r="BE74" s="150"/>
      <c r="BF74" s="150"/>
      <c r="BG74" s="150"/>
      <c r="BH74" s="150"/>
      <c r="BI74" s="150"/>
      <c r="BJ74" s="150"/>
      <c r="BK74" s="150"/>
      <c r="BL74" s="150"/>
      <c r="BM74" s="150"/>
      <c r="BN74" s="150"/>
      <c r="BO74" s="150"/>
      <c r="BP74" s="150"/>
      <c r="BQ74" s="150"/>
      <c r="BR74" s="150"/>
    </row>
    <row r="75" spans="1:70" ht="12.75">
      <c r="A75" s="150"/>
      <c r="B75" s="150"/>
      <c r="C75" s="150"/>
      <c r="D75" s="150"/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150"/>
      <c r="Q75" s="150"/>
      <c r="R75" s="150"/>
      <c r="S75" s="150"/>
      <c r="T75" s="150"/>
      <c r="U75" s="150"/>
      <c r="V75" s="150"/>
      <c r="W75" s="150"/>
      <c r="X75" s="150"/>
      <c r="Y75" s="150"/>
      <c r="Z75" s="150"/>
      <c r="AA75" s="150"/>
      <c r="AB75" s="150"/>
      <c r="AC75" s="150"/>
      <c r="AD75" s="150"/>
      <c r="AE75" s="150"/>
      <c r="AF75" s="150"/>
      <c r="AG75" s="150"/>
      <c r="AH75" s="150"/>
      <c r="AI75" s="150"/>
      <c r="AJ75" s="150"/>
      <c r="AK75" s="150"/>
      <c r="AL75" s="150"/>
      <c r="AM75" s="150"/>
      <c r="AN75" s="150"/>
      <c r="AO75" s="150"/>
      <c r="AP75" s="150"/>
      <c r="AQ75" s="150"/>
      <c r="AR75" s="150"/>
      <c r="AS75" s="150"/>
      <c r="AT75" s="150"/>
      <c r="AU75" s="150"/>
      <c r="AV75" s="150"/>
      <c r="AW75" s="150"/>
      <c r="AX75" s="150"/>
      <c r="AY75" s="150"/>
      <c r="AZ75" s="150"/>
      <c r="BA75" s="150"/>
      <c r="BB75" s="150"/>
      <c r="BC75" s="150"/>
      <c r="BD75" s="150"/>
      <c r="BE75" s="150"/>
      <c r="BF75" s="150"/>
      <c r="BG75" s="150"/>
      <c r="BH75" s="150"/>
      <c r="BI75" s="150"/>
      <c r="BJ75" s="150"/>
      <c r="BK75" s="150"/>
      <c r="BL75" s="150"/>
      <c r="BM75" s="150"/>
      <c r="BN75" s="150"/>
      <c r="BO75" s="150"/>
      <c r="BP75" s="150"/>
      <c r="BQ75" s="150"/>
      <c r="BR75" s="150"/>
    </row>
    <row r="76" spans="1:70" ht="12.75">
      <c r="A76" s="150"/>
      <c r="B76" s="150"/>
      <c r="C76" s="150"/>
      <c r="D76" s="150"/>
      <c r="E76" s="150"/>
      <c r="F76" s="150"/>
      <c r="G76" s="150"/>
      <c r="H76" s="150"/>
      <c r="I76" s="150"/>
      <c r="J76" s="150"/>
      <c r="K76" s="150"/>
      <c r="L76" s="150"/>
      <c r="M76" s="150"/>
      <c r="N76" s="150"/>
      <c r="O76" s="150"/>
      <c r="P76" s="150"/>
      <c r="Q76" s="150"/>
      <c r="R76" s="150"/>
      <c r="S76" s="150"/>
      <c r="T76" s="150"/>
      <c r="U76" s="150"/>
      <c r="V76" s="150"/>
      <c r="W76" s="150"/>
      <c r="X76" s="150"/>
      <c r="Y76" s="150"/>
      <c r="Z76" s="150"/>
      <c r="AA76" s="150"/>
      <c r="AB76" s="150"/>
      <c r="AC76" s="150"/>
      <c r="AD76" s="150"/>
      <c r="AE76" s="150"/>
      <c r="AF76" s="150"/>
      <c r="AG76" s="150"/>
      <c r="AH76" s="150"/>
      <c r="AI76" s="150"/>
      <c r="AJ76" s="150"/>
      <c r="AK76" s="150"/>
      <c r="AL76" s="150"/>
      <c r="AM76" s="150"/>
      <c r="AN76" s="150"/>
      <c r="AO76" s="150"/>
      <c r="AP76" s="150"/>
      <c r="AQ76" s="150"/>
      <c r="AR76" s="150"/>
      <c r="AS76" s="150"/>
      <c r="AT76" s="150"/>
      <c r="AU76" s="150"/>
      <c r="AV76" s="150"/>
      <c r="AW76" s="150"/>
      <c r="AX76" s="150"/>
      <c r="AY76" s="150"/>
      <c r="AZ76" s="150"/>
      <c r="BA76" s="150"/>
      <c r="BB76" s="150"/>
      <c r="BC76" s="150"/>
      <c r="BD76" s="150"/>
      <c r="BE76" s="150"/>
      <c r="BF76" s="150"/>
      <c r="BG76" s="150"/>
      <c r="BH76" s="150"/>
      <c r="BI76" s="150"/>
      <c r="BJ76" s="150"/>
      <c r="BK76" s="150"/>
      <c r="BL76" s="150"/>
      <c r="BM76" s="150"/>
      <c r="BN76" s="150"/>
      <c r="BO76" s="150"/>
      <c r="BP76" s="150"/>
      <c r="BQ76" s="150"/>
      <c r="BR76" s="150"/>
    </row>
    <row r="77" spans="1:70" ht="12.75">
      <c r="A77" s="150"/>
      <c r="B77" s="150"/>
      <c r="C77" s="150"/>
      <c r="D77" s="150"/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150"/>
      <c r="Q77" s="150"/>
      <c r="R77" s="150"/>
      <c r="S77" s="150"/>
      <c r="T77" s="150"/>
      <c r="U77" s="150"/>
      <c r="V77" s="150"/>
      <c r="W77" s="150"/>
      <c r="X77" s="150"/>
      <c r="Y77" s="150"/>
      <c r="Z77" s="150"/>
      <c r="AA77" s="150"/>
      <c r="AB77" s="150"/>
      <c r="AC77" s="150"/>
      <c r="AD77" s="150"/>
      <c r="AE77" s="150"/>
      <c r="AF77" s="150"/>
      <c r="AG77" s="150"/>
      <c r="AH77" s="150"/>
      <c r="AI77" s="150"/>
      <c r="AJ77" s="150"/>
      <c r="AK77" s="150"/>
      <c r="AL77" s="150"/>
      <c r="AM77" s="150"/>
      <c r="AN77" s="150"/>
      <c r="AO77" s="150"/>
      <c r="AP77" s="150"/>
      <c r="AQ77" s="150"/>
      <c r="AR77" s="150"/>
      <c r="AS77" s="150"/>
      <c r="AT77" s="150"/>
      <c r="AU77" s="150"/>
      <c r="AV77" s="150"/>
      <c r="AW77" s="150"/>
      <c r="AX77" s="150"/>
      <c r="AY77" s="150"/>
      <c r="AZ77" s="150"/>
      <c r="BA77" s="150"/>
      <c r="BB77" s="150"/>
      <c r="BC77" s="150"/>
      <c r="BD77" s="150"/>
      <c r="BE77" s="150"/>
      <c r="BF77" s="150"/>
      <c r="BG77" s="150"/>
      <c r="BH77" s="150"/>
      <c r="BI77" s="150"/>
      <c r="BJ77" s="150"/>
      <c r="BK77" s="150"/>
      <c r="BL77" s="150"/>
      <c r="BM77" s="150"/>
      <c r="BN77" s="150"/>
      <c r="BO77" s="150"/>
      <c r="BP77" s="150"/>
      <c r="BQ77" s="150"/>
      <c r="BR77" s="150"/>
    </row>
    <row r="78" spans="1:70" ht="12.75">
      <c r="A78" s="150"/>
      <c r="B78" s="150"/>
      <c r="C78" s="150"/>
      <c r="D78" s="150"/>
      <c r="E78" s="150"/>
      <c r="F78" s="150"/>
      <c r="G78" s="150"/>
      <c r="H78" s="150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0"/>
      <c r="X78" s="150"/>
      <c r="Y78" s="150"/>
      <c r="Z78" s="150"/>
      <c r="AA78" s="150"/>
      <c r="AB78" s="150"/>
      <c r="AC78" s="150"/>
      <c r="AD78" s="150"/>
      <c r="AE78" s="150"/>
      <c r="AF78" s="150"/>
      <c r="AG78" s="150"/>
      <c r="AH78" s="150"/>
      <c r="AI78" s="150"/>
      <c r="AJ78" s="150"/>
      <c r="AK78" s="150"/>
      <c r="AL78" s="150"/>
      <c r="AM78" s="150"/>
      <c r="AN78" s="150"/>
      <c r="AO78" s="150"/>
      <c r="AP78" s="150"/>
      <c r="AQ78" s="150"/>
      <c r="AR78" s="150"/>
      <c r="AS78" s="150"/>
      <c r="AT78" s="150"/>
      <c r="AU78" s="150"/>
      <c r="AV78" s="150"/>
      <c r="AW78" s="150"/>
      <c r="AX78" s="150"/>
      <c r="AY78" s="150"/>
      <c r="AZ78" s="150"/>
      <c r="BA78" s="150"/>
      <c r="BB78" s="150"/>
      <c r="BC78" s="150"/>
      <c r="BD78" s="150"/>
      <c r="BE78" s="150"/>
      <c r="BF78" s="150"/>
      <c r="BG78" s="150"/>
      <c r="BH78" s="150"/>
      <c r="BI78" s="150"/>
      <c r="BJ78" s="150"/>
      <c r="BK78" s="150"/>
      <c r="BL78" s="150"/>
      <c r="BM78" s="150"/>
      <c r="BN78" s="150"/>
      <c r="BO78" s="150"/>
      <c r="BP78" s="150"/>
      <c r="BQ78" s="150"/>
      <c r="BR78" s="150"/>
    </row>
    <row r="79" spans="1:70" ht="12.75">
      <c r="A79" s="150"/>
      <c r="B79" s="150"/>
      <c r="C79" s="150"/>
      <c r="D79" s="150"/>
      <c r="E79" s="150"/>
      <c r="F79" s="150"/>
      <c r="G79" s="150"/>
      <c r="H79" s="150"/>
      <c r="I79" s="150"/>
      <c r="J79" s="150"/>
      <c r="K79" s="150"/>
      <c r="L79" s="150"/>
      <c r="M79" s="150"/>
      <c r="N79" s="150"/>
      <c r="O79" s="150"/>
      <c r="P79" s="150"/>
      <c r="Q79" s="150"/>
      <c r="R79" s="150"/>
      <c r="S79" s="150"/>
      <c r="T79" s="150"/>
      <c r="U79" s="150"/>
      <c r="V79" s="150"/>
      <c r="W79" s="150"/>
      <c r="X79" s="150"/>
      <c r="Y79" s="150"/>
      <c r="Z79" s="150"/>
      <c r="AA79" s="150"/>
      <c r="AB79" s="150"/>
      <c r="AC79" s="150"/>
      <c r="AD79" s="150"/>
      <c r="AE79" s="150"/>
      <c r="AF79" s="150"/>
      <c r="AG79" s="150"/>
      <c r="AH79" s="150"/>
      <c r="AI79" s="150"/>
      <c r="AJ79" s="150"/>
      <c r="AK79" s="150"/>
      <c r="AL79" s="150"/>
      <c r="AM79" s="150"/>
      <c r="AN79" s="150"/>
      <c r="AO79" s="150"/>
      <c r="AP79" s="150"/>
      <c r="AQ79" s="150"/>
      <c r="AR79" s="150"/>
      <c r="AS79" s="150"/>
      <c r="AT79" s="150"/>
      <c r="AU79" s="150"/>
      <c r="AV79" s="150"/>
      <c r="AW79" s="150"/>
      <c r="AX79" s="150"/>
      <c r="AY79" s="150"/>
      <c r="AZ79" s="150"/>
      <c r="BA79" s="150"/>
      <c r="BB79" s="150"/>
      <c r="BC79" s="150"/>
      <c r="BD79" s="150"/>
      <c r="BE79" s="150"/>
      <c r="BF79" s="150"/>
      <c r="BG79" s="150"/>
      <c r="BH79" s="150"/>
      <c r="BI79" s="150"/>
      <c r="BJ79" s="150"/>
      <c r="BK79" s="150"/>
      <c r="BL79" s="150"/>
      <c r="BM79" s="150"/>
      <c r="BN79" s="150"/>
      <c r="BO79" s="150"/>
      <c r="BP79" s="150"/>
      <c r="BQ79" s="150"/>
      <c r="BR79" s="150"/>
    </row>
    <row r="80" spans="1:70" ht="12.75">
      <c r="A80" s="150"/>
      <c r="B80" s="150"/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150"/>
      <c r="AG80" s="150"/>
      <c r="AH80" s="150"/>
      <c r="AI80" s="150"/>
      <c r="AJ80" s="150"/>
      <c r="AK80" s="150"/>
      <c r="AL80" s="150"/>
      <c r="AM80" s="150"/>
      <c r="AN80" s="150"/>
      <c r="AO80" s="150"/>
      <c r="AP80" s="150"/>
      <c r="AQ80" s="150"/>
      <c r="AR80" s="150"/>
      <c r="AS80" s="150"/>
      <c r="AT80" s="150"/>
      <c r="AU80" s="150"/>
      <c r="AV80" s="150"/>
      <c r="AW80" s="150"/>
      <c r="AX80" s="150"/>
      <c r="AY80" s="150"/>
      <c r="AZ80" s="150"/>
      <c r="BA80" s="150"/>
      <c r="BB80" s="150"/>
      <c r="BC80" s="150"/>
      <c r="BD80" s="150"/>
      <c r="BE80" s="150"/>
      <c r="BF80" s="150"/>
      <c r="BG80" s="150"/>
      <c r="BH80" s="150"/>
      <c r="BI80" s="150"/>
      <c r="BJ80" s="150"/>
      <c r="BK80" s="150"/>
      <c r="BL80" s="150"/>
      <c r="BM80" s="150"/>
      <c r="BN80" s="150"/>
      <c r="BO80" s="150"/>
      <c r="BP80" s="150"/>
      <c r="BQ80" s="150"/>
      <c r="BR80" s="150"/>
    </row>
    <row r="81" spans="1:70" ht="12.75">
      <c r="A81" s="150"/>
      <c r="B81" s="150"/>
      <c r="C81" s="150"/>
      <c r="D81" s="150"/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S81" s="150"/>
      <c r="T81" s="150"/>
      <c r="U81" s="150"/>
      <c r="V81" s="150"/>
      <c r="W81" s="150"/>
      <c r="X81" s="150"/>
      <c r="Y81" s="150"/>
      <c r="Z81" s="150"/>
      <c r="AA81" s="150"/>
      <c r="AB81" s="150"/>
      <c r="AC81" s="150"/>
      <c r="AD81" s="150"/>
      <c r="AE81" s="150"/>
      <c r="AF81" s="150"/>
      <c r="AG81" s="150"/>
      <c r="AH81" s="150"/>
      <c r="AI81" s="150"/>
      <c r="AJ81" s="150"/>
      <c r="AK81" s="150"/>
      <c r="AL81" s="150"/>
      <c r="AM81" s="150"/>
      <c r="AN81" s="150"/>
      <c r="AO81" s="150"/>
      <c r="AP81" s="150"/>
      <c r="AQ81" s="150"/>
      <c r="AR81" s="150"/>
      <c r="AS81" s="150"/>
      <c r="AT81" s="150"/>
      <c r="AU81" s="150"/>
      <c r="AV81" s="150"/>
      <c r="AW81" s="150"/>
      <c r="AX81" s="150"/>
      <c r="AY81" s="150"/>
      <c r="AZ81" s="150"/>
      <c r="BA81" s="150"/>
      <c r="BB81" s="150"/>
      <c r="BC81" s="150"/>
      <c r="BD81" s="150"/>
      <c r="BE81" s="150"/>
      <c r="BF81" s="150"/>
      <c r="BG81" s="150"/>
      <c r="BH81" s="150"/>
      <c r="BI81" s="150"/>
      <c r="BJ81" s="150"/>
      <c r="BK81" s="150"/>
      <c r="BL81" s="150"/>
      <c r="BM81" s="150"/>
      <c r="BN81" s="150"/>
      <c r="BO81" s="150"/>
      <c r="BP81" s="150"/>
      <c r="BQ81" s="150"/>
      <c r="BR81" s="150"/>
    </row>
    <row r="82" spans="1:70" ht="12.75">
      <c r="A82" s="150"/>
      <c r="B82" s="150"/>
      <c r="C82" s="150"/>
      <c r="D82" s="150"/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0"/>
      <c r="T82" s="150"/>
      <c r="U82" s="150"/>
      <c r="V82" s="150"/>
      <c r="W82" s="150"/>
      <c r="X82" s="150"/>
      <c r="Y82" s="150"/>
      <c r="Z82" s="150"/>
      <c r="AA82" s="150"/>
      <c r="AB82" s="150"/>
      <c r="AC82" s="150"/>
      <c r="AD82" s="150"/>
      <c r="AE82" s="150"/>
      <c r="AF82" s="150"/>
      <c r="AG82" s="150"/>
      <c r="AH82" s="150"/>
      <c r="AI82" s="150"/>
      <c r="AJ82" s="150"/>
      <c r="AK82" s="150"/>
      <c r="AL82" s="150"/>
      <c r="AM82" s="150"/>
      <c r="AN82" s="150"/>
      <c r="AO82" s="150"/>
      <c r="AP82" s="150"/>
      <c r="AQ82" s="150"/>
      <c r="AR82" s="150"/>
      <c r="AS82" s="150"/>
      <c r="AT82" s="150"/>
      <c r="AU82" s="150"/>
      <c r="AV82" s="150"/>
      <c r="AW82" s="150"/>
      <c r="AX82" s="150"/>
      <c r="AY82" s="150"/>
      <c r="AZ82" s="150"/>
      <c r="BA82" s="150"/>
      <c r="BB82" s="150"/>
      <c r="BC82" s="150"/>
      <c r="BD82" s="150"/>
      <c r="BE82" s="150"/>
      <c r="BF82" s="150"/>
      <c r="BG82" s="150"/>
      <c r="BH82" s="150"/>
      <c r="BI82" s="150"/>
      <c r="BJ82" s="150"/>
      <c r="BK82" s="150"/>
      <c r="BL82" s="150"/>
      <c r="BM82" s="150"/>
      <c r="BN82" s="150"/>
      <c r="BO82" s="150"/>
      <c r="BP82" s="150"/>
      <c r="BQ82" s="150"/>
      <c r="BR82" s="150"/>
    </row>
    <row r="83" spans="1:70" ht="12.75">
      <c r="A83" s="150"/>
      <c r="B83" s="150"/>
      <c r="C83" s="150"/>
      <c r="D83" s="150"/>
      <c r="E83" s="150"/>
      <c r="F83" s="150"/>
      <c r="G83" s="150"/>
      <c r="H83" s="150"/>
      <c r="I83" s="150"/>
      <c r="J83" s="150"/>
      <c r="K83" s="150"/>
      <c r="L83" s="150"/>
      <c r="M83" s="150"/>
      <c r="N83" s="150"/>
      <c r="O83" s="150"/>
      <c r="P83" s="150"/>
      <c r="Q83" s="150"/>
      <c r="R83" s="150"/>
      <c r="S83" s="150"/>
      <c r="T83" s="150"/>
      <c r="U83" s="150"/>
      <c r="V83" s="150"/>
      <c r="W83" s="150"/>
      <c r="X83" s="150"/>
      <c r="Y83" s="150"/>
      <c r="Z83" s="150"/>
      <c r="AA83" s="150"/>
      <c r="AB83" s="150"/>
      <c r="AC83" s="150"/>
      <c r="AD83" s="150"/>
      <c r="AE83" s="150"/>
      <c r="AF83" s="150"/>
      <c r="AG83" s="150"/>
      <c r="AH83" s="150"/>
      <c r="AI83" s="150"/>
      <c r="AJ83" s="150"/>
      <c r="AK83" s="150"/>
      <c r="AL83" s="150"/>
      <c r="AM83" s="150"/>
      <c r="AN83" s="150"/>
      <c r="AO83" s="150"/>
      <c r="AP83" s="150"/>
      <c r="AQ83" s="150"/>
      <c r="AR83" s="150"/>
      <c r="AS83" s="150"/>
      <c r="AT83" s="150"/>
      <c r="AU83" s="150"/>
      <c r="AV83" s="150"/>
      <c r="AW83" s="150"/>
      <c r="AX83" s="150"/>
      <c r="AY83" s="150"/>
      <c r="AZ83" s="150"/>
      <c r="BA83" s="150"/>
      <c r="BB83" s="150"/>
      <c r="BC83" s="150"/>
      <c r="BD83" s="150"/>
      <c r="BE83" s="150"/>
      <c r="BF83" s="150"/>
      <c r="BG83" s="150"/>
      <c r="BH83" s="150"/>
      <c r="BI83" s="150"/>
      <c r="BJ83" s="150"/>
      <c r="BK83" s="150"/>
      <c r="BL83" s="150"/>
      <c r="BM83" s="150"/>
      <c r="BN83" s="150"/>
      <c r="BO83" s="150"/>
      <c r="BP83" s="150"/>
      <c r="BQ83" s="150"/>
      <c r="BR83" s="150"/>
    </row>
    <row r="84" spans="1:70" ht="12.75">
      <c r="A84" s="150"/>
      <c r="B84" s="150"/>
      <c r="C84" s="150"/>
      <c r="D84" s="150"/>
      <c r="E84" s="150"/>
      <c r="F84" s="150"/>
      <c r="G84" s="150"/>
      <c r="H84" s="150"/>
      <c r="I84" s="150"/>
      <c r="J84" s="150"/>
      <c r="K84" s="150"/>
      <c r="L84" s="150"/>
      <c r="M84" s="150"/>
      <c r="N84" s="150"/>
      <c r="O84" s="150"/>
      <c r="P84" s="150"/>
      <c r="Q84" s="150"/>
      <c r="R84" s="150"/>
      <c r="S84" s="150"/>
      <c r="T84" s="150"/>
      <c r="U84" s="150"/>
      <c r="V84" s="150"/>
      <c r="W84" s="150"/>
      <c r="X84" s="150"/>
      <c r="Y84" s="150"/>
      <c r="Z84" s="150"/>
      <c r="AA84" s="150"/>
      <c r="AB84" s="150"/>
      <c r="AC84" s="150"/>
      <c r="AD84" s="150"/>
      <c r="AE84" s="150"/>
      <c r="AF84" s="150"/>
      <c r="AG84" s="150"/>
      <c r="AH84" s="150"/>
      <c r="AI84" s="150"/>
      <c r="AJ84" s="150"/>
      <c r="AK84" s="150"/>
      <c r="AL84" s="150"/>
      <c r="AM84" s="150"/>
      <c r="AN84" s="150"/>
      <c r="AO84" s="150"/>
      <c r="AP84" s="150"/>
      <c r="AQ84" s="150"/>
      <c r="AR84" s="150"/>
      <c r="AS84" s="150"/>
      <c r="AT84" s="150"/>
      <c r="AU84" s="150"/>
      <c r="AV84" s="150"/>
      <c r="AW84" s="150"/>
      <c r="AX84" s="150"/>
      <c r="AY84" s="150"/>
      <c r="AZ84" s="150"/>
      <c r="BA84" s="150"/>
      <c r="BB84" s="150"/>
      <c r="BC84" s="150"/>
      <c r="BD84" s="150"/>
      <c r="BE84" s="150"/>
      <c r="BF84" s="150"/>
      <c r="BG84" s="150"/>
      <c r="BH84" s="150"/>
      <c r="BI84" s="150"/>
      <c r="BJ84" s="150"/>
      <c r="BK84" s="150"/>
      <c r="BL84" s="150"/>
      <c r="BM84" s="150"/>
      <c r="BN84" s="150"/>
      <c r="BO84" s="150"/>
      <c r="BP84" s="150"/>
      <c r="BQ84" s="150"/>
      <c r="BR84" s="150"/>
    </row>
    <row r="85" spans="1:70" ht="12.75">
      <c r="A85" s="150"/>
      <c r="B85" s="150"/>
      <c r="C85" s="150"/>
      <c r="D85" s="150"/>
      <c r="E85" s="150"/>
      <c r="F85" s="150"/>
      <c r="G85" s="150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150"/>
      <c r="T85" s="150"/>
      <c r="U85" s="150"/>
      <c r="V85" s="150"/>
      <c r="W85" s="150"/>
      <c r="X85" s="150"/>
      <c r="Y85" s="150"/>
      <c r="Z85" s="150"/>
      <c r="AA85" s="150"/>
      <c r="AB85" s="150"/>
      <c r="AC85" s="150"/>
      <c r="AD85" s="150"/>
      <c r="AE85" s="150"/>
      <c r="AF85" s="150"/>
      <c r="AG85" s="150"/>
      <c r="AH85" s="150"/>
      <c r="AI85" s="150"/>
      <c r="AJ85" s="150"/>
      <c r="AK85" s="150"/>
      <c r="AL85" s="150"/>
      <c r="AM85" s="150"/>
      <c r="AN85" s="150"/>
      <c r="AO85" s="150"/>
      <c r="AP85" s="150"/>
      <c r="AQ85" s="150"/>
      <c r="AR85" s="150"/>
      <c r="AS85" s="150"/>
      <c r="AT85" s="150"/>
      <c r="AU85" s="150"/>
      <c r="AV85" s="150"/>
      <c r="AW85" s="150"/>
      <c r="AX85" s="150"/>
      <c r="AY85" s="150"/>
      <c r="AZ85" s="150"/>
      <c r="BA85" s="150"/>
      <c r="BB85" s="150"/>
      <c r="BC85" s="150"/>
      <c r="BD85" s="150"/>
      <c r="BE85" s="150"/>
      <c r="BF85" s="150"/>
      <c r="BG85" s="150"/>
      <c r="BH85" s="150"/>
      <c r="BI85" s="150"/>
      <c r="BJ85" s="150"/>
      <c r="BK85" s="150"/>
      <c r="BL85" s="150"/>
      <c r="BM85" s="150"/>
      <c r="BN85" s="150"/>
      <c r="BO85" s="150"/>
      <c r="BP85" s="150"/>
      <c r="BQ85" s="150"/>
      <c r="BR85" s="150"/>
    </row>
    <row r="86" spans="1:70" ht="12.75">
      <c r="A86" s="150"/>
      <c r="B86" s="150"/>
      <c r="C86" s="150"/>
      <c r="D86" s="150"/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/>
      <c r="S86" s="150"/>
      <c r="T86" s="150"/>
      <c r="U86" s="150"/>
      <c r="V86" s="150"/>
      <c r="W86" s="150"/>
      <c r="X86" s="150"/>
      <c r="Y86" s="150"/>
      <c r="Z86" s="150"/>
      <c r="AA86" s="150"/>
      <c r="AB86" s="150"/>
      <c r="AC86" s="150"/>
      <c r="AD86" s="150"/>
      <c r="AE86" s="150"/>
      <c r="AF86" s="150"/>
      <c r="AG86" s="150"/>
      <c r="AH86" s="150"/>
      <c r="AI86" s="150"/>
      <c r="AJ86" s="150"/>
      <c r="AK86" s="150"/>
      <c r="AL86" s="150"/>
      <c r="AM86" s="150"/>
      <c r="AN86" s="150"/>
      <c r="AO86" s="150"/>
      <c r="AP86" s="150"/>
      <c r="AQ86" s="150"/>
      <c r="AR86" s="150"/>
      <c r="AS86" s="150"/>
      <c r="AT86" s="150"/>
      <c r="AU86" s="150"/>
      <c r="AV86" s="150"/>
      <c r="AW86" s="150"/>
      <c r="AX86" s="150"/>
      <c r="AY86" s="150"/>
      <c r="AZ86" s="150"/>
      <c r="BA86" s="150"/>
      <c r="BB86" s="150"/>
      <c r="BC86" s="150"/>
      <c r="BD86" s="150"/>
      <c r="BE86" s="150"/>
      <c r="BF86" s="150"/>
      <c r="BG86" s="150"/>
      <c r="BH86" s="150"/>
      <c r="BI86" s="150"/>
      <c r="BJ86" s="150"/>
      <c r="BK86" s="150"/>
      <c r="BL86" s="150"/>
      <c r="BM86" s="150"/>
      <c r="BN86" s="150"/>
      <c r="BO86" s="150"/>
      <c r="BP86" s="150"/>
      <c r="BQ86" s="150"/>
      <c r="BR86" s="150"/>
    </row>
    <row r="87" spans="1:70" ht="12.75">
      <c r="A87" s="150"/>
      <c r="B87" s="150"/>
      <c r="C87" s="150"/>
      <c r="D87" s="150"/>
      <c r="E87" s="150"/>
      <c r="F87" s="150"/>
      <c r="G87" s="150"/>
      <c r="H87" s="150"/>
      <c r="I87" s="150"/>
      <c r="J87" s="150"/>
      <c r="K87" s="150"/>
      <c r="L87" s="150"/>
      <c r="M87" s="150"/>
      <c r="N87" s="150"/>
      <c r="O87" s="150"/>
      <c r="P87" s="150"/>
      <c r="Q87" s="150"/>
      <c r="R87" s="150"/>
      <c r="S87" s="150"/>
      <c r="T87" s="150"/>
      <c r="U87" s="150"/>
      <c r="V87" s="150"/>
      <c r="W87" s="150"/>
      <c r="X87" s="150"/>
      <c r="Y87" s="150"/>
      <c r="Z87" s="150"/>
      <c r="AA87" s="150"/>
      <c r="AB87" s="150"/>
      <c r="AC87" s="150"/>
      <c r="AD87" s="150"/>
      <c r="AE87" s="150"/>
      <c r="AF87" s="150"/>
      <c r="AG87" s="150"/>
      <c r="AH87" s="150"/>
      <c r="AI87" s="150"/>
      <c r="AJ87" s="150"/>
      <c r="AK87" s="150"/>
      <c r="AL87" s="150"/>
      <c r="AM87" s="150"/>
      <c r="AN87" s="150"/>
      <c r="AO87" s="150"/>
      <c r="AP87" s="150"/>
      <c r="AQ87" s="150"/>
      <c r="AR87" s="150"/>
      <c r="AS87" s="150"/>
      <c r="AT87" s="150"/>
      <c r="AU87" s="150"/>
      <c r="AV87" s="150"/>
      <c r="AW87" s="150"/>
      <c r="AX87" s="150"/>
      <c r="AY87" s="150"/>
      <c r="AZ87" s="150"/>
      <c r="BA87" s="150"/>
      <c r="BB87" s="150"/>
      <c r="BC87" s="150"/>
      <c r="BD87" s="150"/>
      <c r="BE87" s="150"/>
      <c r="BF87" s="150"/>
      <c r="BG87" s="150"/>
      <c r="BH87" s="150"/>
      <c r="BI87" s="150"/>
      <c r="BJ87" s="150"/>
      <c r="BK87" s="150"/>
      <c r="BL87" s="150"/>
      <c r="BM87" s="150"/>
      <c r="BN87" s="150"/>
      <c r="BO87" s="150"/>
      <c r="BP87" s="150"/>
      <c r="BQ87" s="150"/>
      <c r="BR87" s="150"/>
    </row>
    <row r="88" spans="1:70" ht="12.75">
      <c r="A88" s="150"/>
      <c r="B88" s="150"/>
      <c r="C88" s="150"/>
      <c r="D88" s="150"/>
      <c r="E88" s="150"/>
      <c r="F88" s="150"/>
      <c r="G88" s="150"/>
      <c r="H88" s="150"/>
      <c r="I88" s="150"/>
      <c r="J88" s="150"/>
      <c r="K88" s="150"/>
      <c r="L88" s="150"/>
      <c r="M88" s="150"/>
      <c r="N88" s="150"/>
      <c r="O88" s="150"/>
      <c r="P88" s="150"/>
      <c r="Q88" s="150"/>
      <c r="R88" s="150"/>
      <c r="S88" s="150"/>
      <c r="T88" s="150"/>
      <c r="U88" s="150"/>
      <c r="V88" s="150"/>
      <c r="W88" s="150"/>
      <c r="X88" s="150"/>
      <c r="Y88" s="150"/>
      <c r="Z88" s="150"/>
      <c r="AA88" s="150"/>
      <c r="AB88" s="150"/>
      <c r="AC88" s="150"/>
      <c r="AD88" s="150"/>
      <c r="AE88" s="150"/>
      <c r="AF88" s="150"/>
      <c r="AG88" s="150"/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0"/>
      <c r="BD88" s="150"/>
      <c r="BE88" s="150"/>
      <c r="BF88" s="150"/>
      <c r="BG88" s="150"/>
      <c r="BH88" s="150"/>
      <c r="BI88" s="150"/>
      <c r="BJ88" s="150"/>
      <c r="BK88" s="150"/>
      <c r="BL88" s="150"/>
      <c r="BM88" s="150"/>
      <c r="BN88" s="150"/>
      <c r="BO88" s="150"/>
      <c r="BP88" s="150"/>
      <c r="BQ88" s="150"/>
      <c r="BR88" s="150"/>
    </row>
    <row r="89" spans="1:70" ht="12.75">
      <c r="A89" s="150"/>
      <c r="B89" s="150"/>
      <c r="C89" s="150"/>
      <c r="D89" s="150"/>
      <c r="E89" s="150"/>
      <c r="F89" s="150"/>
      <c r="G89" s="150"/>
      <c r="H89" s="150"/>
      <c r="I89" s="150"/>
      <c r="J89" s="150"/>
      <c r="K89" s="150"/>
      <c r="L89" s="150"/>
      <c r="M89" s="150"/>
      <c r="N89" s="150"/>
      <c r="O89" s="150"/>
      <c r="P89" s="150"/>
      <c r="Q89" s="150"/>
      <c r="R89" s="150"/>
      <c r="S89" s="150"/>
      <c r="T89" s="150"/>
      <c r="U89" s="150"/>
      <c r="V89" s="150"/>
      <c r="W89" s="150"/>
      <c r="X89" s="150"/>
      <c r="Y89" s="150"/>
      <c r="Z89" s="150"/>
      <c r="AA89" s="150"/>
      <c r="AB89" s="150"/>
      <c r="AC89" s="150"/>
      <c r="AD89" s="150"/>
      <c r="AE89" s="150"/>
      <c r="AF89" s="150"/>
      <c r="AG89" s="150"/>
      <c r="AH89" s="150"/>
      <c r="AI89" s="150"/>
      <c r="AJ89" s="150"/>
      <c r="AK89" s="150"/>
      <c r="AL89" s="150"/>
      <c r="AM89" s="150"/>
      <c r="AN89" s="150"/>
      <c r="AO89" s="150"/>
      <c r="AP89" s="150"/>
      <c r="AQ89" s="150"/>
      <c r="AR89" s="150"/>
      <c r="AS89" s="150"/>
      <c r="AT89" s="150"/>
      <c r="AU89" s="150"/>
      <c r="AV89" s="150"/>
      <c r="AW89" s="150"/>
      <c r="AX89" s="150"/>
      <c r="AY89" s="150"/>
      <c r="AZ89" s="150"/>
      <c r="BA89" s="150"/>
      <c r="BB89" s="150"/>
      <c r="BC89" s="150"/>
      <c r="BD89" s="150"/>
      <c r="BE89" s="150"/>
      <c r="BF89" s="150"/>
      <c r="BG89" s="150"/>
      <c r="BH89" s="150"/>
      <c r="BI89" s="150"/>
      <c r="BJ89" s="150"/>
      <c r="BK89" s="150"/>
      <c r="BL89" s="150"/>
      <c r="BM89" s="150"/>
      <c r="BN89" s="150"/>
      <c r="BO89" s="150"/>
      <c r="BP89" s="150"/>
      <c r="BQ89" s="150"/>
      <c r="BR89" s="150"/>
    </row>
    <row r="90" spans="1:70" ht="12.75">
      <c r="A90" s="150"/>
      <c r="B90" s="150"/>
      <c r="C90" s="150"/>
      <c r="D90" s="150"/>
      <c r="E90" s="150"/>
      <c r="F90" s="150"/>
      <c r="G90" s="150"/>
      <c r="H90" s="150"/>
      <c r="I90" s="150"/>
      <c r="J90" s="150"/>
      <c r="K90" s="150"/>
      <c r="L90" s="150"/>
      <c r="M90" s="150"/>
      <c r="N90" s="150"/>
      <c r="O90" s="150"/>
      <c r="P90" s="150"/>
      <c r="Q90" s="150"/>
      <c r="R90" s="150"/>
      <c r="S90" s="150"/>
      <c r="T90" s="150"/>
      <c r="U90" s="150"/>
      <c r="V90" s="150"/>
      <c r="W90" s="150"/>
      <c r="X90" s="150"/>
      <c r="Y90" s="150"/>
      <c r="Z90" s="150"/>
      <c r="AA90" s="150"/>
      <c r="AB90" s="150"/>
      <c r="AC90" s="150"/>
      <c r="AD90" s="150"/>
      <c r="AE90" s="150"/>
      <c r="AF90" s="150"/>
      <c r="AG90" s="150"/>
      <c r="AH90" s="150"/>
      <c r="AI90" s="150"/>
      <c r="AJ90" s="150"/>
      <c r="AK90" s="150"/>
      <c r="AL90" s="150"/>
      <c r="AM90" s="150"/>
      <c r="AN90" s="150"/>
      <c r="AO90" s="150"/>
      <c r="AP90" s="150"/>
      <c r="AQ90" s="150"/>
      <c r="AR90" s="150"/>
      <c r="AS90" s="150"/>
      <c r="AT90" s="150"/>
      <c r="AU90" s="150"/>
      <c r="AV90" s="150"/>
      <c r="AW90" s="150"/>
      <c r="AX90" s="150"/>
      <c r="AY90" s="150"/>
      <c r="AZ90" s="150"/>
      <c r="BA90" s="150"/>
      <c r="BB90" s="150"/>
      <c r="BC90" s="150"/>
      <c r="BD90" s="150"/>
      <c r="BE90" s="150"/>
      <c r="BF90" s="150"/>
      <c r="BG90" s="150"/>
      <c r="BH90" s="150"/>
      <c r="BI90" s="150"/>
      <c r="BJ90" s="150"/>
      <c r="BK90" s="150"/>
      <c r="BL90" s="150"/>
      <c r="BM90" s="150"/>
      <c r="BN90" s="150"/>
      <c r="BO90" s="150"/>
      <c r="BP90" s="150"/>
      <c r="BQ90" s="150"/>
      <c r="BR90" s="150"/>
    </row>
    <row r="91" spans="1:70" ht="12.75">
      <c r="A91" s="150"/>
      <c r="B91" s="150"/>
      <c r="C91" s="150"/>
      <c r="D91" s="150"/>
      <c r="E91" s="150"/>
      <c r="F91" s="150"/>
      <c r="G91" s="150"/>
      <c r="H91" s="150"/>
      <c r="I91" s="150"/>
      <c r="J91" s="150"/>
      <c r="K91" s="150"/>
      <c r="L91" s="150"/>
      <c r="M91" s="150"/>
      <c r="N91" s="150"/>
      <c r="O91" s="150"/>
      <c r="P91" s="150"/>
      <c r="Q91" s="150"/>
      <c r="R91" s="150"/>
      <c r="S91" s="150"/>
      <c r="T91" s="150"/>
      <c r="U91" s="150"/>
      <c r="V91" s="150"/>
      <c r="W91" s="150"/>
      <c r="X91" s="150"/>
      <c r="Y91" s="150"/>
      <c r="Z91" s="150"/>
      <c r="AA91" s="150"/>
      <c r="AB91" s="150"/>
      <c r="AC91" s="150"/>
      <c r="AD91" s="150"/>
      <c r="AE91" s="150"/>
      <c r="AF91" s="150"/>
      <c r="AG91" s="150"/>
      <c r="AH91" s="150"/>
      <c r="AI91" s="150"/>
      <c r="AJ91" s="150"/>
      <c r="AK91" s="150"/>
      <c r="AL91" s="150"/>
      <c r="AM91" s="150"/>
      <c r="AN91" s="150"/>
      <c r="AO91" s="150"/>
      <c r="AP91" s="150"/>
      <c r="AQ91" s="150"/>
      <c r="AR91" s="150"/>
      <c r="AS91" s="150"/>
      <c r="AT91" s="150"/>
      <c r="AU91" s="150"/>
      <c r="AV91" s="150"/>
      <c r="AW91" s="150"/>
      <c r="AX91" s="150"/>
      <c r="AY91" s="150"/>
      <c r="AZ91" s="150"/>
      <c r="BA91" s="150"/>
      <c r="BB91" s="150"/>
      <c r="BC91" s="150"/>
      <c r="BD91" s="150"/>
      <c r="BE91" s="150"/>
      <c r="BF91" s="150"/>
      <c r="BG91" s="150"/>
      <c r="BH91" s="150"/>
      <c r="BI91" s="150"/>
      <c r="BJ91" s="150"/>
      <c r="BK91" s="150"/>
      <c r="BL91" s="150"/>
      <c r="BM91" s="150"/>
      <c r="BN91" s="150"/>
      <c r="BO91" s="150"/>
      <c r="BP91" s="150"/>
      <c r="BQ91" s="150"/>
      <c r="BR91" s="150"/>
    </row>
    <row r="92" spans="1:70" ht="12.75">
      <c r="A92" s="150"/>
      <c r="B92" s="150"/>
      <c r="C92" s="150"/>
      <c r="D92" s="150"/>
      <c r="E92" s="150"/>
      <c r="F92" s="150"/>
      <c r="G92" s="150"/>
      <c r="H92" s="150"/>
      <c r="I92" s="150"/>
      <c r="J92" s="150"/>
      <c r="K92" s="150"/>
      <c r="L92" s="150"/>
      <c r="M92" s="150"/>
      <c r="N92" s="150"/>
      <c r="O92" s="150"/>
      <c r="P92" s="150"/>
      <c r="Q92" s="150"/>
      <c r="R92" s="150"/>
      <c r="S92" s="150"/>
      <c r="T92" s="150"/>
      <c r="U92" s="150"/>
      <c r="V92" s="150"/>
      <c r="W92" s="150"/>
      <c r="X92" s="150"/>
      <c r="Y92" s="150"/>
      <c r="Z92" s="150"/>
      <c r="AA92" s="150"/>
      <c r="AB92" s="150"/>
      <c r="AC92" s="150"/>
      <c r="AD92" s="150"/>
      <c r="AE92" s="150"/>
      <c r="AF92" s="150"/>
      <c r="AG92" s="150"/>
      <c r="AH92" s="150"/>
      <c r="AI92" s="150"/>
      <c r="AJ92" s="150"/>
      <c r="AK92" s="150"/>
      <c r="AL92" s="150"/>
      <c r="AM92" s="150"/>
      <c r="AN92" s="150"/>
      <c r="AO92" s="150"/>
      <c r="AP92" s="150"/>
      <c r="AQ92" s="150"/>
      <c r="AR92" s="150"/>
      <c r="AS92" s="150"/>
      <c r="AT92" s="150"/>
      <c r="AU92" s="150"/>
      <c r="AV92" s="150"/>
      <c r="AW92" s="150"/>
      <c r="AX92" s="150"/>
      <c r="AY92" s="150"/>
      <c r="AZ92" s="150"/>
      <c r="BA92" s="150"/>
      <c r="BB92" s="150"/>
      <c r="BC92" s="150"/>
      <c r="BD92" s="150"/>
      <c r="BE92" s="150"/>
      <c r="BF92" s="150"/>
      <c r="BG92" s="150"/>
      <c r="BH92" s="150"/>
      <c r="BI92" s="150"/>
      <c r="BJ92" s="150"/>
      <c r="BK92" s="150"/>
      <c r="BL92" s="150"/>
      <c r="BM92" s="150"/>
      <c r="BN92" s="150"/>
      <c r="BO92" s="150"/>
      <c r="BP92" s="150"/>
      <c r="BQ92" s="150"/>
      <c r="BR92" s="150"/>
    </row>
    <row r="93" spans="1:70" ht="12.75">
      <c r="A93" s="150"/>
      <c r="B93" s="150"/>
      <c r="C93" s="150"/>
      <c r="D93" s="150"/>
      <c r="E93" s="150"/>
      <c r="F93" s="150"/>
      <c r="G93" s="150"/>
      <c r="H93" s="150"/>
      <c r="I93" s="150"/>
      <c r="J93" s="150"/>
      <c r="K93" s="150"/>
      <c r="L93" s="150"/>
      <c r="M93" s="150"/>
      <c r="N93" s="150"/>
      <c r="O93" s="150"/>
      <c r="P93" s="150"/>
      <c r="Q93" s="150"/>
      <c r="R93" s="150"/>
      <c r="S93" s="150"/>
      <c r="T93" s="150"/>
      <c r="U93" s="150"/>
      <c r="V93" s="150"/>
      <c r="W93" s="150"/>
      <c r="X93" s="150"/>
      <c r="Y93" s="150"/>
      <c r="Z93" s="150"/>
      <c r="AA93" s="150"/>
      <c r="AB93" s="150"/>
      <c r="AC93" s="150"/>
      <c r="AD93" s="150"/>
      <c r="AE93" s="150"/>
      <c r="AF93" s="150"/>
      <c r="AG93" s="150"/>
      <c r="AH93" s="150"/>
      <c r="AI93" s="150"/>
      <c r="AJ93" s="150"/>
      <c r="AK93" s="150"/>
      <c r="AL93" s="150"/>
      <c r="AM93" s="150"/>
      <c r="AN93" s="150"/>
      <c r="AO93" s="150"/>
      <c r="AP93" s="150"/>
      <c r="AQ93" s="150"/>
      <c r="AR93" s="150"/>
      <c r="AS93" s="150"/>
      <c r="AT93" s="150"/>
      <c r="AU93" s="150"/>
      <c r="AV93" s="150"/>
      <c r="AW93" s="150"/>
      <c r="AX93" s="150"/>
      <c r="AY93" s="150"/>
      <c r="AZ93" s="150"/>
      <c r="BA93" s="150"/>
      <c r="BB93" s="150"/>
      <c r="BC93" s="150"/>
      <c r="BD93" s="150"/>
      <c r="BE93" s="150"/>
      <c r="BF93" s="150"/>
      <c r="BG93" s="150"/>
      <c r="BH93" s="150"/>
      <c r="BI93" s="150"/>
      <c r="BJ93" s="150"/>
      <c r="BK93" s="150"/>
      <c r="BL93" s="150"/>
      <c r="BM93" s="150"/>
      <c r="BN93" s="150"/>
      <c r="BO93" s="150"/>
      <c r="BP93" s="150"/>
      <c r="BQ93" s="150"/>
      <c r="BR93" s="150"/>
    </row>
    <row r="94" spans="1:70" ht="12.75">
      <c r="A94" s="150"/>
      <c r="B94" s="150"/>
      <c r="C94" s="150"/>
      <c r="D94" s="150"/>
      <c r="E94" s="150"/>
      <c r="F94" s="150"/>
      <c r="G94" s="150"/>
      <c r="H94" s="150"/>
      <c r="I94" s="150"/>
      <c r="J94" s="150"/>
      <c r="K94" s="150"/>
      <c r="L94" s="150"/>
      <c r="M94" s="150"/>
      <c r="N94" s="150"/>
      <c r="O94" s="150"/>
      <c r="P94" s="150"/>
      <c r="Q94" s="150"/>
      <c r="R94" s="150"/>
      <c r="S94" s="150"/>
      <c r="T94" s="150"/>
      <c r="U94" s="150"/>
      <c r="V94" s="150"/>
      <c r="W94" s="150"/>
      <c r="X94" s="150"/>
      <c r="Y94" s="150"/>
      <c r="Z94" s="150"/>
      <c r="AA94" s="150"/>
      <c r="AB94" s="150"/>
      <c r="AC94" s="150"/>
      <c r="AD94" s="150"/>
      <c r="AE94" s="150"/>
      <c r="AF94" s="150"/>
      <c r="AG94" s="150"/>
      <c r="AH94" s="150"/>
      <c r="AI94" s="150"/>
      <c r="AJ94" s="150"/>
      <c r="AK94" s="150"/>
      <c r="AL94" s="150"/>
      <c r="AM94" s="150"/>
      <c r="AN94" s="150"/>
      <c r="AO94" s="150"/>
      <c r="AP94" s="150"/>
      <c r="AQ94" s="150"/>
      <c r="AR94" s="150"/>
      <c r="AS94" s="150"/>
      <c r="AT94" s="150"/>
      <c r="AU94" s="150"/>
      <c r="AV94" s="150"/>
      <c r="AW94" s="150"/>
      <c r="AX94" s="150"/>
      <c r="AY94" s="150"/>
      <c r="AZ94" s="150"/>
      <c r="BA94" s="150"/>
      <c r="BB94" s="150"/>
      <c r="BC94" s="150"/>
      <c r="BD94" s="150"/>
      <c r="BE94" s="150"/>
      <c r="BF94" s="150"/>
      <c r="BG94" s="150"/>
      <c r="BH94" s="150"/>
      <c r="BI94" s="150"/>
      <c r="BJ94" s="150"/>
      <c r="BK94" s="150"/>
      <c r="BL94" s="150"/>
      <c r="BM94" s="150"/>
      <c r="BN94" s="150"/>
      <c r="BO94" s="150"/>
      <c r="BP94" s="150"/>
      <c r="BQ94" s="150"/>
      <c r="BR94" s="150"/>
    </row>
    <row r="95" spans="1:70" ht="12.75">
      <c r="A95" s="150"/>
      <c r="B95" s="150"/>
      <c r="C95" s="150"/>
      <c r="D95" s="150"/>
      <c r="E95" s="150"/>
      <c r="F95" s="150"/>
      <c r="G95" s="150"/>
      <c r="H95" s="150"/>
      <c r="I95" s="150"/>
      <c r="J95" s="150"/>
      <c r="K95" s="150"/>
      <c r="L95" s="150"/>
      <c r="M95" s="150"/>
      <c r="N95" s="150"/>
      <c r="O95" s="150"/>
      <c r="P95" s="150"/>
      <c r="Q95" s="150"/>
      <c r="R95" s="150"/>
      <c r="S95" s="150"/>
      <c r="T95" s="150"/>
      <c r="U95" s="150"/>
      <c r="V95" s="150"/>
      <c r="W95" s="150"/>
      <c r="X95" s="150"/>
      <c r="Y95" s="150"/>
      <c r="Z95" s="150"/>
      <c r="AA95" s="150"/>
      <c r="AB95" s="150"/>
      <c r="AC95" s="150"/>
      <c r="AD95" s="150"/>
      <c r="AE95" s="150"/>
      <c r="AF95" s="150"/>
      <c r="AG95" s="150"/>
      <c r="AH95" s="150"/>
      <c r="AI95" s="150"/>
      <c r="AJ95" s="150"/>
      <c r="AK95" s="150"/>
      <c r="AL95" s="150"/>
      <c r="AM95" s="150"/>
      <c r="AN95" s="150"/>
      <c r="AO95" s="150"/>
      <c r="AP95" s="150"/>
      <c r="AQ95" s="150"/>
      <c r="AR95" s="150"/>
      <c r="AS95" s="150"/>
      <c r="AT95" s="150"/>
      <c r="AU95" s="150"/>
      <c r="AV95" s="150"/>
      <c r="AW95" s="150"/>
      <c r="AX95" s="150"/>
      <c r="AY95" s="150"/>
      <c r="AZ95" s="150"/>
      <c r="BA95" s="150"/>
      <c r="BB95" s="150"/>
      <c r="BC95" s="150"/>
      <c r="BD95" s="150"/>
      <c r="BE95" s="150"/>
      <c r="BF95" s="150"/>
      <c r="BG95" s="150"/>
      <c r="BH95" s="150"/>
      <c r="BI95" s="150"/>
      <c r="BJ95" s="150"/>
      <c r="BK95" s="150"/>
      <c r="BL95" s="150"/>
      <c r="BM95" s="150"/>
      <c r="BN95" s="150"/>
      <c r="BO95" s="150"/>
      <c r="BP95" s="150"/>
      <c r="BQ95" s="150"/>
      <c r="BR95" s="150"/>
    </row>
    <row r="96" spans="1:70" ht="12.75">
      <c r="A96" s="150"/>
      <c r="B96" s="150"/>
      <c r="C96" s="150"/>
      <c r="D96" s="150"/>
      <c r="E96" s="150"/>
      <c r="F96" s="150"/>
      <c r="G96" s="150"/>
      <c r="H96" s="150"/>
      <c r="I96" s="150"/>
      <c r="J96" s="150"/>
      <c r="K96" s="150"/>
      <c r="L96" s="150"/>
      <c r="M96" s="150"/>
      <c r="N96" s="150"/>
      <c r="O96" s="150"/>
      <c r="P96" s="150"/>
      <c r="Q96" s="150"/>
      <c r="R96" s="150"/>
      <c r="S96" s="150"/>
      <c r="T96" s="150"/>
      <c r="U96" s="150"/>
      <c r="V96" s="150"/>
      <c r="W96" s="150"/>
      <c r="X96" s="150"/>
      <c r="Y96" s="150"/>
      <c r="Z96" s="150"/>
      <c r="AA96" s="150"/>
      <c r="AB96" s="150"/>
      <c r="AC96" s="150"/>
      <c r="AD96" s="150"/>
      <c r="AE96" s="150"/>
      <c r="AF96" s="150"/>
      <c r="AG96" s="150"/>
      <c r="AH96" s="150"/>
      <c r="AI96" s="150"/>
      <c r="AJ96" s="150"/>
      <c r="AK96" s="150"/>
      <c r="AL96" s="150"/>
      <c r="AM96" s="150"/>
      <c r="AN96" s="150"/>
      <c r="AO96" s="150"/>
      <c r="AP96" s="150"/>
      <c r="AQ96" s="150"/>
      <c r="AR96" s="150"/>
      <c r="AS96" s="150"/>
      <c r="AT96" s="150"/>
      <c r="AU96" s="150"/>
      <c r="AV96" s="150"/>
      <c r="AW96" s="150"/>
      <c r="AX96" s="150"/>
      <c r="AY96" s="150"/>
      <c r="AZ96" s="150"/>
      <c r="BA96" s="150"/>
      <c r="BB96" s="150"/>
      <c r="BC96" s="150"/>
      <c r="BD96" s="150"/>
      <c r="BE96" s="150"/>
      <c r="BF96" s="150"/>
      <c r="BG96" s="150"/>
      <c r="BH96" s="150"/>
      <c r="BI96" s="150"/>
      <c r="BJ96" s="150"/>
      <c r="BK96" s="150"/>
      <c r="BL96" s="150"/>
      <c r="BM96" s="150"/>
      <c r="BN96" s="150"/>
      <c r="BO96" s="150"/>
      <c r="BP96" s="150"/>
      <c r="BQ96" s="150"/>
      <c r="BR96" s="150"/>
    </row>
    <row r="97" spans="1:70" ht="12.75">
      <c r="A97" s="150"/>
      <c r="B97" s="150"/>
      <c r="C97" s="150"/>
      <c r="D97" s="150"/>
      <c r="E97" s="150"/>
      <c r="F97" s="150"/>
      <c r="G97" s="150"/>
      <c r="H97" s="150"/>
      <c r="I97" s="150"/>
      <c r="J97" s="150"/>
      <c r="K97" s="150"/>
      <c r="L97" s="150"/>
      <c r="M97" s="150"/>
      <c r="N97" s="150"/>
      <c r="O97" s="150"/>
      <c r="P97" s="150"/>
      <c r="Q97" s="150"/>
      <c r="R97" s="150"/>
      <c r="S97" s="150"/>
      <c r="T97" s="150"/>
      <c r="U97" s="150"/>
      <c r="V97" s="150"/>
      <c r="W97" s="150"/>
      <c r="X97" s="150"/>
      <c r="Y97" s="150"/>
      <c r="Z97" s="150"/>
      <c r="AA97" s="150"/>
      <c r="AB97" s="150"/>
      <c r="AC97" s="150"/>
      <c r="AD97" s="150"/>
      <c r="AE97" s="150"/>
      <c r="AF97" s="150"/>
      <c r="AG97" s="150"/>
      <c r="AH97" s="150"/>
      <c r="AI97" s="150"/>
      <c r="AJ97" s="150"/>
      <c r="AK97" s="150"/>
      <c r="AL97" s="150"/>
      <c r="AM97" s="150"/>
      <c r="AN97" s="150"/>
      <c r="AO97" s="150"/>
      <c r="AP97" s="150"/>
      <c r="AQ97" s="150"/>
      <c r="AR97" s="150"/>
      <c r="AS97" s="150"/>
      <c r="AT97" s="150"/>
      <c r="AU97" s="150"/>
      <c r="AV97" s="150"/>
      <c r="AW97" s="150"/>
      <c r="AX97" s="150"/>
      <c r="AY97" s="150"/>
      <c r="AZ97" s="150"/>
      <c r="BA97" s="150"/>
      <c r="BB97" s="150"/>
      <c r="BC97" s="150"/>
      <c r="BD97" s="150"/>
      <c r="BE97" s="150"/>
      <c r="BF97" s="150"/>
      <c r="BG97" s="150"/>
      <c r="BH97" s="150"/>
      <c r="BI97" s="150"/>
      <c r="BJ97" s="150"/>
      <c r="BK97" s="150"/>
      <c r="BL97" s="150"/>
      <c r="BM97" s="150"/>
      <c r="BN97" s="150"/>
      <c r="BO97" s="150"/>
      <c r="BP97" s="150"/>
      <c r="BQ97" s="150"/>
      <c r="BR97" s="150"/>
    </row>
    <row r="98" spans="1:70" ht="12.75">
      <c r="A98" s="150"/>
      <c r="B98" s="150"/>
      <c r="C98" s="150"/>
      <c r="D98" s="150"/>
      <c r="E98" s="150"/>
      <c r="F98" s="150"/>
      <c r="G98" s="150"/>
      <c r="H98" s="150"/>
      <c r="I98" s="150"/>
      <c r="J98" s="150"/>
      <c r="K98" s="150"/>
      <c r="L98" s="150"/>
      <c r="M98" s="150"/>
      <c r="N98" s="150"/>
      <c r="O98" s="150"/>
      <c r="P98" s="150"/>
      <c r="Q98" s="150"/>
      <c r="R98" s="150"/>
      <c r="S98" s="150"/>
      <c r="T98" s="150"/>
      <c r="U98" s="150"/>
      <c r="V98" s="150"/>
      <c r="W98" s="150"/>
      <c r="X98" s="150"/>
      <c r="Y98" s="150"/>
      <c r="Z98" s="150"/>
      <c r="AA98" s="150"/>
      <c r="AB98" s="150"/>
      <c r="AC98" s="150"/>
      <c r="AD98" s="150"/>
      <c r="AE98" s="150"/>
      <c r="AF98" s="150"/>
      <c r="AG98" s="150"/>
      <c r="AH98" s="150"/>
      <c r="AI98" s="150"/>
      <c r="AJ98" s="150"/>
      <c r="AK98" s="150"/>
      <c r="AL98" s="150"/>
      <c r="AM98" s="150"/>
      <c r="AN98" s="150"/>
      <c r="AO98" s="150"/>
      <c r="AP98" s="150"/>
      <c r="AQ98" s="150"/>
      <c r="AR98" s="150"/>
      <c r="AS98" s="150"/>
      <c r="AT98" s="150"/>
      <c r="AU98" s="150"/>
      <c r="AV98" s="150"/>
      <c r="AW98" s="150"/>
      <c r="AX98" s="150"/>
      <c r="AY98" s="150"/>
      <c r="AZ98" s="150"/>
      <c r="BA98" s="150"/>
      <c r="BB98" s="150"/>
      <c r="BC98" s="150"/>
      <c r="BD98" s="150"/>
      <c r="BE98" s="150"/>
      <c r="BF98" s="150"/>
      <c r="BG98" s="150"/>
      <c r="BH98" s="150"/>
      <c r="BI98" s="150"/>
      <c r="BJ98" s="150"/>
      <c r="BK98" s="150"/>
      <c r="BL98" s="150"/>
      <c r="BM98" s="150"/>
      <c r="BN98" s="150"/>
      <c r="BO98" s="150"/>
      <c r="BP98" s="150"/>
      <c r="BQ98" s="150"/>
      <c r="BR98" s="150"/>
    </row>
    <row r="99" spans="1:70" ht="12.75">
      <c r="A99" s="150"/>
      <c r="B99" s="150"/>
      <c r="C99" s="150"/>
      <c r="D99" s="150"/>
      <c r="E99" s="150"/>
      <c r="F99" s="150"/>
      <c r="G99" s="150"/>
      <c r="H99" s="150"/>
      <c r="I99" s="150"/>
      <c r="J99" s="150"/>
      <c r="K99" s="150"/>
      <c r="L99" s="150"/>
      <c r="M99" s="150"/>
      <c r="N99" s="150"/>
      <c r="O99" s="150"/>
      <c r="P99" s="150"/>
      <c r="Q99" s="150"/>
      <c r="R99" s="150"/>
      <c r="S99" s="150"/>
      <c r="T99" s="150"/>
      <c r="U99" s="150"/>
      <c r="V99" s="150"/>
      <c r="W99" s="150"/>
      <c r="X99" s="150"/>
      <c r="Y99" s="150"/>
      <c r="Z99" s="150"/>
      <c r="AA99" s="150"/>
      <c r="AB99" s="150"/>
      <c r="AC99" s="150"/>
      <c r="AD99" s="150"/>
      <c r="AE99" s="150"/>
      <c r="AF99" s="150"/>
      <c r="AG99" s="150"/>
      <c r="AH99" s="150"/>
      <c r="AI99" s="150"/>
      <c r="AJ99" s="150"/>
      <c r="AK99" s="150"/>
      <c r="AL99" s="150"/>
      <c r="AM99" s="150"/>
      <c r="AN99" s="150"/>
      <c r="AO99" s="150"/>
      <c r="AP99" s="150"/>
      <c r="AQ99" s="150"/>
      <c r="AR99" s="150"/>
      <c r="AS99" s="150"/>
      <c r="AT99" s="150"/>
      <c r="AU99" s="150"/>
      <c r="AV99" s="150"/>
      <c r="AW99" s="150"/>
      <c r="AX99" s="150"/>
      <c r="AY99" s="150"/>
      <c r="AZ99" s="150"/>
      <c r="BA99" s="150"/>
      <c r="BB99" s="150"/>
      <c r="BC99" s="150"/>
      <c r="BD99" s="150"/>
      <c r="BE99" s="150"/>
      <c r="BF99" s="150"/>
      <c r="BG99" s="150"/>
      <c r="BH99" s="150"/>
      <c r="BI99" s="150"/>
      <c r="BJ99" s="150"/>
      <c r="BK99" s="150"/>
      <c r="BL99" s="150"/>
      <c r="BM99" s="150"/>
      <c r="BN99" s="150"/>
      <c r="BO99" s="150"/>
      <c r="BP99" s="150"/>
      <c r="BQ99" s="150"/>
      <c r="BR99" s="150"/>
    </row>
    <row r="100" spans="1:70" ht="12.75">
      <c r="A100" s="150"/>
      <c r="B100" s="150"/>
      <c r="C100" s="150"/>
      <c r="D100" s="150"/>
      <c r="E100" s="150"/>
      <c r="F100" s="150"/>
      <c r="G100" s="150"/>
      <c r="H100" s="150"/>
      <c r="I100" s="150"/>
      <c r="J100" s="150"/>
      <c r="K100" s="150"/>
      <c r="L100" s="150"/>
      <c r="M100" s="150"/>
      <c r="N100" s="150"/>
      <c r="O100" s="150"/>
      <c r="P100" s="150"/>
      <c r="Q100" s="150"/>
      <c r="R100" s="150"/>
      <c r="S100" s="150"/>
      <c r="T100" s="150"/>
      <c r="U100" s="150"/>
      <c r="V100" s="150"/>
      <c r="W100" s="150"/>
      <c r="X100" s="150"/>
      <c r="Y100" s="150"/>
      <c r="Z100" s="150"/>
      <c r="AA100" s="150"/>
      <c r="AB100" s="150"/>
      <c r="AC100" s="150"/>
      <c r="AD100" s="150"/>
      <c r="AE100" s="150"/>
      <c r="AF100" s="150"/>
      <c r="AG100" s="150"/>
      <c r="AH100" s="150"/>
      <c r="AI100" s="150"/>
      <c r="AJ100" s="150"/>
      <c r="AK100" s="150"/>
      <c r="AL100" s="150"/>
      <c r="AM100" s="150"/>
      <c r="AN100" s="150"/>
      <c r="AO100" s="150"/>
      <c r="AP100" s="150"/>
      <c r="AQ100" s="150"/>
      <c r="AR100" s="150"/>
      <c r="AS100" s="150"/>
      <c r="AT100" s="150"/>
      <c r="AU100" s="150"/>
      <c r="AV100" s="150"/>
      <c r="AW100" s="150"/>
      <c r="AX100" s="150"/>
      <c r="AY100" s="150"/>
      <c r="AZ100" s="150"/>
      <c r="BA100" s="150"/>
      <c r="BB100" s="150"/>
      <c r="BC100" s="150"/>
      <c r="BD100" s="150"/>
      <c r="BE100" s="150"/>
      <c r="BF100" s="150"/>
      <c r="BG100" s="150"/>
      <c r="BH100" s="150"/>
      <c r="BI100" s="150"/>
      <c r="BJ100" s="150"/>
      <c r="BK100" s="150"/>
      <c r="BL100" s="150"/>
      <c r="BM100" s="150"/>
      <c r="BN100" s="150"/>
      <c r="BO100" s="150"/>
      <c r="BP100" s="150"/>
      <c r="BQ100" s="150"/>
      <c r="BR100" s="150"/>
    </row>
    <row r="101" spans="1:70" ht="12.75">
      <c r="A101" s="150"/>
      <c r="B101" s="150"/>
      <c r="C101" s="150"/>
      <c r="D101" s="150"/>
      <c r="E101" s="150"/>
      <c r="F101" s="150"/>
      <c r="G101" s="150"/>
      <c r="H101" s="150"/>
      <c r="I101" s="150"/>
      <c r="J101" s="150"/>
      <c r="K101" s="150"/>
      <c r="L101" s="150"/>
      <c r="M101" s="150"/>
      <c r="N101" s="150"/>
      <c r="O101" s="150"/>
      <c r="P101" s="150"/>
      <c r="Q101" s="150"/>
      <c r="R101" s="150"/>
      <c r="S101" s="150"/>
      <c r="T101" s="150"/>
      <c r="U101" s="150"/>
      <c r="V101" s="150"/>
      <c r="W101" s="150"/>
      <c r="X101" s="150"/>
      <c r="Y101" s="150"/>
      <c r="Z101" s="150"/>
      <c r="AA101" s="150"/>
      <c r="AB101" s="150"/>
      <c r="AC101" s="150"/>
      <c r="AD101" s="150"/>
      <c r="AE101" s="150"/>
      <c r="AF101" s="150"/>
      <c r="AG101" s="150"/>
      <c r="AH101" s="150"/>
      <c r="AI101" s="150"/>
      <c r="AJ101" s="150"/>
      <c r="AK101" s="150"/>
      <c r="AL101" s="150"/>
      <c r="AM101" s="150"/>
      <c r="AN101" s="150"/>
      <c r="AO101" s="150"/>
      <c r="AP101" s="150"/>
      <c r="AQ101" s="150"/>
      <c r="AR101" s="150"/>
      <c r="AS101" s="150"/>
      <c r="AT101" s="150"/>
      <c r="AU101" s="150"/>
      <c r="AV101" s="150"/>
      <c r="AW101" s="150"/>
      <c r="AX101" s="150"/>
      <c r="AY101" s="150"/>
      <c r="AZ101" s="150"/>
      <c r="BA101" s="150"/>
      <c r="BB101" s="150"/>
      <c r="BC101" s="150"/>
      <c r="BD101" s="150"/>
      <c r="BE101" s="150"/>
      <c r="BF101" s="150"/>
      <c r="BG101" s="150"/>
      <c r="BH101" s="150"/>
      <c r="BI101" s="150"/>
      <c r="BJ101" s="150"/>
      <c r="BK101" s="150"/>
      <c r="BL101" s="150"/>
      <c r="BM101" s="150"/>
      <c r="BN101" s="150"/>
      <c r="BO101" s="150"/>
      <c r="BP101" s="150"/>
      <c r="BQ101" s="150"/>
      <c r="BR101" s="150"/>
    </row>
    <row r="102" spans="1:70" ht="12.75">
      <c r="A102" s="150"/>
      <c r="B102" s="150"/>
      <c r="C102" s="150"/>
      <c r="D102" s="150"/>
      <c r="E102" s="150"/>
      <c r="F102" s="150"/>
      <c r="G102" s="150"/>
      <c r="H102" s="150"/>
      <c r="I102" s="150"/>
      <c r="J102" s="150"/>
      <c r="K102" s="150"/>
      <c r="L102" s="150"/>
      <c r="M102" s="150"/>
      <c r="N102" s="150"/>
      <c r="O102" s="150"/>
      <c r="P102" s="150"/>
      <c r="Q102" s="150"/>
      <c r="R102" s="150"/>
      <c r="S102" s="150"/>
      <c r="T102" s="150"/>
      <c r="U102" s="150"/>
      <c r="V102" s="150"/>
      <c r="W102" s="150"/>
      <c r="X102" s="150"/>
      <c r="Y102" s="150"/>
      <c r="Z102" s="150"/>
      <c r="AA102" s="150"/>
      <c r="AB102" s="150"/>
      <c r="AC102" s="150"/>
      <c r="AD102" s="150"/>
      <c r="AE102" s="150"/>
      <c r="AF102" s="150"/>
      <c r="AG102" s="150"/>
      <c r="AH102" s="150"/>
      <c r="AI102" s="150"/>
      <c r="AJ102" s="150"/>
      <c r="AK102" s="150"/>
      <c r="AL102" s="150"/>
      <c r="AM102" s="150"/>
      <c r="AN102" s="150"/>
      <c r="AO102" s="150"/>
      <c r="AP102" s="150"/>
      <c r="AQ102" s="150"/>
      <c r="AR102" s="150"/>
      <c r="AS102" s="150"/>
      <c r="AT102" s="150"/>
      <c r="AU102" s="150"/>
      <c r="AV102" s="150"/>
      <c r="AW102" s="150"/>
      <c r="AX102" s="150"/>
      <c r="AY102" s="150"/>
      <c r="AZ102" s="150"/>
      <c r="BA102" s="150"/>
      <c r="BB102" s="150"/>
      <c r="BC102" s="150"/>
      <c r="BD102" s="150"/>
      <c r="BE102" s="150"/>
      <c r="BF102" s="150"/>
      <c r="BG102" s="150"/>
      <c r="BH102" s="150"/>
      <c r="BI102" s="150"/>
      <c r="BJ102" s="150"/>
      <c r="BK102" s="150"/>
      <c r="BL102" s="150"/>
      <c r="BM102" s="150"/>
      <c r="BN102" s="150"/>
      <c r="BO102" s="150"/>
      <c r="BP102" s="150"/>
      <c r="BQ102" s="150"/>
      <c r="BR102" s="150"/>
    </row>
    <row r="103" spans="1:70" ht="12.75">
      <c r="A103" s="150"/>
      <c r="B103" s="150"/>
      <c r="C103" s="150"/>
      <c r="D103" s="150"/>
      <c r="E103" s="150"/>
      <c r="F103" s="150"/>
      <c r="G103" s="150"/>
      <c r="H103" s="150"/>
      <c r="I103" s="150"/>
      <c r="J103" s="150"/>
      <c r="K103" s="150"/>
      <c r="L103" s="150"/>
      <c r="M103" s="150"/>
      <c r="N103" s="150"/>
      <c r="O103" s="150"/>
      <c r="P103" s="150"/>
      <c r="Q103" s="150"/>
      <c r="R103" s="150"/>
      <c r="S103" s="150"/>
      <c r="T103" s="150"/>
      <c r="U103" s="150"/>
      <c r="V103" s="150"/>
      <c r="W103" s="150"/>
      <c r="X103" s="150"/>
      <c r="Y103" s="150"/>
      <c r="Z103" s="150"/>
      <c r="AA103" s="150"/>
      <c r="AB103" s="150"/>
      <c r="AC103" s="150"/>
      <c r="AD103" s="150"/>
      <c r="AE103" s="150"/>
      <c r="AF103" s="150"/>
      <c r="AG103" s="150"/>
      <c r="AH103" s="150"/>
      <c r="AI103" s="150"/>
      <c r="AJ103" s="150"/>
      <c r="AK103" s="150"/>
      <c r="AL103" s="150"/>
      <c r="AM103" s="150"/>
      <c r="AN103" s="150"/>
      <c r="AO103" s="150"/>
      <c r="AP103" s="150"/>
      <c r="AQ103" s="150"/>
      <c r="AR103" s="150"/>
      <c r="AS103" s="150"/>
      <c r="AT103" s="150"/>
      <c r="AU103" s="150"/>
      <c r="AV103" s="150"/>
      <c r="AW103" s="150"/>
      <c r="AX103" s="150"/>
      <c r="AY103" s="150"/>
      <c r="AZ103" s="150"/>
      <c r="BA103" s="150"/>
      <c r="BB103" s="150"/>
      <c r="BC103" s="150"/>
      <c r="BD103" s="150"/>
      <c r="BE103" s="150"/>
      <c r="BF103" s="150"/>
      <c r="BG103" s="150"/>
      <c r="BH103" s="150"/>
      <c r="BI103" s="150"/>
      <c r="BJ103" s="150"/>
      <c r="BK103" s="150"/>
      <c r="BL103" s="150"/>
      <c r="BM103" s="150"/>
      <c r="BN103" s="150"/>
      <c r="BO103" s="150"/>
      <c r="BP103" s="150"/>
      <c r="BQ103" s="150"/>
      <c r="BR103" s="150"/>
    </row>
    <row r="104" spans="1:70" ht="12.75">
      <c r="A104" s="150"/>
      <c r="B104" s="150"/>
      <c r="C104" s="150"/>
      <c r="D104" s="150"/>
      <c r="E104" s="150"/>
      <c r="F104" s="150"/>
      <c r="G104" s="150"/>
      <c r="H104" s="150"/>
      <c r="I104" s="150"/>
      <c r="J104" s="150"/>
      <c r="K104" s="150"/>
      <c r="L104" s="150"/>
      <c r="M104" s="150"/>
      <c r="N104" s="150"/>
      <c r="O104" s="150"/>
      <c r="P104" s="150"/>
      <c r="Q104" s="150"/>
      <c r="R104" s="150"/>
      <c r="S104" s="150"/>
      <c r="T104" s="150"/>
      <c r="U104" s="150"/>
      <c r="V104" s="150"/>
      <c r="W104" s="150"/>
      <c r="X104" s="150"/>
      <c r="Y104" s="150"/>
      <c r="Z104" s="150"/>
      <c r="AA104" s="150"/>
      <c r="AB104" s="150"/>
      <c r="AC104" s="150"/>
      <c r="AD104" s="150"/>
      <c r="AE104" s="150"/>
      <c r="AF104" s="150"/>
      <c r="AG104" s="150"/>
      <c r="AH104" s="150"/>
      <c r="AI104" s="150"/>
      <c r="AJ104" s="150"/>
      <c r="AK104" s="150"/>
      <c r="AL104" s="150"/>
      <c r="AM104" s="150"/>
      <c r="AN104" s="150"/>
      <c r="AO104" s="150"/>
      <c r="AP104" s="150"/>
      <c r="AQ104" s="150"/>
      <c r="AR104" s="150"/>
      <c r="AS104" s="150"/>
      <c r="AT104" s="150"/>
      <c r="AU104" s="150"/>
      <c r="AV104" s="150"/>
      <c r="AW104" s="150"/>
      <c r="AX104" s="150"/>
      <c r="AY104" s="150"/>
      <c r="AZ104" s="150"/>
      <c r="BA104" s="150"/>
      <c r="BB104" s="150"/>
      <c r="BC104" s="150"/>
      <c r="BD104" s="150"/>
      <c r="BE104" s="150"/>
      <c r="BF104" s="150"/>
      <c r="BG104" s="150"/>
      <c r="BH104" s="150"/>
      <c r="BI104" s="150"/>
      <c r="BJ104" s="150"/>
      <c r="BK104" s="150"/>
      <c r="BL104" s="150"/>
      <c r="BM104" s="150"/>
      <c r="BN104" s="150"/>
      <c r="BO104" s="150"/>
      <c r="BP104" s="150"/>
      <c r="BQ104" s="150"/>
      <c r="BR104" s="150"/>
    </row>
    <row r="105" spans="1:70" ht="12.75">
      <c r="A105" s="150"/>
      <c r="B105" s="150"/>
      <c r="C105" s="150"/>
      <c r="D105" s="150"/>
      <c r="E105" s="150"/>
      <c r="F105" s="150"/>
      <c r="G105" s="150"/>
      <c r="H105" s="150"/>
      <c r="I105" s="150"/>
      <c r="J105" s="150"/>
      <c r="K105" s="150"/>
      <c r="L105" s="150"/>
      <c r="M105" s="150"/>
      <c r="N105" s="150"/>
      <c r="O105" s="150"/>
      <c r="P105" s="150"/>
      <c r="Q105" s="150"/>
      <c r="R105" s="150"/>
      <c r="S105" s="150"/>
      <c r="T105" s="150"/>
      <c r="U105" s="150"/>
      <c r="V105" s="150"/>
      <c r="W105" s="150"/>
      <c r="X105" s="150"/>
      <c r="Y105" s="150"/>
      <c r="Z105" s="150"/>
      <c r="AA105" s="150"/>
      <c r="AB105" s="150"/>
      <c r="AC105" s="150"/>
      <c r="AD105" s="150"/>
      <c r="AE105" s="150"/>
      <c r="AF105" s="150"/>
      <c r="AG105" s="150"/>
      <c r="AH105" s="150"/>
      <c r="AI105" s="150"/>
      <c r="AJ105" s="150"/>
      <c r="AK105" s="150"/>
      <c r="AL105" s="150"/>
      <c r="AM105" s="150"/>
      <c r="AN105" s="150"/>
      <c r="AO105" s="150"/>
      <c r="AP105" s="150"/>
      <c r="AQ105" s="150"/>
      <c r="AR105" s="150"/>
      <c r="AS105" s="150"/>
      <c r="AT105" s="150"/>
      <c r="AU105" s="150"/>
      <c r="AV105" s="150"/>
      <c r="AW105" s="150"/>
      <c r="AX105" s="150"/>
      <c r="AY105" s="150"/>
      <c r="AZ105" s="150"/>
      <c r="BA105" s="150"/>
      <c r="BB105" s="150"/>
      <c r="BC105" s="150"/>
      <c r="BD105" s="150"/>
      <c r="BE105" s="150"/>
      <c r="BF105" s="150"/>
      <c r="BG105" s="150"/>
      <c r="BH105" s="150"/>
      <c r="BI105" s="150"/>
      <c r="BJ105" s="150"/>
      <c r="BK105" s="150"/>
      <c r="BL105" s="150"/>
      <c r="BM105" s="150"/>
      <c r="BN105" s="150"/>
      <c r="BO105" s="150"/>
      <c r="BP105" s="150"/>
      <c r="BQ105" s="150"/>
      <c r="BR105" s="150"/>
    </row>
    <row r="106" spans="1:70" ht="12.75">
      <c r="A106" s="150"/>
      <c r="B106" s="150"/>
      <c r="C106" s="150"/>
      <c r="D106" s="150"/>
      <c r="E106" s="150"/>
      <c r="F106" s="150"/>
      <c r="G106" s="150"/>
      <c r="H106" s="150"/>
      <c r="I106" s="150"/>
      <c r="J106" s="150"/>
      <c r="K106" s="150"/>
      <c r="L106" s="150"/>
      <c r="M106" s="150"/>
      <c r="N106" s="150"/>
      <c r="O106" s="150"/>
      <c r="P106" s="150"/>
      <c r="Q106" s="150"/>
      <c r="R106" s="150"/>
      <c r="S106" s="150"/>
      <c r="T106" s="150"/>
      <c r="U106" s="150"/>
      <c r="V106" s="150"/>
      <c r="W106" s="150"/>
      <c r="X106" s="150"/>
      <c r="Y106" s="150"/>
      <c r="Z106" s="150"/>
      <c r="AA106" s="150"/>
      <c r="AB106" s="150"/>
      <c r="AC106" s="150"/>
      <c r="AD106" s="150"/>
      <c r="AE106" s="150"/>
      <c r="AF106" s="150"/>
      <c r="AG106" s="150"/>
      <c r="AH106" s="150"/>
      <c r="AI106" s="150"/>
      <c r="AJ106" s="150"/>
      <c r="AK106" s="150"/>
      <c r="AL106" s="150"/>
      <c r="AM106" s="150"/>
      <c r="AN106" s="150"/>
      <c r="AO106" s="150"/>
      <c r="AP106" s="150"/>
      <c r="AQ106" s="150"/>
      <c r="AR106" s="150"/>
      <c r="AS106" s="150"/>
      <c r="AT106" s="150"/>
      <c r="AU106" s="150"/>
      <c r="AV106" s="150"/>
      <c r="AW106" s="150"/>
      <c r="AX106" s="150"/>
      <c r="AY106" s="150"/>
      <c r="AZ106" s="150"/>
      <c r="BA106" s="150"/>
      <c r="BB106" s="150"/>
      <c r="BC106" s="150"/>
      <c r="BD106" s="150"/>
      <c r="BE106" s="150"/>
      <c r="BF106" s="150"/>
      <c r="BG106" s="150"/>
      <c r="BH106" s="150"/>
      <c r="BI106" s="150"/>
      <c r="BJ106" s="150"/>
      <c r="BK106" s="150"/>
      <c r="BL106" s="150"/>
      <c r="BM106" s="150"/>
      <c r="BN106" s="150"/>
      <c r="BO106" s="150"/>
      <c r="BP106" s="150"/>
      <c r="BQ106" s="150"/>
      <c r="BR106" s="150"/>
    </row>
    <row r="107" spans="1:70" ht="12.75">
      <c r="A107" s="150"/>
      <c r="B107" s="150"/>
      <c r="C107" s="150"/>
      <c r="D107" s="150"/>
      <c r="E107" s="150"/>
      <c r="F107" s="150"/>
      <c r="G107" s="150"/>
      <c r="H107" s="150"/>
      <c r="I107" s="150"/>
      <c r="J107" s="150"/>
      <c r="K107" s="150"/>
      <c r="L107" s="150"/>
      <c r="M107" s="150"/>
      <c r="N107" s="150"/>
      <c r="O107" s="150"/>
      <c r="P107" s="150"/>
      <c r="Q107" s="150"/>
      <c r="R107" s="150"/>
      <c r="S107" s="150"/>
      <c r="T107" s="150"/>
      <c r="U107" s="150"/>
      <c r="V107" s="150"/>
      <c r="W107" s="150"/>
      <c r="X107" s="150"/>
      <c r="Y107" s="150"/>
      <c r="Z107" s="150"/>
      <c r="AA107" s="150"/>
      <c r="AB107" s="150"/>
      <c r="AC107" s="150"/>
      <c r="AD107" s="150"/>
      <c r="AE107" s="150"/>
      <c r="AF107" s="150"/>
      <c r="AG107" s="150"/>
      <c r="AH107" s="150"/>
      <c r="AI107" s="150"/>
      <c r="AJ107" s="150"/>
      <c r="AK107" s="150"/>
      <c r="AL107" s="150"/>
      <c r="AM107" s="150"/>
      <c r="AN107" s="150"/>
      <c r="AO107" s="150"/>
      <c r="AP107" s="150"/>
      <c r="AQ107" s="150"/>
      <c r="AR107" s="150"/>
      <c r="AS107" s="150"/>
      <c r="AT107" s="150"/>
      <c r="AU107" s="150"/>
      <c r="AV107" s="150"/>
      <c r="AW107" s="150"/>
      <c r="AX107" s="150"/>
      <c r="AY107" s="150"/>
      <c r="AZ107" s="150"/>
      <c r="BA107" s="150"/>
      <c r="BB107" s="150"/>
      <c r="BC107" s="150"/>
      <c r="BD107" s="150"/>
      <c r="BE107" s="150"/>
      <c r="BF107" s="150"/>
      <c r="BG107" s="150"/>
      <c r="BH107" s="150"/>
      <c r="BI107" s="150"/>
      <c r="BJ107" s="150"/>
      <c r="BK107" s="150"/>
      <c r="BL107" s="150"/>
      <c r="BM107" s="150"/>
      <c r="BN107" s="150"/>
      <c r="BO107" s="150"/>
      <c r="BP107" s="150"/>
      <c r="BQ107" s="150"/>
      <c r="BR107" s="150"/>
    </row>
    <row r="108" spans="1:70" ht="12.75">
      <c r="A108" s="150"/>
      <c r="B108" s="150"/>
      <c r="C108" s="150"/>
      <c r="D108" s="150"/>
      <c r="E108" s="150"/>
      <c r="F108" s="150"/>
      <c r="G108" s="150"/>
      <c r="H108" s="150"/>
      <c r="I108" s="150"/>
      <c r="J108" s="150"/>
      <c r="K108" s="150"/>
      <c r="L108" s="150"/>
      <c r="M108" s="150"/>
      <c r="N108" s="150"/>
      <c r="O108" s="150"/>
      <c r="P108" s="150"/>
      <c r="Q108" s="150"/>
      <c r="R108" s="150"/>
      <c r="S108" s="150"/>
      <c r="T108" s="150"/>
      <c r="U108" s="150"/>
      <c r="V108" s="150"/>
      <c r="W108" s="150"/>
      <c r="X108" s="150"/>
      <c r="Y108" s="150"/>
      <c r="Z108" s="150"/>
      <c r="AA108" s="150"/>
      <c r="AB108" s="150"/>
      <c r="AC108" s="150"/>
      <c r="AD108" s="150"/>
      <c r="AE108" s="150"/>
      <c r="AF108" s="150"/>
      <c r="AG108" s="150"/>
      <c r="AH108" s="150"/>
      <c r="AI108" s="150"/>
      <c r="AJ108" s="150"/>
      <c r="AK108" s="150"/>
      <c r="AL108" s="150"/>
      <c r="AM108" s="150"/>
      <c r="AN108" s="150"/>
      <c r="AO108" s="150"/>
      <c r="AP108" s="150"/>
      <c r="AQ108" s="150"/>
      <c r="AR108" s="150"/>
      <c r="AS108" s="150"/>
      <c r="AT108" s="150"/>
      <c r="AU108" s="150"/>
      <c r="AV108" s="150"/>
      <c r="AW108" s="150"/>
      <c r="AX108" s="150"/>
      <c r="AY108" s="150"/>
      <c r="AZ108" s="150"/>
      <c r="BA108" s="150"/>
      <c r="BB108" s="150"/>
      <c r="BC108" s="150"/>
      <c r="BD108" s="150"/>
      <c r="BE108" s="150"/>
      <c r="BF108" s="150"/>
      <c r="BG108" s="150"/>
      <c r="BH108" s="150"/>
      <c r="BI108" s="150"/>
      <c r="BJ108" s="150"/>
      <c r="BK108" s="150"/>
      <c r="BL108" s="150"/>
      <c r="BM108" s="150"/>
      <c r="BN108" s="150"/>
      <c r="BO108" s="150"/>
      <c r="BP108" s="150"/>
      <c r="BQ108" s="150"/>
      <c r="BR108" s="150"/>
    </row>
    <row r="109" spans="1:70" ht="12.75">
      <c r="A109" s="150"/>
      <c r="B109" s="150"/>
      <c r="C109" s="150"/>
      <c r="D109" s="150"/>
      <c r="E109" s="150"/>
      <c r="F109" s="150"/>
      <c r="G109" s="150"/>
      <c r="H109" s="150"/>
      <c r="I109" s="150"/>
      <c r="J109" s="150"/>
      <c r="K109" s="150"/>
      <c r="L109" s="150"/>
      <c r="M109" s="150"/>
      <c r="N109" s="150"/>
      <c r="O109" s="150"/>
      <c r="P109" s="150"/>
      <c r="Q109" s="150"/>
      <c r="R109" s="150"/>
      <c r="S109" s="150"/>
      <c r="T109" s="150"/>
      <c r="U109" s="150"/>
      <c r="V109" s="150"/>
      <c r="W109" s="150"/>
      <c r="X109" s="150"/>
      <c r="Y109" s="150"/>
      <c r="Z109" s="150"/>
      <c r="AA109" s="150"/>
      <c r="AB109" s="150"/>
      <c r="AC109" s="150"/>
      <c r="AD109" s="150"/>
      <c r="AE109" s="150"/>
      <c r="AF109" s="150"/>
      <c r="AG109" s="150"/>
      <c r="AH109" s="150"/>
      <c r="AI109" s="150"/>
      <c r="AJ109" s="150"/>
      <c r="AK109" s="150"/>
      <c r="AL109" s="150"/>
      <c r="AM109" s="150"/>
      <c r="AN109" s="150"/>
      <c r="AO109" s="150"/>
      <c r="AP109" s="150"/>
      <c r="AQ109" s="150"/>
      <c r="AR109" s="150"/>
      <c r="AS109" s="150"/>
      <c r="AT109" s="150"/>
      <c r="AU109" s="150"/>
      <c r="AV109" s="150"/>
      <c r="AW109" s="150"/>
      <c r="AX109" s="150"/>
      <c r="AY109" s="150"/>
      <c r="AZ109" s="150"/>
      <c r="BA109" s="150"/>
      <c r="BB109" s="150"/>
      <c r="BC109" s="150"/>
      <c r="BD109" s="150"/>
      <c r="BE109" s="150"/>
      <c r="BF109" s="150"/>
      <c r="BG109" s="150"/>
      <c r="BH109" s="150"/>
      <c r="BI109" s="150"/>
      <c r="BJ109" s="150"/>
      <c r="BK109" s="150"/>
      <c r="BL109" s="150"/>
      <c r="BM109" s="150"/>
      <c r="BN109" s="150"/>
      <c r="BO109" s="150"/>
      <c r="BP109" s="150"/>
      <c r="BQ109" s="150"/>
      <c r="BR109" s="150"/>
    </row>
    <row r="110" spans="1:70" ht="12.75">
      <c r="A110" s="150"/>
      <c r="B110" s="150"/>
      <c r="C110" s="150"/>
      <c r="D110" s="150"/>
      <c r="E110" s="150"/>
      <c r="F110" s="150"/>
      <c r="G110" s="150"/>
      <c r="H110" s="150"/>
      <c r="I110" s="150"/>
      <c r="J110" s="150"/>
      <c r="K110" s="150"/>
      <c r="L110" s="150"/>
      <c r="M110" s="150"/>
      <c r="N110" s="150"/>
      <c r="O110" s="150"/>
      <c r="P110" s="150"/>
      <c r="Q110" s="150"/>
      <c r="R110" s="150"/>
      <c r="S110" s="150"/>
      <c r="T110" s="150"/>
      <c r="U110" s="150"/>
      <c r="V110" s="150"/>
      <c r="W110" s="150"/>
      <c r="X110" s="150"/>
      <c r="Y110" s="150"/>
      <c r="Z110" s="150"/>
      <c r="AA110" s="150"/>
      <c r="AB110" s="150"/>
      <c r="AC110" s="150"/>
      <c r="AD110" s="150"/>
      <c r="AE110" s="150"/>
      <c r="AF110" s="150"/>
      <c r="AG110" s="150"/>
      <c r="AH110" s="150"/>
      <c r="AI110" s="150"/>
      <c r="AJ110" s="150"/>
      <c r="AK110" s="150"/>
      <c r="AL110" s="150"/>
      <c r="AM110" s="150"/>
      <c r="AN110" s="150"/>
      <c r="AO110" s="150"/>
      <c r="AP110" s="150"/>
      <c r="AQ110" s="150"/>
      <c r="AR110" s="150"/>
      <c r="AS110" s="150"/>
      <c r="AT110" s="150"/>
      <c r="AU110" s="150"/>
      <c r="AV110" s="150"/>
      <c r="AW110" s="150"/>
      <c r="AX110" s="150"/>
      <c r="AY110" s="150"/>
      <c r="AZ110" s="150"/>
      <c r="BA110" s="150"/>
      <c r="BB110" s="150"/>
      <c r="BC110" s="150"/>
      <c r="BD110" s="150"/>
      <c r="BE110" s="150"/>
      <c r="BF110" s="150"/>
      <c r="BG110" s="150"/>
      <c r="BH110" s="150"/>
      <c r="BI110" s="150"/>
      <c r="BJ110" s="150"/>
      <c r="BK110" s="150"/>
      <c r="BL110" s="150"/>
      <c r="BM110" s="150"/>
      <c r="BN110" s="150"/>
      <c r="BO110" s="150"/>
      <c r="BP110" s="150"/>
      <c r="BQ110" s="150"/>
      <c r="BR110" s="150"/>
    </row>
    <row r="111" spans="1:70" ht="12.75">
      <c r="A111" s="150"/>
      <c r="B111" s="150"/>
      <c r="C111" s="150"/>
      <c r="D111" s="150"/>
      <c r="E111" s="150"/>
      <c r="F111" s="150"/>
      <c r="G111" s="150"/>
      <c r="H111" s="150"/>
      <c r="I111" s="150"/>
      <c r="J111" s="150"/>
      <c r="K111" s="150"/>
      <c r="L111" s="150"/>
      <c r="M111" s="150"/>
      <c r="N111" s="150"/>
      <c r="O111" s="150"/>
      <c r="P111" s="150"/>
      <c r="Q111" s="150"/>
      <c r="R111" s="150"/>
      <c r="S111" s="150"/>
      <c r="T111" s="150"/>
      <c r="U111" s="150"/>
      <c r="V111" s="150"/>
      <c r="W111" s="150"/>
      <c r="X111" s="150"/>
      <c r="Y111" s="150"/>
      <c r="Z111" s="150"/>
      <c r="AA111" s="150"/>
      <c r="AB111" s="150"/>
      <c r="AC111" s="150"/>
      <c r="AD111" s="150"/>
      <c r="AE111" s="150"/>
      <c r="AF111" s="150"/>
      <c r="AG111" s="150"/>
      <c r="AH111" s="150"/>
      <c r="AI111" s="150"/>
      <c r="AJ111" s="150"/>
      <c r="AK111" s="150"/>
      <c r="AL111" s="150"/>
      <c r="AM111" s="150"/>
      <c r="AN111" s="150"/>
      <c r="AO111" s="150"/>
      <c r="AP111" s="150"/>
      <c r="AQ111" s="150"/>
      <c r="AR111" s="150"/>
      <c r="AS111" s="150"/>
      <c r="AT111" s="150"/>
      <c r="AU111" s="150"/>
      <c r="AV111" s="150"/>
      <c r="AW111" s="150"/>
      <c r="AX111" s="150"/>
      <c r="AY111" s="150"/>
      <c r="AZ111" s="150"/>
      <c r="BA111" s="150"/>
      <c r="BB111" s="150"/>
      <c r="BC111" s="150"/>
      <c r="BD111" s="150"/>
      <c r="BE111" s="150"/>
      <c r="BF111" s="150"/>
      <c r="BG111" s="150"/>
      <c r="BH111" s="150"/>
      <c r="BI111" s="150"/>
      <c r="BJ111" s="150"/>
      <c r="BK111" s="150"/>
      <c r="BL111" s="150"/>
      <c r="BM111" s="150"/>
      <c r="BN111" s="150"/>
      <c r="BO111" s="150"/>
      <c r="BP111" s="150"/>
      <c r="BQ111" s="150"/>
      <c r="BR111" s="150"/>
    </row>
    <row r="112" spans="1:70" ht="12.75">
      <c r="A112" s="150"/>
      <c r="B112" s="150"/>
      <c r="C112" s="150"/>
      <c r="D112" s="150"/>
      <c r="E112" s="150"/>
      <c r="F112" s="150"/>
      <c r="G112" s="150"/>
      <c r="H112" s="150"/>
      <c r="I112" s="150"/>
      <c r="J112" s="150"/>
      <c r="K112" s="150"/>
      <c r="L112" s="150"/>
      <c r="M112" s="150"/>
      <c r="N112" s="150"/>
      <c r="O112" s="150"/>
      <c r="P112" s="150"/>
      <c r="Q112" s="150"/>
      <c r="R112" s="150"/>
      <c r="S112" s="150"/>
      <c r="T112" s="150"/>
      <c r="U112" s="150"/>
      <c r="V112" s="150"/>
      <c r="W112" s="150"/>
      <c r="X112" s="150"/>
      <c r="Y112" s="150"/>
      <c r="Z112" s="150"/>
      <c r="AA112" s="150"/>
      <c r="AB112" s="150"/>
      <c r="AC112" s="150"/>
      <c r="AD112" s="150"/>
      <c r="AE112" s="150"/>
      <c r="AF112" s="150"/>
      <c r="AG112" s="150"/>
      <c r="AH112" s="150"/>
      <c r="AI112" s="150"/>
      <c r="AJ112" s="150"/>
      <c r="AK112" s="150"/>
      <c r="AL112" s="150"/>
      <c r="AM112" s="150"/>
      <c r="AN112" s="150"/>
      <c r="AO112" s="150"/>
      <c r="AP112" s="150"/>
      <c r="AQ112" s="150"/>
      <c r="AR112" s="150"/>
      <c r="AS112" s="150"/>
      <c r="AT112" s="150"/>
      <c r="AU112" s="150"/>
      <c r="AV112" s="150"/>
      <c r="AW112" s="150"/>
      <c r="AX112" s="150"/>
      <c r="AY112" s="150"/>
      <c r="AZ112" s="150"/>
      <c r="BA112" s="150"/>
      <c r="BB112" s="150"/>
      <c r="BC112" s="150"/>
      <c r="BD112" s="150"/>
      <c r="BE112" s="150"/>
      <c r="BF112" s="150"/>
      <c r="BG112" s="150"/>
      <c r="BH112" s="150"/>
      <c r="BI112" s="150"/>
      <c r="BJ112" s="150"/>
      <c r="BK112" s="150"/>
      <c r="BL112" s="150"/>
      <c r="BM112" s="150"/>
      <c r="BN112" s="150"/>
      <c r="BO112" s="150"/>
      <c r="BP112" s="150"/>
      <c r="BQ112" s="150"/>
      <c r="BR112" s="150"/>
    </row>
    <row r="113" spans="1:70" ht="12.75">
      <c r="A113" s="150"/>
      <c r="B113" s="150"/>
      <c r="C113" s="150"/>
      <c r="D113" s="150"/>
      <c r="E113" s="150"/>
      <c r="F113" s="150"/>
      <c r="G113" s="150"/>
      <c r="H113" s="150"/>
      <c r="I113" s="150"/>
      <c r="J113" s="150"/>
      <c r="K113" s="150"/>
      <c r="L113" s="150"/>
      <c r="M113" s="150"/>
      <c r="N113" s="150"/>
      <c r="O113" s="150"/>
      <c r="P113" s="150"/>
      <c r="Q113" s="150"/>
      <c r="R113" s="150"/>
      <c r="S113" s="150"/>
      <c r="T113" s="150"/>
      <c r="U113" s="150"/>
      <c r="V113" s="150"/>
      <c r="W113" s="150"/>
      <c r="X113" s="150"/>
      <c r="Y113" s="150"/>
      <c r="Z113" s="150"/>
      <c r="AA113" s="150"/>
      <c r="AB113" s="150"/>
      <c r="AC113" s="150"/>
      <c r="AD113" s="150"/>
      <c r="AE113" s="150"/>
      <c r="AF113" s="150"/>
      <c r="AG113" s="150"/>
      <c r="AH113" s="150"/>
      <c r="AI113" s="150"/>
      <c r="AJ113" s="150"/>
      <c r="AK113" s="150"/>
      <c r="AL113" s="150"/>
      <c r="AM113" s="150"/>
      <c r="AN113" s="150"/>
      <c r="AO113" s="150"/>
      <c r="AP113" s="150"/>
      <c r="AQ113" s="150"/>
      <c r="AR113" s="150"/>
      <c r="AS113" s="150"/>
      <c r="AT113" s="150"/>
      <c r="AU113" s="150"/>
      <c r="AV113" s="150"/>
      <c r="AW113" s="150"/>
      <c r="AX113" s="150"/>
      <c r="AY113" s="150"/>
      <c r="AZ113" s="150"/>
      <c r="BA113" s="150"/>
      <c r="BB113" s="150"/>
      <c r="BC113" s="150"/>
      <c r="BD113" s="150"/>
      <c r="BE113" s="150"/>
      <c r="BF113" s="150"/>
      <c r="BG113" s="150"/>
      <c r="BH113" s="150"/>
      <c r="BI113" s="150"/>
      <c r="BJ113" s="150"/>
      <c r="BK113" s="150"/>
      <c r="BL113" s="150"/>
      <c r="BM113" s="150"/>
      <c r="BN113" s="150"/>
      <c r="BO113" s="150"/>
      <c r="BP113" s="150"/>
      <c r="BQ113" s="150"/>
      <c r="BR113" s="150"/>
    </row>
    <row r="114" spans="1:70" ht="12.75">
      <c r="A114" s="150"/>
      <c r="B114" s="150"/>
      <c r="C114" s="150"/>
      <c r="D114" s="150"/>
      <c r="E114" s="150"/>
      <c r="F114" s="150"/>
      <c r="G114" s="150"/>
      <c r="H114" s="150"/>
      <c r="I114" s="150"/>
      <c r="J114" s="150"/>
      <c r="K114" s="150"/>
      <c r="L114" s="150"/>
      <c r="M114" s="150"/>
      <c r="N114" s="150"/>
      <c r="O114" s="150"/>
      <c r="P114" s="150"/>
      <c r="Q114" s="150"/>
      <c r="R114" s="150"/>
      <c r="S114" s="150"/>
      <c r="T114" s="150"/>
      <c r="U114" s="150"/>
      <c r="V114" s="150"/>
      <c r="W114" s="150"/>
      <c r="X114" s="150"/>
      <c r="Y114" s="150"/>
      <c r="Z114" s="150"/>
      <c r="AA114" s="150"/>
      <c r="AB114" s="150"/>
      <c r="AC114" s="150"/>
      <c r="AD114" s="150"/>
      <c r="AE114" s="150"/>
      <c r="AF114" s="150"/>
      <c r="AG114" s="150"/>
      <c r="AH114" s="150"/>
      <c r="AI114" s="150"/>
      <c r="AJ114" s="150"/>
      <c r="AK114" s="150"/>
      <c r="AL114" s="150"/>
      <c r="AM114" s="150"/>
      <c r="AN114" s="150"/>
      <c r="AO114" s="150"/>
      <c r="AP114" s="150"/>
      <c r="AQ114" s="150"/>
      <c r="AR114" s="150"/>
      <c r="AS114" s="150"/>
      <c r="AT114" s="150"/>
      <c r="AU114" s="150"/>
      <c r="AV114" s="150"/>
      <c r="AW114" s="150"/>
      <c r="AX114" s="150"/>
      <c r="AY114" s="150"/>
      <c r="AZ114" s="150"/>
      <c r="BA114" s="150"/>
      <c r="BB114" s="150"/>
      <c r="BC114" s="150"/>
      <c r="BD114" s="150"/>
      <c r="BE114" s="150"/>
      <c r="BF114" s="150"/>
      <c r="BG114" s="150"/>
      <c r="BH114" s="150"/>
      <c r="BI114" s="150"/>
      <c r="BJ114" s="150"/>
      <c r="BK114" s="150"/>
      <c r="BL114" s="150"/>
      <c r="BM114" s="150"/>
      <c r="BN114" s="150"/>
      <c r="BO114" s="150"/>
      <c r="BP114" s="150"/>
      <c r="BQ114" s="150"/>
      <c r="BR114" s="150"/>
    </row>
    <row r="115" spans="1:70" ht="12.75">
      <c r="A115" s="150"/>
      <c r="B115" s="150"/>
      <c r="C115" s="150"/>
      <c r="D115" s="150"/>
      <c r="E115" s="150"/>
      <c r="F115" s="150"/>
      <c r="G115" s="150"/>
      <c r="H115" s="150"/>
      <c r="I115" s="150"/>
      <c r="J115" s="150"/>
      <c r="K115" s="150"/>
      <c r="L115" s="150"/>
      <c r="M115" s="150"/>
      <c r="N115" s="150"/>
      <c r="O115" s="150"/>
      <c r="P115" s="150"/>
      <c r="Q115" s="150"/>
      <c r="R115" s="150"/>
      <c r="S115" s="150"/>
      <c r="T115" s="150"/>
      <c r="U115" s="150"/>
      <c r="V115" s="150"/>
      <c r="W115" s="150"/>
      <c r="X115" s="150"/>
      <c r="Y115" s="150"/>
      <c r="Z115" s="150"/>
      <c r="AA115" s="150"/>
      <c r="AB115" s="150"/>
      <c r="AC115" s="150"/>
      <c r="AD115" s="150"/>
      <c r="AE115" s="150"/>
      <c r="AF115" s="150"/>
      <c r="AG115" s="150"/>
      <c r="AH115" s="150"/>
      <c r="AI115" s="150"/>
      <c r="AJ115" s="150"/>
      <c r="AK115" s="150"/>
      <c r="AL115" s="150"/>
      <c r="AM115" s="150"/>
      <c r="AN115" s="150"/>
      <c r="AO115" s="150"/>
      <c r="AP115" s="150"/>
      <c r="AQ115" s="150"/>
      <c r="AR115" s="150"/>
      <c r="AS115" s="150"/>
      <c r="AT115" s="150"/>
      <c r="AU115" s="150"/>
      <c r="AV115" s="150"/>
      <c r="AW115" s="150"/>
      <c r="AX115" s="150"/>
      <c r="AY115" s="150"/>
      <c r="AZ115" s="150"/>
      <c r="BA115" s="150"/>
      <c r="BB115" s="150"/>
      <c r="BC115" s="150"/>
      <c r="BD115" s="150"/>
      <c r="BE115" s="150"/>
      <c r="BF115" s="150"/>
      <c r="BG115" s="150"/>
      <c r="BH115" s="150"/>
      <c r="BI115" s="150"/>
      <c r="BJ115" s="150"/>
      <c r="BK115" s="150"/>
      <c r="BL115" s="150"/>
      <c r="BM115" s="150"/>
      <c r="BN115" s="150"/>
      <c r="BO115" s="150"/>
      <c r="BP115" s="150"/>
      <c r="BQ115" s="150"/>
      <c r="BR115" s="150"/>
    </row>
    <row r="116" spans="1:70" ht="12.75">
      <c r="A116" s="150"/>
      <c r="B116" s="150"/>
      <c r="C116" s="150"/>
      <c r="D116" s="150"/>
      <c r="E116" s="150"/>
      <c r="F116" s="150"/>
      <c r="G116" s="150"/>
      <c r="H116" s="150"/>
      <c r="I116" s="150"/>
      <c r="J116" s="150"/>
      <c r="K116" s="150"/>
      <c r="L116" s="150"/>
      <c r="M116" s="150"/>
      <c r="N116" s="150"/>
      <c r="O116" s="150"/>
      <c r="P116" s="150"/>
      <c r="Q116" s="150"/>
      <c r="R116" s="150"/>
      <c r="S116" s="150"/>
      <c r="T116" s="150"/>
      <c r="U116" s="150"/>
      <c r="V116" s="150"/>
      <c r="W116" s="150"/>
      <c r="X116" s="150"/>
      <c r="Y116" s="150"/>
      <c r="Z116" s="150"/>
      <c r="AA116" s="150"/>
      <c r="AB116" s="150"/>
      <c r="AC116" s="150"/>
      <c r="AD116" s="150"/>
      <c r="AE116" s="150"/>
      <c r="AF116" s="150"/>
      <c r="AG116" s="150"/>
      <c r="AH116" s="150"/>
      <c r="AI116" s="150"/>
      <c r="AJ116" s="150"/>
      <c r="AK116" s="150"/>
      <c r="AL116" s="150"/>
      <c r="AM116" s="150"/>
      <c r="AN116" s="150"/>
      <c r="AO116" s="150"/>
      <c r="AP116" s="150"/>
      <c r="AQ116" s="150"/>
      <c r="AR116" s="150"/>
      <c r="AS116" s="150"/>
      <c r="AT116" s="150"/>
      <c r="AU116" s="150"/>
      <c r="AV116" s="150"/>
      <c r="AW116" s="150"/>
      <c r="AX116" s="150"/>
      <c r="AY116" s="150"/>
      <c r="AZ116" s="150"/>
      <c r="BA116" s="150"/>
      <c r="BB116" s="150"/>
      <c r="BC116" s="150"/>
      <c r="BD116" s="150"/>
      <c r="BE116" s="150"/>
      <c r="BF116" s="150"/>
      <c r="BG116" s="150"/>
      <c r="BH116" s="150"/>
      <c r="BI116" s="150"/>
      <c r="BJ116" s="150"/>
      <c r="BK116" s="150"/>
      <c r="BL116" s="150"/>
      <c r="BM116" s="150"/>
      <c r="BN116" s="150"/>
      <c r="BO116" s="150"/>
      <c r="BP116" s="150"/>
      <c r="BQ116" s="150"/>
      <c r="BR116" s="150"/>
    </row>
    <row r="117" spans="1:70" ht="12.75">
      <c r="A117" s="150"/>
      <c r="B117" s="150"/>
      <c r="C117" s="150"/>
      <c r="D117" s="150"/>
      <c r="E117" s="150"/>
      <c r="F117" s="150"/>
      <c r="G117" s="150"/>
      <c r="H117" s="150"/>
      <c r="I117" s="150"/>
      <c r="J117" s="150"/>
      <c r="K117" s="150"/>
      <c r="L117" s="150"/>
      <c r="M117" s="150"/>
      <c r="N117" s="150"/>
      <c r="O117" s="150"/>
      <c r="P117" s="150"/>
      <c r="Q117" s="150"/>
      <c r="R117" s="150"/>
      <c r="S117" s="150"/>
      <c r="T117" s="150"/>
      <c r="U117" s="150"/>
      <c r="V117" s="150"/>
      <c r="W117" s="150"/>
      <c r="X117" s="150"/>
      <c r="Y117" s="150"/>
      <c r="Z117" s="150"/>
      <c r="AA117" s="150"/>
      <c r="AB117" s="150"/>
      <c r="AC117" s="150"/>
      <c r="AD117" s="150"/>
      <c r="AE117" s="150"/>
      <c r="AF117" s="150"/>
      <c r="AG117" s="150"/>
      <c r="AH117" s="150"/>
      <c r="AI117" s="150"/>
      <c r="AJ117" s="150"/>
      <c r="AK117" s="150"/>
      <c r="AL117" s="150"/>
      <c r="AM117" s="150"/>
      <c r="AN117" s="150"/>
      <c r="AO117" s="150"/>
      <c r="AP117" s="150"/>
      <c r="AQ117" s="150"/>
      <c r="AR117" s="150"/>
      <c r="AS117" s="150"/>
      <c r="AT117" s="150"/>
      <c r="AU117" s="150"/>
      <c r="AV117" s="150"/>
      <c r="AW117" s="150"/>
      <c r="AX117" s="150"/>
      <c r="AY117" s="150"/>
      <c r="AZ117" s="150"/>
      <c r="BA117" s="150"/>
      <c r="BB117" s="150"/>
      <c r="BC117" s="150"/>
      <c r="BD117" s="150"/>
      <c r="BE117" s="150"/>
      <c r="BF117" s="150"/>
      <c r="BG117" s="150"/>
      <c r="BH117" s="150"/>
      <c r="BI117" s="150"/>
      <c r="BJ117" s="150"/>
      <c r="BK117" s="150"/>
      <c r="BL117" s="150"/>
      <c r="BM117" s="150"/>
      <c r="BN117" s="150"/>
      <c r="BO117" s="150"/>
      <c r="BP117" s="150"/>
      <c r="BQ117" s="150"/>
      <c r="BR117" s="150"/>
    </row>
    <row r="118" spans="1:70" ht="12.75">
      <c r="A118" s="150"/>
      <c r="B118" s="150"/>
      <c r="C118" s="150"/>
      <c r="D118" s="150"/>
      <c r="E118" s="150"/>
      <c r="F118" s="150"/>
      <c r="G118" s="150"/>
      <c r="H118" s="150"/>
      <c r="I118" s="150"/>
      <c r="J118" s="150"/>
      <c r="K118" s="150"/>
      <c r="L118" s="150"/>
      <c r="M118" s="150"/>
      <c r="N118" s="150"/>
      <c r="O118" s="150"/>
      <c r="P118" s="150"/>
      <c r="Q118" s="150"/>
      <c r="R118" s="150"/>
      <c r="S118" s="150"/>
      <c r="T118" s="150"/>
      <c r="U118" s="150"/>
      <c r="V118" s="150"/>
      <c r="W118" s="150"/>
      <c r="X118" s="150"/>
      <c r="Y118" s="150"/>
      <c r="Z118" s="150"/>
      <c r="AA118" s="150"/>
      <c r="AB118" s="150"/>
      <c r="AC118" s="150"/>
      <c r="AD118" s="150"/>
      <c r="AE118" s="150"/>
      <c r="AF118" s="150"/>
      <c r="AG118" s="150"/>
      <c r="AH118" s="150"/>
      <c r="AI118" s="150"/>
      <c r="AJ118" s="150"/>
      <c r="AK118" s="150"/>
      <c r="AL118" s="150"/>
      <c r="AM118" s="150"/>
      <c r="AN118" s="150"/>
      <c r="AO118" s="150"/>
      <c r="AP118" s="150"/>
      <c r="AQ118" s="150"/>
      <c r="AR118" s="150"/>
      <c r="AS118" s="150"/>
      <c r="AT118" s="150"/>
      <c r="AU118" s="150"/>
      <c r="AV118" s="150"/>
      <c r="AW118" s="150"/>
      <c r="AX118" s="150"/>
      <c r="AY118" s="150"/>
      <c r="AZ118" s="150"/>
      <c r="BA118" s="150"/>
      <c r="BB118" s="150"/>
      <c r="BC118" s="150"/>
      <c r="BD118" s="150"/>
      <c r="BE118" s="150"/>
      <c r="BF118" s="150"/>
      <c r="BG118" s="150"/>
      <c r="BH118" s="150"/>
      <c r="BI118" s="150"/>
      <c r="BJ118" s="150"/>
      <c r="BK118" s="150"/>
      <c r="BL118" s="150"/>
      <c r="BM118" s="150"/>
      <c r="BN118" s="150"/>
      <c r="BO118" s="150"/>
      <c r="BP118" s="150"/>
      <c r="BQ118" s="150"/>
      <c r="BR118" s="150"/>
    </row>
    <row r="119" spans="1:70" ht="12.75">
      <c r="A119" s="150"/>
      <c r="B119" s="150"/>
      <c r="C119" s="150"/>
      <c r="D119" s="150"/>
      <c r="E119" s="150"/>
      <c r="F119" s="150"/>
      <c r="G119" s="150"/>
      <c r="H119" s="150"/>
      <c r="I119" s="150"/>
      <c r="J119" s="150"/>
      <c r="K119" s="150"/>
      <c r="L119" s="150"/>
      <c r="M119" s="150"/>
      <c r="N119" s="150"/>
      <c r="O119" s="150"/>
      <c r="P119" s="150"/>
      <c r="Q119" s="150"/>
      <c r="R119" s="150"/>
      <c r="S119" s="150"/>
      <c r="T119" s="150"/>
      <c r="U119" s="150"/>
      <c r="V119" s="150"/>
      <c r="W119" s="150"/>
      <c r="X119" s="150"/>
      <c r="Y119" s="150"/>
      <c r="Z119" s="150"/>
      <c r="AA119" s="150"/>
      <c r="AB119" s="150"/>
      <c r="AC119" s="150"/>
      <c r="AD119" s="150"/>
      <c r="AE119" s="150"/>
      <c r="AF119" s="150"/>
      <c r="AG119" s="150"/>
      <c r="AH119" s="150"/>
      <c r="AI119" s="150"/>
      <c r="AJ119" s="150"/>
      <c r="AK119" s="150"/>
      <c r="AL119" s="150"/>
      <c r="AM119" s="150"/>
      <c r="AN119" s="150"/>
      <c r="AO119" s="150"/>
      <c r="AP119" s="150"/>
      <c r="AQ119" s="150"/>
      <c r="AR119" s="150"/>
      <c r="AS119" s="150"/>
      <c r="AT119" s="150"/>
      <c r="AU119" s="150"/>
      <c r="AV119" s="150"/>
      <c r="AW119" s="150"/>
      <c r="AX119" s="150"/>
      <c r="AY119" s="150"/>
      <c r="AZ119" s="150"/>
      <c r="BA119" s="150"/>
      <c r="BB119" s="150"/>
      <c r="BC119" s="150"/>
      <c r="BD119" s="150"/>
      <c r="BE119" s="150"/>
      <c r="BF119" s="150"/>
      <c r="BG119" s="150"/>
      <c r="BH119" s="150"/>
      <c r="BI119" s="150"/>
      <c r="BJ119" s="150"/>
      <c r="BK119" s="150"/>
      <c r="BL119" s="150"/>
      <c r="BM119" s="150"/>
      <c r="BN119" s="150"/>
      <c r="BO119" s="150"/>
      <c r="BP119" s="150"/>
      <c r="BQ119" s="150"/>
      <c r="BR119" s="150"/>
    </row>
    <row r="120" spans="1:70" ht="12.75">
      <c r="A120" s="150"/>
      <c r="B120" s="150"/>
      <c r="C120" s="150"/>
      <c r="D120" s="150"/>
      <c r="E120" s="150"/>
      <c r="F120" s="150"/>
      <c r="G120" s="150"/>
      <c r="H120" s="150"/>
      <c r="I120" s="150"/>
      <c r="J120" s="150"/>
      <c r="K120" s="150"/>
      <c r="L120" s="150"/>
      <c r="M120" s="150"/>
      <c r="N120" s="150"/>
      <c r="O120" s="150"/>
      <c r="P120" s="150"/>
      <c r="Q120" s="150"/>
      <c r="R120" s="150"/>
      <c r="S120" s="150"/>
      <c r="T120" s="150"/>
      <c r="U120" s="150"/>
      <c r="V120" s="150"/>
      <c r="W120" s="150"/>
      <c r="X120" s="150"/>
      <c r="Y120" s="150"/>
      <c r="Z120" s="150"/>
      <c r="AA120" s="150"/>
      <c r="AB120" s="150"/>
      <c r="AC120" s="150"/>
      <c r="AD120" s="150"/>
      <c r="AE120" s="150"/>
      <c r="AF120" s="150"/>
      <c r="AG120" s="150"/>
      <c r="AH120" s="150"/>
      <c r="AI120" s="150"/>
      <c r="AJ120" s="150"/>
      <c r="AK120" s="150"/>
      <c r="AL120" s="150"/>
      <c r="AM120" s="150"/>
      <c r="AN120" s="150"/>
      <c r="AO120" s="150"/>
      <c r="AP120" s="150"/>
      <c r="AQ120" s="150"/>
      <c r="AR120" s="150"/>
      <c r="AS120" s="150"/>
      <c r="AT120" s="150"/>
      <c r="AU120" s="150"/>
      <c r="AV120" s="150"/>
      <c r="AW120" s="150"/>
      <c r="AX120" s="150"/>
      <c r="AY120" s="150"/>
      <c r="AZ120" s="150"/>
      <c r="BA120" s="150"/>
      <c r="BB120" s="150"/>
      <c r="BC120" s="150"/>
      <c r="BD120" s="150"/>
      <c r="BE120" s="150"/>
      <c r="BF120" s="150"/>
      <c r="BG120" s="150"/>
      <c r="BH120" s="150"/>
      <c r="BI120" s="150"/>
      <c r="BJ120" s="150"/>
      <c r="BK120" s="150"/>
      <c r="BL120" s="150"/>
      <c r="BM120" s="150"/>
      <c r="BN120" s="150"/>
      <c r="BO120" s="150"/>
      <c r="BP120" s="150"/>
      <c r="BQ120" s="150"/>
      <c r="BR120" s="150"/>
    </row>
    <row r="121" spans="1:70" ht="12.75">
      <c r="A121" s="150"/>
      <c r="B121" s="150"/>
      <c r="C121" s="150"/>
      <c r="D121" s="150"/>
      <c r="E121" s="150"/>
      <c r="F121" s="150"/>
      <c r="G121" s="150"/>
      <c r="H121" s="150"/>
      <c r="I121" s="150"/>
      <c r="J121" s="150"/>
      <c r="K121" s="150"/>
      <c r="L121" s="150"/>
      <c r="M121" s="150"/>
      <c r="N121" s="150"/>
      <c r="O121" s="150"/>
      <c r="P121" s="150"/>
      <c r="Q121" s="150"/>
      <c r="R121" s="150"/>
      <c r="S121" s="150"/>
      <c r="T121" s="150"/>
      <c r="U121" s="150"/>
      <c r="V121" s="150"/>
      <c r="W121" s="150"/>
      <c r="X121" s="150"/>
      <c r="Y121" s="150"/>
      <c r="Z121" s="150"/>
      <c r="AA121" s="150"/>
      <c r="AB121" s="150"/>
      <c r="AC121" s="150"/>
      <c r="AD121" s="150"/>
      <c r="AE121" s="150"/>
      <c r="AF121" s="150"/>
      <c r="AG121" s="150"/>
      <c r="AH121" s="150"/>
      <c r="AI121" s="150"/>
      <c r="AJ121" s="150"/>
      <c r="AK121" s="150"/>
      <c r="AL121" s="150"/>
      <c r="AM121" s="150"/>
      <c r="AN121" s="150"/>
      <c r="AO121" s="150"/>
      <c r="AP121" s="150"/>
      <c r="AQ121" s="150"/>
      <c r="AR121" s="150"/>
      <c r="AS121" s="150"/>
      <c r="AT121" s="150"/>
      <c r="AU121" s="150"/>
      <c r="AV121" s="150"/>
      <c r="AW121" s="150"/>
      <c r="AX121" s="150"/>
      <c r="AY121" s="150"/>
      <c r="AZ121" s="150"/>
      <c r="BA121" s="150"/>
      <c r="BB121" s="150"/>
      <c r="BC121" s="150"/>
      <c r="BD121" s="150"/>
      <c r="BE121" s="150"/>
      <c r="BF121" s="150"/>
      <c r="BG121" s="150"/>
      <c r="BH121" s="150"/>
      <c r="BI121" s="150"/>
      <c r="BJ121" s="150"/>
      <c r="BK121" s="150"/>
      <c r="BL121" s="150"/>
      <c r="BM121" s="150"/>
      <c r="BN121" s="150"/>
      <c r="BO121" s="150"/>
      <c r="BP121" s="150"/>
      <c r="BQ121" s="150"/>
      <c r="BR121" s="150"/>
    </row>
    <row r="122" spans="1:70" ht="12.75">
      <c r="A122" s="150"/>
      <c r="B122" s="150"/>
      <c r="C122" s="150"/>
      <c r="D122" s="150"/>
      <c r="E122" s="150"/>
      <c r="F122" s="150"/>
      <c r="G122" s="150"/>
      <c r="H122" s="150"/>
      <c r="I122" s="150"/>
      <c r="J122" s="150"/>
      <c r="K122" s="150"/>
      <c r="L122" s="150"/>
      <c r="M122" s="150"/>
      <c r="N122" s="150"/>
      <c r="O122" s="150"/>
      <c r="P122" s="150"/>
      <c r="Q122" s="150"/>
      <c r="R122" s="150"/>
      <c r="S122" s="150"/>
      <c r="T122" s="150"/>
      <c r="U122" s="150"/>
      <c r="V122" s="150"/>
      <c r="W122" s="150"/>
      <c r="X122" s="150"/>
      <c r="Y122" s="150"/>
      <c r="Z122" s="150"/>
      <c r="AA122" s="150"/>
      <c r="AB122" s="150"/>
      <c r="AC122" s="150"/>
      <c r="AD122" s="150"/>
      <c r="AE122" s="150"/>
      <c r="AF122" s="150"/>
      <c r="AG122" s="150"/>
      <c r="AH122" s="150"/>
      <c r="AI122" s="150"/>
      <c r="AJ122" s="150"/>
      <c r="AK122" s="150"/>
      <c r="AL122" s="150"/>
      <c r="AM122" s="150"/>
      <c r="AN122" s="150"/>
      <c r="AO122" s="150"/>
      <c r="AP122" s="150"/>
      <c r="AQ122" s="150"/>
      <c r="AR122" s="150"/>
      <c r="AS122" s="150"/>
      <c r="AT122" s="150"/>
      <c r="AU122" s="150"/>
      <c r="AV122" s="150"/>
      <c r="AW122" s="150"/>
      <c r="AX122" s="150"/>
      <c r="AY122" s="150"/>
      <c r="AZ122" s="150"/>
      <c r="BA122" s="150"/>
      <c r="BB122" s="150"/>
      <c r="BC122" s="150"/>
      <c r="BD122" s="150"/>
      <c r="BE122" s="150"/>
      <c r="BF122" s="150"/>
      <c r="BG122" s="150"/>
      <c r="BH122" s="150"/>
      <c r="BI122" s="150"/>
      <c r="BJ122" s="150"/>
      <c r="BK122" s="150"/>
      <c r="BL122" s="150"/>
      <c r="BM122" s="150"/>
      <c r="BN122" s="150"/>
      <c r="BO122" s="150"/>
      <c r="BP122" s="150"/>
      <c r="BQ122" s="150"/>
      <c r="BR122" s="150"/>
    </row>
    <row r="123" spans="1:70" ht="12.75">
      <c r="A123" s="150"/>
      <c r="B123" s="150"/>
      <c r="C123" s="150"/>
      <c r="D123" s="150"/>
      <c r="E123" s="150"/>
      <c r="F123" s="150"/>
      <c r="G123" s="150"/>
      <c r="H123" s="150"/>
      <c r="I123" s="150"/>
      <c r="J123" s="150"/>
      <c r="K123" s="150"/>
      <c r="L123" s="150"/>
      <c r="M123" s="150"/>
      <c r="N123" s="150"/>
      <c r="O123" s="150"/>
      <c r="P123" s="150"/>
      <c r="Q123" s="150"/>
      <c r="R123" s="150"/>
      <c r="S123" s="150"/>
      <c r="T123" s="150"/>
      <c r="U123" s="150"/>
      <c r="V123" s="150"/>
      <c r="W123" s="150"/>
      <c r="X123" s="150"/>
      <c r="Y123" s="150"/>
      <c r="Z123" s="150"/>
      <c r="AA123" s="150"/>
      <c r="AB123" s="150"/>
      <c r="AC123" s="150"/>
      <c r="AD123" s="150"/>
      <c r="AE123" s="150"/>
      <c r="AF123" s="150"/>
      <c r="AG123" s="150"/>
      <c r="AH123" s="150"/>
      <c r="AI123" s="150"/>
      <c r="AJ123" s="150"/>
      <c r="AK123" s="150"/>
      <c r="AL123" s="150"/>
      <c r="AM123" s="150"/>
      <c r="AN123" s="150"/>
      <c r="AO123" s="150"/>
      <c r="AP123" s="150"/>
      <c r="AQ123" s="150"/>
      <c r="AR123" s="150"/>
      <c r="AS123" s="150"/>
      <c r="AT123" s="150"/>
      <c r="AU123" s="150"/>
      <c r="AV123" s="150"/>
      <c r="AW123" s="150"/>
      <c r="AX123" s="150"/>
      <c r="AY123" s="150"/>
      <c r="AZ123" s="150"/>
      <c r="BA123" s="150"/>
      <c r="BB123" s="150"/>
      <c r="BC123" s="150"/>
      <c r="BD123" s="150"/>
      <c r="BE123" s="150"/>
      <c r="BF123" s="150"/>
      <c r="BG123" s="150"/>
      <c r="BH123" s="150"/>
      <c r="BI123" s="150"/>
      <c r="BJ123" s="150"/>
      <c r="BK123" s="150"/>
      <c r="BL123" s="150"/>
      <c r="BM123" s="150"/>
      <c r="BN123" s="150"/>
      <c r="BO123" s="150"/>
      <c r="BP123" s="150"/>
      <c r="BQ123" s="150"/>
      <c r="BR123" s="150"/>
    </row>
    <row r="124" spans="1:70" ht="12.75">
      <c r="A124" s="150"/>
      <c r="B124" s="150"/>
      <c r="C124" s="150"/>
      <c r="D124" s="150"/>
      <c r="E124" s="150"/>
      <c r="F124" s="150"/>
      <c r="G124" s="150"/>
      <c r="H124" s="150"/>
      <c r="I124" s="150"/>
      <c r="J124" s="150"/>
      <c r="K124" s="150"/>
      <c r="L124" s="150"/>
      <c r="M124" s="150"/>
      <c r="N124" s="150"/>
      <c r="O124" s="150"/>
      <c r="P124" s="150"/>
      <c r="Q124" s="150"/>
      <c r="R124" s="150"/>
      <c r="S124" s="150"/>
      <c r="T124" s="150"/>
      <c r="U124" s="150"/>
      <c r="V124" s="150"/>
      <c r="W124" s="150"/>
      <c r="X124" s="150"/>
      <c r="Y124" s="150"/>
      <c r="Z124" s="150"/>
      <c r="AA124" s="150"/>
      <c r="AB124" s="150"/>
      <c r="AC124" s="150"/>
      <c r="AD124" s="150"/>
      <c r="AE124" s="150"/>
      <c r="AF124" s="150"/>
      <c r="AG124" s="150"/>
      <c r="AH124" s="150"/>
      <c r="AI124" s="150"/>
      <c r="AJ124" s="150"/>
      <c r="AK124" s="150"/>
      <c r="AL124" s="150"/>
      <c r="AM124" s="150"/>
      <c r="AN124" s="150"/>
      <c r="AO124" s="150"/>
      <c r="AP124" s="150"/>
      <c r="AQ124" s="150"/>
      <c r="AR124" s="150"/>
      <c r="AS124" s="150"/>
      <c r="AT124" s="150"/>
      <c r="AU124" s="150"/>
      <c r="AV124" s="150"/>
      <c r="AW124" s="150"/>
      <c r="AX124" s="150"/>
      <c r="AY124" s="150"/>
      <c r="AZ124" s="150"/>
      <c r="BA124" s="150"/>
      <c r="BB124" s="150"/>
      <c r="BC124" s="150"/>
      <c r="BD124" s="150"/>
      <c r="BE124" s="150"/>
      <c r="BF124" s="150"/>
      <c r="BG124" s="150"/>
      <c r="BH124" s="150"/>
      <c r="BI124" s="150"/>
      <c r="BJ124" s="150"/>
      <c r="BK124" s="150"/>
      <c r="BL124" s="150"/>
      <c r="BM124" s="150"/>
      <c r="BN124" s="150"/>
      <c r="BO124" s="150"/>
      <c r="BP124" s="150"/>
      <c r="BQ124" s="150"/>
      <c r="BR124" s="150"/>
    </row>
    <row r="125" spans="1:70" ht="12.75">
      <c r="A125" s="150"/>
      <c r="B125" s="150"/>
      <c r="C125" s="150"/>
      <c r="D125" s="150"/>
      <c r="E125" s="150"/>
      <c r="F125" s="150"/>
      <c r="G125" s="150"/>
      <c r="H125" s="150"/>
      <c r="I125" s="150"/>
      <c r="J125" s="150"/>
      <c r="K125" s="150"/>
      <c r="L125" s="150"/>
      <c r="M125" s="150"/>
      <c r="N125" s="150"/>
      <c r="O125" s="150"/>
      <c r="P125" s="150"/>
      <c r="Q125" s="150"/>
      <c r="R125" s="150"/>
      <c r="S125" s="150"/>
      <c r="T125" s="150"/>
      <c r="U125" s="150"/>
      <c r="V125" s="150"/>
      <c r="W125" s="150"/>
      <c r="X125" s="150"/>
      <c r="Y125" s="150"/>
      <c r="Z125" s="150"/>
      <c r="AA125" s="150"/>
      <c r="AB125" s="150"/>
      <c r="AC125" s="150"/>
      <c r="AD125" s="150"/>
      <c r="AE125" s="150"/>
      <c r="AF125" s="150"/>
      <c r="AG125" s="150"/>
      <c r="AH125" s="150"/>
      <c r="AI125" s="150"/>
      <c r="AJ125" s="150"/>
      <c r="AK125" s="150"/>
      <c r="AL125" s="150"/>
      <c r="AM125" s="150"/>
      <c r="AN125" s="150"/>
      <c r="AO125" s="150"/>
      <c r="AP125" s="150"/>
      <c r="AQ125" s="150"/>
      <c r="AR125" s="150"/>
      <c r="AS125" s="150"/>
      <c r="AT125" s="150"/>
      <c r="AU125" s="150"/>
      <c r="AV125" s="150"/>
      <c r="AW125" s="150"/>
      <c r="AX125" s="150"/>
      <c r="AY125" s="150"/>
      <c r="AZ125" s="150"/>
      <c r="BA125" s="150"/>
      <c r="BB125" s="150"/>
      <c r="BC125" s="150"/>
      <c r="BD125" s="150"/>
      <c r="BE125" s="150"/>
      <c r="BF125" s="150"/>
      <c r="BG125" s="150"/>
      <c r="BH125" s="150"/>
      <c r="BI125" s="150"/>
      <c r="BJ125" s="150"/>
      <c r="BK125" s="150"/>
      <c r="BL125" s="150"/>
      <c r="BM125" s="150"/>
      <c r="BN125" s="150"/>
      <c r="BO125" s="150"/>
      <c r="BP125" s="150"/>
      <c r="BQ125" s="150"/>
      <c r="BR125" s="150"/>
    </row>
    <row r="126" spans="1:70" ht="12.75">
      <c r="A126" s="150"/>
      <c r="B126" s="150"/>
      <c r="C126" s="150"/>
      <c r="D126" s="150"/>
      <c r="E126" s="150"/>
      <c r="F126" s="150"/>
      <c r="G126" s="150"/>
      <c r="H126" s="150"/>
      <c r="I126" s="150"/>
      <c r="J126" s="150"/>
      <c r="K126" s="150"/>
      <c r="L126" s="150"/>
      <c r="M126" s="150"/>
      <c r="N126" s="150"/>
      <c r="O126" s="150"/>
      <c r="P126" s="150"/>
      <c r="Q126" s="150"/>
      <c r="R126" s="150"/>
      <c r="S126" s="150"/>
      <c r="T126" s="150"/>
      <c r="U126" s="150"/>
      <c r="V126" s="150"/>
      <c r="W126" s="150"/>
      <c r="X126" s="150"/>
      <c r="Y126" s="150"/>
      <c r="Z126" s="150"/>
      <c r="AA126" s="150"/>
      <c r="AB126" s="150"/>
      <c r="AC126" s="150"/>
      <c r="AD126" s="150"/>
      <c r="AE126" s="150"/>
      <c r="AF126" s="150"/>
      <c r="AG126" s="150"/>
      <c r="AH126" s="150"/>
      <c r="AI126" s="150"/>
      <c r="AJ126" s="150"/>
      <c r="AK126" s="150"/>
      <c r="AL126" s="150"/>
      <c r="AM126" s="150"/>
      <c r="AN126" s="150"/>
      <c r="AO126" s="150"/>
      <c r="AP126" s="150"/>
      <c r="AQ126" s="150"/>
      <c r="AR126" s="150"/>
      <c r="AS126" s="150"/>
      <c r="AT126" s="150"/>
      <c r="AU126" s="150"/>
      <c r="AV126" s="150"/>
      <c r="AW126" s="150"/>
      <c r="AX126" s="150"/>
      <c r="AY126" s="150"/>
      <c r="AZ126" s="150"/>
      <c r="BA126" s="150"/>
      <c r="BB126" s="150"/>
      <c r="BC126" s="150"/>
      <c r="BD126" s="150"/>
      <c r="BE126" s="150"/>
      <c r="BF126" s="150"/>
      <c r="BG126" s="150"/>
      <c r="BH126" s="150"/>
      <c r="BI126" s="150"/>
      <c r="BJ126" s="150"/>
      <c r="BK126" s="150"/>
      <c r="BL126" s="150"/>
      <c r="BM126" s="150"/>
      <c r="BN126" s="150"/>
      <c r="BO126" s="150"/>
      <c r="BP126" s="150"/>
      <c r="BQ126" s="150"/>
      <c r="BR126" s="150"/>
    </row>
    <row r="127" spans="1:70" ht="12.75">
      <c r="A127" s="150"/>
      <c r="B127" s="150"/>
      <c r="C127" s="150"/>
      <c r="D127" s="150"/>
      <c r="E127" s="150"/>
      <c r="F127" s="150"/>
      <c r="G127" s="150"/>
      <c r="H127" s="150"/>
      <c r="I127" s="150"/>
      <c r="J127" s="150"/>
      <c r="K127" s="150"/>
      <c r="L127" s="150"/>
      <c r="M127" s="150"/>
      <c r="N127" s="150"/>
      <c r="O127" s="150"/>
      <c r="P127" s="150"/>
      <c r="Q127" s="150"/>
      <c r="R127" s="150"/>
      <c r="S127" s="150"/>
      <c r="T127" s="150"/>
      <c r="U127" s="150"/>
      <c r="V127" s="150"/>
      <c r="W127" s="150"/>
      <c r="X127" s="150"/>
      <c r="Y127" s="150"/>
      <c r="Z127" s="150"/>
      <c r="AA127" s="150"/>
      <c r="AB127" s="150"/>
      <c r="AC127" s="150"/>
      <c r="AD127" s="150"/>
      <c r="AE127" s="150"/>
      <c r="AF127" s="150"/>
      <c r="AG127" s="150"/>
      <c r="AH127" s="150"/>
      <c r="AI127" s="150"/>
      <c r="AJ127" s="150"/>
      <c r="AK127" s="150"/>
      <c r="AL127" s="150"/>
      <c r="AM127" s="150"/>
      <c r="AN127" s="150"/>
      <c r="AO127" s="150"/>
      <c r="AP127" s="150"/>
      <c r="AQ127" s="150"/>
      <c r="AR127" s="150"/>
      <c r="AS127" s="150"/>
      <c r="AT127" s="150"/>
      <c r="AU127" s="150"/>
      <c r="AV127" s="150"/>
      <c r="AW127" s="150"/>
      <c r="AX127" s="150"/>
      <c r="AY127" s="150"/>
      <c r="AZ127" s="150"/>
      <c r="BA127" s="150"/>
      <c r="BB127" s="150"/>
      <c r="BC127" s="150"/>
      <c r="BD127" s="150"/>
      <c r="BE127" s="150"/>
      <c r="BF127" s="150"/>
      <c r="BG127" s="150"/>
      <c r="BH127" s="150"/>
      <c r="BI127" s="150"/>
      <c r="BJ127" s="150"/>
      <c r="BK127" s="150"/>
      <c r="BL127" s="150"/>
      <c r="BM127" s="150"/>
      <c r="BN127" s="150"/>
      <c r="BO127" s="150"/>
      <c r="BP127" s="150"/>
      <c r="BQ127" s="150"/>
      <c r="BR127" s="150"/>
    </row>
    <row r="128" spans="1:70" ht="12.75">
      <c r="A128" s="150"/>
      <c r="B128" s="150"/>
      <c r="C128" s="150"/>
      <c r="D128" s="150"/>
      <c r="E128" s="150"/>
      <c r="F128" s="150"/>
      <c r="G128" s="150"/>
      <c r="H128" s="150"/>
      <c r="I128" s="150"/>
      <c r="J128" s="150"/>
      <c r="K128" s="150"/>
      <c r="L128" s="150"/>
      <c r="M128" s="150"/>
      <c r="N128" s="150"/>
      <c r="O128" s="150"/>
      <c r="P128" s="150"/>
      <c r="Q128" s="150"/>
      <c r="R128" s="150"/>
      <c r="S128" s="150"/>
      <c r="T128" s="150"/>
      <c r="U128" s="150"/>
      <c r="V128" s="150"/>
      <c r="W128" s="150"/>
      <c r="X128" s="150"/>
      <c r="Y128" s="150"/>
      <c r="Z128" s="150"/>
      <c r="AA128" s="150"/>
      <c r="AB128" s="150"/>
      <c r="AC128" s="150"/>
      <c r="AD128" s="150"/>
      <c r="AE128" s="150"/>
      <c r="AF128" s="150"/>
      <c r="AG128" s="150"/>
      <c r="AH128" s="150"/>
      <c r="AI128" s="150"/>
      <c r="AJ128" s="150"/>
      <c r="AK128" s="150"/>
      <c r="AL128" s="150"/>
      <c r="AM128" s="150"/>
      <c r="AN128" s="150"/>
      <c r="AO128" s="150"/>
      <c r="AP128" s="150"/>
      <c r="AQ128" s="150"/>
      <c r="AR128" s="150"/>
      <c r="AS128" s="150"/>
      <c r="AT128" s="150"/>
      <c r="AU128" s="150"/>
      <c r="AV128" s="150"/>
      <c r="AW128" s="150"/>
      <c r="AX128" s="150"/>
      <c r="AY128" s="150"/>
      <c r="AZ128" s="150"/>
      <c r="BA128" s="150"/>
      <c r="BB128" s="150"/>
      <c r="BC128" s="150"/>
      <c r="BD128" s="150"/>
      <c r="BE128" s="150"/>
      <c r="BF128" s="150"/>
      <c r="BG128" s="150"/>
      <c r="BH128" s="150"/>
      <c r="BI128" s="150"/>
      <c r="BJ128" s="150"/>
      <c r="BK128" s="150"/>
      <c r="BL128" s="150"/>
      <c r="BM128" s="150"/>
      <c r="BN128" s="150"/>
      <c r="BO128" s="150"/>
      <c r="BP128" s="150"/>
      <c r="BQ128" s="150"/>
      <c r="BR128" s="150"/>
    </row>
    <row r="129" spans="1:70" ht="12.75">
      <c r="A129" s="150"/>
      <c r="B129" s="150"/>
      <c r="C129" s="150"/>
      <c r="D129" s="150"/>
      <c r="E129" s="150"/>
      <c r="F129" s="150"/>
      <c r="G129" s="150"/>
      <c r="H129" s="150"/>
      <c r="I129" s="150"/>
      <c r="J129" s="150"/>
      <c r="K129" s="150"/>
      <c r="L129" s="150"/>
      <c r="M129" s="150"/>
      <c r="N129" s="150"/>
      <c r="O129" s="150"/>
      <c r="P129" s="150"/>
      <c r="Q129" s="150"/>
      <c r="R129" s="150"/>
      <c r="S129" s="150"/>
      <c r="T129" s="150"/>
      <c r="U129" s="150"/>
      <c r="V129" s="150"/>
      <c r="W129" s="150"/>
      <c r="X129" s="150"/>
      <c r="Y129" s="150"/>
      <c r="Z129" s="150"/>
      <c r="AA129" s="150"/>
      <c r="AB129" s="150"/>
      <c r="AC129" s="150"/>
      <c r="AD129" s="150"/>
      <c r="AE129" s="150"/>
      <c r="AF129" s="150"/>
      <c r="AG129" s="150"/>
      <c r="AH129" s="150"/>
      <c r="AI129" s="150"/>
      <c r="AJ129" s="150"/>
      <c r="AK129" s="150"/>
      <c r="AL129" s="150"/>
      <c r="AM129" s="150"/>
      <c r="AN129" s="150"/>
      <c r="AO129" s="150"/>
      <c r="AP129" s="150"/>
      <c r="AQ129" s="150"/>
      <c r="AR129" s="150"/>
      <c r="AS129" s="150"/>
      <c r="AT129" s="150"/>
      <c r="AU129" s="150"/>
      <c r="AV129" s="150"/>
      <c r="AW129" s="150"/>
      <c r="AX129" s="150"/>
      <c r="AY129" s="150"/>
      <c r="AZ129" s="150"/>
      <c r="BA129" s="150"/>
      <c r="BB129" s="150"/>
      <c r="BC129" s="150"/>
      <c r="BD129" s="150"/>
      <c r="BE129" s="150"/>
      <c r="BF129" s="150"/>
      <c r="BG129" s="150"/>
      <c r="BH129" s="150"/>
      <c r="BI129" s="150"/>
      <c r="BJ129" s="150"/>
      <c r="BK129" s="150"/>
      <c r="BL129" s="150"/>
      <c r="BM129" s="150"/>
      <c r="BN129" s="150"/>
      <c r="BO129" s="150"/>
      <c r="BP129" s="150"/>
      <c r="BQ129" s="150"/>
      <c r="BR129" s="150"/>
    </row>
    <row r="130" spans="1:70" ht="12.75">
      <c r="A130" s="150"/>
      <c r="B130" s="150"/>
      <c r="C130" s="150"/>
      <c r="D130" s="150"/>
      <c r="E130" s="150"/>
      <c r="F130" s="150"/>
      <c r="G130" s="150"/>
      <c r="H130" s="150"/>
      <c r="I130" s="150"/>
      <c r="J130" s="150"/>
      <c r="K130" s="150"/>
      <c r="L130" s="150"/>
      <c r="M130" s="150"/>
      <c r="N130" s="150"/>
      <c r="O130" s="150"/>
      <c r="P130" s="150"/>
      <c r="Q130" s="150"/>
      <c r="R130" s="150"/>
      <c r="S130" s="150"/>
      <c r="T130" s="150"/>
      <c r="U130" s="150"/>
      <c r="V130" s="150"/>
      <c r="W130" s="150"/>
      <c r="X130" s="150"/>
      <c r="Y130" s="150"/>
      <c r="Z130" s="150"/>
      <c r="AA130" s="150"/>
      <c r="AB130" s="150"/>
      <c r="AC130" s="150"/>
      <c r="AD130" s="150"/>
      <c r="AE130" s="150"/>
      <c r="AF130" s="150"/>
      <c r="AG130" s="150"/>
      <c r="AH130" s="150"/>
      <c r="AI130" s="150"/>
      <c r="AJ130" s="150"/>
      <c r="AK130" s="150"/>
      <c r="AL130" s="150"/>
      <c r="AM130" s="150"/>
      <c r="AN130" s="150"/>
      <c r="AO130" s="150"/>
      <c r="AP130" s="150"/>
      <c r="AQ130" s="150"/>
      <c r="AR130" s="150"/>
      <c r="AS130" s="150"/>
      <c r="AT130" s="150"/>
      <c r="AU130" s="150"/>
      <c r="AV130" s="150"/>
      <c r="AW130" s="150"/>
      <c r="AX130" s="150"/>
      <c r="AY130" s="150"/>
      <c r="AZ130" s="150"/>
      <c r="BA130" s="150"/>
      <c r="BB130" s="150"/>
      <c r="BC130" s="150"/>
      <c r="BD130" s="150"/>
      <c r="BE130" s="150"/>
      <c r="BF130" s="150"/>
      <c r="BG130" s="150"/>
      <c r="BH130" s="150"/>
      <c r="BI130" s="150"/>
      <c r="BJ130" s="150"/>
      <c r="BK130" s="150"/>
      <c r="BL130" s="150"/>
      <c r="BM130" s="150"/>
      <c r="BN130" s="150"/>
      <c r="BO130" s="150"/>
      <c r="BP130" s="150"/>
      <c r="BQ130" s="150"/>
      <c r="BR130" s="150"/>
    </row>
    <row r="131" spans="1:70" ht="12.75">
      <c r="A131" s="150"/>
      <c r="B131" s="150"/>
      <c r="C131" s="150"/>
      <c r="D131" s="150"/>
      <c r="E131" s="150"/>
      <c r="F131" s="150"/>
      <c r="G131" s="150"/>
      <c r="H131" s="150"/>
      <c r="I131" s="150"/>
      <c r="J131" s="150"/>
      <c r="K131" s="150"/>
      <c r="L131" s="150"/>
      <c r="M131" s="150"/>
      <c r="N131" s="150"/>
      <c r="O131" s="150"/>
      <c r="P131" s="150"/>
      <c r="Q131" s="150"/>
      <c r="R131" s="150"/>
      <c r="S131" s="150"/>
      <c r="T131" s="150"/>
      <c r="U131" s="150"/>
      <c r="V131" s="150"/>
      <c r="W131" s="150"/>
      <c r="X131" s="150"/>
      <c r="Y131" s="150"/>
      <c r="Z131" s="150"/>
      <c r="AA131" s="150"/>
      <c r="AB131" s="150"/>
      <c r="AC131" s="150"/>
      <c r="AD131" s="150"/>
      <c r="AE131" s="150"/>
      <c r="AF131" s="150"/>
      <c r="AG131" s="150"/>
      <c r="AH131" s="150"/>
      <c r="AI131" s="150"/>
      <c r="AJ131" s="150"/>
      <c r="AK131" s="150"/>
      <c r="AL131" s="150"/>
      <c r="AM131" s="150"/>
      <c r="AN131" s="150"/>
      <c r="AO131" s="150"/>
      <c r="AP131" s="150"/>
      <c r="AQ131" s="150"/>
      <c r="AR131" s="150"/>
      <c r="AS131" s="150"/>
      <c r="AT131" s="150"/>
      <c r="AU131" s="150"/>
      <c r="AV131" s="150"/>
      <c r="AW131" s="150"/>
      <c r="AX131" s="150"/>
      <c r="AY131" s="150"/>
      <c r="AZ131" s="150"/>
      <c r="BA131" s="150"/>
      <c r="BB131" s="150"/>
      <c r="BC131" s="150"/>
      <c r="BD131" s="150"/>
      <c r="BE131" s="150"/>
      <c r="BF131" s="150"/>
      <c r="BG131" s="150"/>
      <c r="BH131" s="150"/>
      <c r="BI131" s="150"/>
      <c r="BJ131" s="150"/>
      <c r="BK131" s="150"/>
      <c r="BL131" s="150"/>
      <c r="BM131" s="150"/>
      <c r="BN131" s="150"/>
      <c r="BO131" s="150"/>
      <c r="BP131" s="150"/>
      <c r="BQ131" s="150"/>
      <c r="BR131" s="150"/>
    </row>
    <row r="132" spans="1:70" ht="12.75">
      <c r="A132" s="150"/>
      <c r="B132" s="150"/>
      <c r="C132" s="150"/>
      <c r="D132" s="150"/>
      <c r="E132" s="150"/>
      <c r="F132" s="150"/>
      <c r="G132" s="150"/>
      <c r="H132" s="150"/>
      <c r="I132" s="150"/>
      <c r="J132" s="150"/>
      <c r="K132" s="150"/>
      <c r="L132" s="150"/>
      <c r="M132" s="150"/>
      <c r="N132" s="150"/>
      <c r="O132" s="150"/>
      <c r="P132" s="150"/>
      <c r="Q132" s="150"/>
      <c r="R132" s="150"/>
      <c r="S132" s="150"/>
      <c r="T132" s="150"/>
      <c r="U132" s="150"/>
      <c r="V132" s="150"/>
      <c r="W132" s="150"/>
      <c r="X132" s="150"/>
      <c r="Y132" s="150"/>
      <c r="Z132" s="150"/>
      <c r="AA132" s="150"/>
      <c r="AB132" s="150"/>
      <c r="AC132" s="150"/>
      <c r="AD132" s="150"/>
      <c r="AE132" s="150"/>
      <c r="AF132" s="150"/>
      <c r="AG132" s="150"/>
      <c r="AH132" s="150"/>
      <c r="AI132" s="150"/>
      <c r="AJ132" s="150"/>
      <c r="AK132" s="150"/>
      <c r="AL132" s="150"/>
      <c r="AM132" s="150"/>
      <c r="AN132" s="150"/>
      <c r="AO132" s="150"/>
      <c r="AP132" s="150"/>
      <c r="AQ132" s="150"/>
      <c r="AR132" s="150"/>
      <c r="AS132" s="150"/>
      <c r="AT132" s="150"/>
      <c r="AU132" s="150"/>
      <c r="AV132" s="150"/>
      <c r="AW132" s="150"/>
      <c r="AX132" s="150"/>
      <c r="AY132" s="150"/>
      <c r="AZ132" s="150"/>
      <c r="BA132" s="150"/>
      <c r="BB132" s="150"/>
      <c r="BC132" s="150"/>
      <c r="BD132" s="150"/>
      <c r="BE132" s="150"/>
      <c r="BF132" s="150"/>
      <c r="BG132" s="150"/>
      <c r="BH132" s="150"/>
      <c r="BI132" s="150"/>
      <c r="BJ132" s="150"/>
      <c r="BK132" s="150"/>
      <c r="BL132" s="150"/>
      <c r="BM132" s="150"/>
      <c r="BN132" s="150"/>
      <c r="BO132" s="150"/>
      <c r="BP132" s="150"/>
      <c r="BQ132" s="150"/>
      <c r="BR132" s="150"/>
    </row>
    <row r="133" spans="1:70" ht="12.75">
      <c r="A133" s="150"/>
      <c r="B133" s="150"/>
      <c r="C133" s="150"/>
      <c r="D133" s="150"/>
      <c r="E133" s="150"/>
      <c r="F133" s="150"/>
      <c r="G133" s="150"/>
      <c r="H133" s="150"/>
      <c r="I133" s="150"/>
      <c r="J133" s="150"/>
      <c r="K133" s="150"/>
      <c r="L133" s="150"/>
      <c r="M133" s="150"/>
      <c r="N133" s="150"/>
      <c r="O133" s="150"/>
      <c r="P133" s="150"/>
      <c r="Q133" s="150"/>
      <c r="R133" s="150"/>
      <c r="S133" s="150"/>
      <c r="T133" s="150"/>
      <c r="U133" s="150"/>
      <c r="V133" s="150"/>
      <c r="W133" s="150"/>
      <c r="X133" s="150"/>
      <c r="Y133" s="150"/>
      <c r="Z133" s="150"/>
      <c r="AA133" s="150"/>
      <c r="AB133" s="150"/>
      <c r="AC133" s="150"/>
      <c r="AD133" s="150"/>
      <c r="AE133" s="150"/>
      <c r="AF133" s="150"/>
      <c r="AG133" s="150"/>
      <c r="AH133" s="150"/>
      <c r="AI133" s="150"/>
      <c r="AJ133" s="150"/>
      <c r="AK133" s="150"/>
      <c r="AL133" s="150"/>
      <c r="AM133" s="150"/>
      <c r="AN133" s="150"/>
      <c r="AO133" s="150"/>
      <c r="AP133" s="150"/>
      <c r="AQ133" s="150"/>
      <c r="AR133" s="150"/>
      <c r="AS133" s="150"/>
      <c r="AT133" s="150"/>
      <c r="AU133" s="150"/>
      <c r="AV133" s="150"/>
      <c r="AW133" s="150"/>
      <c r="AX133" s="150"/>
      <c r="AY133" s="150"/>
      <c r="AZ133" s="150"/>
      <c r="BA133" s="150"/>
      <c r="BB133" s="150"/>
      <c r="BC133" s="150"/>
      <c r="BD133" s="150"/>
      <c r="BE133" s="150"/>
      <c r="BF133" s="150"/>
      <c r="BG133" s="150"/>
      <c r="BH133" s="150"/>
      <c r="BI133" s="150"/>
      <c r="BJ133" s="150"/>
      <c r="BK133" s="150"/>
      <c r="BL133" s="150"/>
      <c r="BM133" s="150"/>
      <c r="BN133" s="150"/>
      <c r="BO133" s="150"/>
      <c r="BP133" s="150"/>
      <c r="BQ133" s="150"/>
      <c r="BR133" s="150"/>
    </row>
    <row r="134" spans="1:70" ht="12.75">
      <c r="A134" s="150"/>
      <c r="B134" s="150"/>
      <c r="C134" s="150"/>
      <c r="D134" s="150"/>
      <c r="E134" s="150"/>
      <c r="F134" s="150"/>
      <c r="G134" s="150"/>
      <c r="H134" s="150"/>
      <c r="I134" s="150"/>
      <c r="J134" s="150"/>
      <c r="K134" s="150"/>
      <c r="L134" s="150"/>
      <c r="M134" s="150"/>
      <c r="N134" s="150"/>
      <c r="O134" s="150"/>
      <c r="P134" s="150"/>
      <c r="Q134" s="150"/>
      <c r="R134" s="150"/>
      <c r="S134" s="150"/>
      <c r="T134" s="150"/>
      <c r="U134" s="150"/>
      <c r="V134" s="150"/>
      <c r="W134" s="150"/>
      <c r="X134" s="150"/>
      <c r="Y134" s="150"/>
      <c r="Z134" s="150"/>
      <c r="AA134" s="150"/>
      <c r="AB134" s="150"/>
      <c r="AC134" s="150"/>
      <c r="AD134" s="150"/>
      <c r="AE134" s="150"/>
      <c r="AF134" s="150"/>
      <c r="AG134" s="150"/>
      <c r="AH134" s="150"/>
      <c r="AI134" s="150"/>
      <c r="AJ134" s="150"/>
      <c r="AK134" s="150"/>
      <c r="AL134" s="150"/>
      <c r="AM134" s="150"/>
      <c r="AN134" s="150"/>
      <c r="AO134" s="150"/>
      <c r="AP134" s="150"/>
      <c r="AQ134" s="150"/>
      <c r="AR134" s="150"/>
      <c r="AS134" s="150"/>
      <c r="AT134" s="150"/>
      <c r="AU134" s="150"/>
      <c r="AV134" s="150"/>
      <c r="AW134" s="150"/>
      <c r="AX134" s="150"/>
      <c r="AY134" s="150"/>
      <c r="AZ134" s="150"/>
      <c r="BA134" s="150"/>
      <c r="BB134" s="150"/>
      <c r="BC134" s="150"/>
      <c r="BD134" s="150"/>
      <c r="BE134" s="150"/>
      <c r="BF134" s="150"/>
      <c r="BG134" s="150"/>
      <c r="BH134" s="150"/>
      <c r="BI134" s="150"/>
      <c r="BJ134" s="150"/>
      <c r="BK134" s="150"/>
      <c r="BL134" s="150"/>
      <c r="BM134" s="150"/>
      <c r="BN134" s="150"/>
      <c r="BO134" s="150"/>
      <c r="BP134" s="150"/>
      <c r="BQ134" s="150"/>
      <c r="BR134" s="150"/>
    </row>
    <row r="135" spans="1:70" ht="12.75">
      <c r="A135" s="150"/>
      <c r="B135" s="150"/>
      <c r="C135" s="150"/>
      <c r="D135" s="150"/>
      <c r="E135" s="150"/>
      <c r="F135" s="150"/>
      <c r="G135" s="150"/>
      <c r="H135" s="150"/>
      <c r="I135" s="150"/>
      <c r="J135" s="150"/>
      <c r="K135" s="150"/>
      <c r="L135" s="150"/>
      <c r="M135" s="150"/>
      <c r="N135" s="150"/>
      <c r="O135" s="150"/>
      <c r="P135" s="150"/>
      <c r="Q135" s="150"/>
      <c r="R135" s="150"/>
      <c r="S135" s="150"/>
      <c r="T135" s="150"/>
      <c r="U135" s="150"/>
      <c r="V135" s="150"/>
      <c r="W135" s="150"/>
      <c r="X135" s="150"/>
      <c r="Y135" s="150"/>
      <c r="Z135" s="150"/>
      <c r="AA135" s="150"/>
      <c r="AB135" s="150"/>
      <c r="AC135" s="150"/>
      <c r="AD135" s="150"/>
      <c r="AE135" s="150"/>
      <c r="AF135" s="150"/>
      <c r="AG135" s="150"/>
      <c r="AH135" s="150"/>
      <c r="AI135" s="150"/>
      <c r="AJ135" s="150"/>
      <c r="AK135" s="150"/>
      <c r="AL135" s="150"/>
      <c r="AM135" s="150"/>
      <c r="AN135" s="150"/>
      <c r="AO135" s="150"/>
      <c r="AP135" s="150"/>
      <c r="AQ135" s="150"/>
      <c r="AR135" s="150"/>
      <c r="AS135" s="150"/>
      <c r="AT135" s="150"/>
      <c r="AU135" s="150"/>
      <c r="AV135" s="150"/>
      <c r="AW135" s="150"/>
      <c r="AX135" s="150"/>
      <c r="AY135" s="150"/>
      <c r="AZ135" s="150"/>
      <c r="BA135" s="150"/>
      <c r="BB135" s="150"/>
      <c r="BC135" s="150"/>
      <c r="BD135" s="150"/>
      <c r="BE135" s="150"/>
      <c r="BF135" s="150"/>
      <c r="BG135" s="150"/>
      <c r="BH135" s="150"/>
      <c r="BI135" s="150"/>
      <c r="BJ135" s="150"/>
      <c r="BK135" s="150"/>
      <c r="BL135" s="150"/>
      <c r="BM135" s="150"/>
      <c r="BN135" s="150"/>
      <c r="BO135" s="150"/>
      <c r="BP135" s="150"/>
      <c r="BQ135" s="150"/>
      <c r="BR135" s="150"/>
    </row>
    <row r="136" spans="1:70" ht="12.75">
      <c r="A136" s="150"/>
      <c r="B136" s="150"/>
      <c r="C136" s="150"/>
      <c r="D136" s="150"/>
      <c r="E136" s="150"/>
      <c r="F136" s="150"/>
      <c r="G136" s="150"/>
      <c r="H136" s="150"/>
      <c r="I136" s="150"/>
      <c r="J136" s="150"/>
      <c r="K136" s="150"/>
      <c r="L136" s="150"/>
      <c r="M136" s="150"/>
      <c r="N136" s="150"/>
      <c r="O136" s="150"/>
      <c r="P136" s="150"/>
      <c r="Q136" s="150"/>
      <c r="R136" s="150"/>
      <c r="S136" s="150"/>
      <c r="T136" s="150"/>
      <c r="U136" s="150"/>
      <c r="V136" s="150"/>
      <c r="W136" s="150"/>
      <c r="X136" s="150"/>
      <c r="Y136" s="150"/>
      <c r="Z136" s="150"/>
      <c r="AA136" s="150"/>
      <c r="AB136" s="150"/>
      <c r="AC136" s="150"/>
      <c r="AD136" s="150"/>
      <c r="AE136" s="150"/>
      <c r="AF136" s="150"/>
      <c r="AG136" s="150"/>
      <c r="AH136" s="150"/>
      <c r="AI136" s="150"/>
      <c r="AJ136" s="150"/>
      <c r="AK136" s="150"/>
      <c r="AL136" s="150"/>
      <c r="AM136" s="150"/>
      <c r="AN136" s="150"/>
      <c r="AO136" s="150"/>
      <c r="AP136" s="150"/>
      <c r="AQ136" s="150"/>
      <c r="AR136" s="150"/>
      <c r="AS136" s="150"/>
      <c r="AT136" s="150"/>
      <c r="AU136" s="150"/>
      <c r="AV136" s="150"/>
      <c r="AW136" s="150"/>
      <c r="AX136" s="150"/>
      <c r="AY136" s="150"/>
      <c r="AZ136" s="150"/>
      <c r="BA136" s="150"/>
      <c r="BB136" s="150"/>
      <c r="BC136" s="150"/>
      <c r="BD136" s="150"/>
      <c r="BE136" s="150"/>
      <c r="BF136" s="150"/>
      <c r="BG136" s="150"/>
      <c r="BH136" s="150"/>
      <c r="BI136" s="150"/>
      <c r="BJ136" s="150"/>
      <c r="BK136" s="150"/>
      <c r="BL136" s="150"/>
      <c r="BM136" s="150"/>
      <c r="BN136" s="150"/>
      <c r="BO136" s="150"/>
      <c r="BP136" s="150"/>
      <c r="BQ136" s="150"/>
      <c r="BR136" s="150"/>
    </row>
    <row r="137" spans="1:70" ht="12.75">
      <c r="A137" s="150"/>
      <c r="B137" s="150"/>
      <c r="C137" s="150"/>
      <c r="D137" s="150"/>
      <c r="E137" s="150"/>
      <c r="F137" s="150"/>
      <c r="G137" s="150"/>
      <c r="H137" s="150"/>
      <c r="I137" s="150"/>
      <c r="J137" s="150"/>
      <c r="K137" s="150"/>
      <c r="L137" s="150"/>
      <c r="M137" s="150"/>
      <c r="N137" s="150"/>
      <c r="O137" s="150"/>
      <c r="P137" s="150"/>
      <c r="Q137" s="150"/>
      <c r="R137" s="150"/>
      <c r="S137" s="150"/>
      <c r="T137" s="150"/>
      <c r="U137" s="150"/>
      <c r="V137" s="150"/>
      <c r="W137" s="150"/>
      <c r="X137" s="150"/>
      <c r="Y137" s="150"/>
      <c r="Z137" s="150"/>
      <c r="AA137" s="150"/>
      <c r="AB137" s="150"/>
      <c r="AC137" s="150"/>
      <c r="AD137" s="150"/>
      <c r="AE137" s="150"/>
      <c r="AF137" s="150"/>
      <c r="AG137" s="150"/>
      <c r="AH137" s="150"/>
      <c r="AI137" s="150"/>
      <c r="AJ137" s="150"/>
      <c r="AK137" s="150"/>
      <c r="AL137" s="150"/>
      <c r="AM137" s="150"/>
      <c r="AN137" s="150"/>
      <c r="AO137" s="150"/>
      <c r="AP137" s="150"/>
      <c r="AQ137" s="150"/>
      <c r="AR137" s="150"/>
      <c r="AS137" s="150"/>
      <c r="AT137" s="150"/>
      <c r="AU137" s="150"/>
      <c r="AV137" s="150"/>
      <c r="AW137" s="150"/>
      <c r="AX137" s="150"/>
      <c r="AY137" s="150"/>
      <c r="AZ137" s="150"/>
      <c r="BA137" s="150"/>
      <c r="BB137" s="150"/>
      <c r="BC137" s="150"/>
      <c r="BD137" s="150"/>
      <c r="BE137" s="150"/>
      <c r="BF137" s="150"/>
      <c r="BG137" s="150"/>
      <c r="BH137" s="150"/>
      <c r="BI137" s="150"/>
      <c r="BJ137" s="150"/>
      <c r="BK137" s="150"/>
      <c r="BL137" s="150"/>
      <c r="BM137" s="150"/>
      <c r="BN137" s="150"/>
      <c r="BO137" s="150"/>
      <c r="BP137" s="150"/>
      <c r="BQ137" s="150"/>
      <c r="BR137" s="150"/>
    </row>
    <row r="138" spans="1:70" ht="12.75">
      <c r="A138" s="150"/>
      <c r="B138" s="150"/>
      <c r="C138" s="150"/>
      <c r="D138" s="150"/>
      <c r="E138" s="150"/>
      <c r="F138" s="150"/>
      <c r="G138" s="150"/>
      <c r="H138" s="150"/>
      <c r="I138" s="150"/>
      <c r="J138" s="150"/>
      <c r="K138" s="150"/>
      <c r="L138" s="150"/>
      <c r="M138" s="150"/>
      <c r="N138" s="150"/>
      <c r="O138" s="150"/>
      <c r="P138" s="150"/>
      <c r="Q138" s="150"/>
      <c r="R138" s="150"/>
      <c r="S138" s="150"/>
      <c r="T138" s="150"/>
      <c r="U138" s="150"/>
      <c r="V138" s="150"/>
      <c r="W138" s="150"/>
      <c r="X138" s="150"/>
      <c r="Y138" s="150"/>
      <c r="Z138" s="150"/>
      <c r="AA138" s="150"/>
      <c r="AB138" s="150"/>
      <c r="AC138" s="150"/>
      <c r="AD138" s="150"/>
      <c r="AE138" s="150"/>
      <c r="AF138" s="150"/>
      <c r="AG138" s="150"/>
      <c r="AH138" s="150"/>
      <c r="AI138" s="150"/>
      <c r="AJ138" s="150"/>
      <c r="AK138" s="150"/>
      <c r="AL138" s="150"/>
      <c r="AM138" s="150"/>
      <c r="AN138" s="150"/>
      <c r="AO138" s="150"/>
      <c r="AP138" s="150"/>
      <c r="AQ138" s="150"/>
      <c r="AR138" s="150"/>
      <c r="AS138" s="150"/>
      <c r="AT138" s="150"/>
      <c r="AU138" s="150"/>
      <c r="AV138" s="150"/>
      <c r="AW138" s="150"/>
      <c r="AX138" s="150"/>
      <c r="AY138" s="150"/>
      <c r="AZ138" s="150"/>
      <c r="BA138" s="150"/>
      <c r="BB138" s="150"/>
      <c r="BC138" s="150"/>
      <c r="BD138" s="150"/>
      <c r="BE138" s="150"/>
      <c r="BF138" s="150"/>
      <c r="BG138" s="150"/>
      <c r="BH138" s="150"/>
      <c r="BI138" s="150"/>
      <c r="BJ138" s="150"/>
      <c r="BK138" s="150"/>
      <c r="BL138" s="150"/>
      <c r="BM138" s="150"/>
      <c r="BN138" s="150"/>
      <c r="BO138" s="150"/>
      <c r="BP138" s="150"/>
      <c r="BQ138" s="150"/>
      <c r="BR138" s="150"/>
    </row>
    <row r="139" spans="1:70" ht="12.75">
      <c r="A139" s="150"/>
      <c r="B139" s="150"/>
      <c r="C139" s="150"/>
      <c r="D139" s="150"/>
      <c r="E139" s="150"/>
      <c r="F139" s="150"/>
      <c r="G139" s="150"/>
      <c r="H139" s="150"/>
      <c r="I139" s="150"/>
      <c r="J139" s="150"/>
      <c r="K139" s="150"/>
      <c r="L139" s="150"/>
      <c r="M139" s="150"/>
      <c r="N139" s="150"/>
      <c r="O139" s="150"/>
      <c r="P139" s="150"/>
      <c r="Q139" s="150"/>
      <c r="R139" s="150"/>
      <c r="S139" s="150"/>
      <c r="T139" s="150"/>
      <c r="U139" s="150"/>
      <c r="V139" s="150"/>
      <c r="W139" s="150"/>
      <c r="X139" s="150"/>
      <c r="Y139" s="150"/>
      <c r="Z139" s="150"/>
      <c r="AA139" s="150"/>
      <c r="AB139" s="150"/>
      <c r="AC139" s="150"/>
      <c r="AD139" s="150"/>
      <c r="AE139" s="150"/>
      <c r="AF139" s="150"/>
      <c r="AG139" s="150"/>
      <c r="AH139" s="150"/>
      <c r="AI139" s="150"/>
      <c r="AJ139" s="150"/>
      <c r="AK139" s="150"/>
      <c r="AL139" s="150"/>
      <c r="AM139" s="150"/>
      <c r="AN139" s="150"/>
      <c r="AO139" s="150"/>
      <c r="AP139" s="150"/>
      <c r="AQ139" s="150"/>
      <c r="AR139" s="150"/>
      <c r="AS139" s="150"/>
      <c r="AT139" s="150"/>
      <c r="AU139" s="150"/>
      <c r="AV139" s="150"/>
      <c r="AW139" s="150"/>
      <c r="AX139" s="150"/>
      <c r="AY139" s="150"/>
      <c r="AZ139" s="150"/>
      <c r="BA139" s="150"/>
      <c r="BB139" s="150"/>
      <c r="BC139" s="150"/>
      <c r="BD139" s="150"/>
      <c r="BE139" s="150"/>
      <c r="BF139" s="150"/>
      <c r="BG139" s="150"/>
      <c r="BH139" s="150"/>
      <c r="BI139" s="150"/>
      <c r="BJ139" s="150"/>
      <c r="BK139" s="150"/>
      <c r="BL139" s="150"/>
      <c r="BM139" s="150"/>
      <c r="BN139" s="150"/>
      <c r="BO139" s="150"/>
      <c r="BP139" s="150"/>
      <c r="BQ139" s="150"/>
      <c r="BR139" s="150"/>
    </row>
    <row r="140" spans="1:70" ht="12.75">
      <c r="A140" s="150"/>
      <c r="B140" s="150"/>
      <c r="C140" s="150"/>
      <c r="D140" s="150"/>
      <c r="E140" s="150"/>
      <c r="F140" s="150"/>
      <c r="G140" s="150"/>
      <c r="H140" s="150"/>
      <c r="I140" s="150"/>
      <c r="J140" s="150"/>
      <c r="K140" s="150"/>
      <c r="L140" s="150"/>
      <c r="M140" s="150"/>
      <c r="N140" s="150"/>
      <c r="O140" s="150"/>
      <c r="P140" s="150"/>
      <c r="Q140" s="150"/>
      <c r="R140" s="150"/>
      <c r="S140" s="150"/>
      <c r="T140" s="150"/>
      <c r="U140" s="150"/>
      <c r="V140" s="150"/>
      <c r="W140" s="150"/>
      <c r="X140" s="150"/>
      <c r="Y140" s="150"/>
      <c r="Z140" s="150"/>
      <c r="AA140" s="150"/>
      <c r="AB140" s="150"/>
      <c r="AC140" s="150"/>
      <c r="AD140" s="150"/>
      <c r="AE140" s="150"/>
      <c r="AF140" s="150"/>
      <c r="AG140" s="150"/>
      <c r="AH140" s="150"/>
      <c r="AI140" s="150"/>
      <c r="AJ140" s="150"/>
      <c r="AK140" s="150"/>
      <c r="AL140" s="150"/>
      <c r="AM140" s="150"/>
      <c r="AN140" s="150"/>
      <c r="AO140" s="150"/>
      <c r="AP140" s="150"/>
      <c r="AQ140" s="150"/>
      <c r="AR140" s="150"/>
      <c r="AS140" s="150"/>
      <c r="AT140" s="150"/>
      <c r="AU140" s="150"/>
      <c r="AV140" s="150"/>
      <c r="AW140" s="150"/>
      <c r="AX140" s="150"/>
      <c r="AY140" s="150"/>
      <c r="AZ140" s="150"/>
      <c r="BA140" s="150"/>
      <c r="BB140" s="150"/>
      <c r="BC140" s="150"/>
      <c r="BD140" s="150"/>
      <c r="BE140" s="150"/>
      <c r="BF140" s="150"/>
      <c r="BG140" s="150"/>
      <c r="BH140" s="150"/>
      <c r="BI140" s="150"/>
      <c r="BJ140" s="150"/>
      <c r="BK140" s="150"/>
      <c r="BL140" s="150"/>
      <c r="BM140" s="150"/>
      <c r="BN140" s="150"/>
      <c r="BO140" s="150"/>
      <c r="BP140" s="150"/>
      <c r="BQ140" s="150"/>
      <c r="BR140" s="150"/>
    </row>
    <row r="141" spans="1:70" ht="12.75">
      <c r="A141" s="150"/>
      <c r="B141" s="150"/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  <c r="P141" s="150"/>
      <c r="Q141" s="150"/>
      <c r="R141" s="150"/>
      <c r="S141" s="150"/>
      <c r="T141" s="150"/>
      <c r="U141" s="150"/>
      <c r="V141" s="150"/>
      <c r="W141" s="150"/>
      <c r="X141" s="150"/>
      <c r="Y141" s="150"/>
      <c r="Z141" s="150"/>
      <c r="AA141" s="150"/>
      <c r="AB141" s="150"/>
      <c r="AC141" s="150"/>
      <c r="AD141" s="150"/>
      <c r="AE141" s="150"/>
      <c r="AF141" s="150"/>
      <c r="AG141" s="150"/>
      <c r="AH141" s="150"/>
      <c r="AI141" s="150"/>
      <c r="AJ141" s="150"/>
      <c r="AK141" s="150"/>
      <c r="AL141" s="150"/>
      <c r="AM141" s="150"/>
      <c r="AN141" s="150"/>
      <c r="AO141" s="150"/>
      <c r="AP141" s="150"/>
      <c r="AQ141" s="150"/>
      <c r="AR141" s="150"/>
      <c r="AS141" s="150"/>
      <c r="AT141" s="150"/>
      <c r="AU141" s="150"/>
      <c r="AV141" s="150"/>
      <c r="AW141" s="150"/>
      <c r="AX141" s="150"/>
      <c r="AY141" s="150"/>
      <c r="AZ141" s="150"/>
      <c r="BA141" s="150"/>
      <c r="BB141" s="150"/>
      <c r="BC141" s="150"/>
      <c r="BD141" s="150"/>
      <c r="BE141" s="150"/>
      <c r="BF141" s="150"/>
      <c r="BG141" s="150"/>
      <c r="BH141" s="150"/>
      <c r="BI141" s="150"/>
      <c r="BJ141" s="150"/>
      <c r="BK141" s="150"/>
      <c r="BL141" s="150"/>
      <c r="BM141" s="150"/>
      <c r="BN141" s="150"/>
      <c r="BO141" s="150"/>
      <c r="BP141" s="150"/>
      <c r="BQ141" s="150"/>
      <c r="BR141" s="150"/>
    </row>
    <row r="142" spans="1:70" ht="12.75">
      <c r="A142" s="150"/>
      <c r="B142" s="150"/>
      <c r="C142" s="150"/>
      <c r="D142" s="150"/>
      <c r="E142" s="150"/>
      <c r="F142" s="150"/>
      <c r="G142" s="150"/>
      <c r="H142" s="150"/>
      <c r="I142" s="150"/>
      <c r="J142" s="150"/>
      <c r="K142" s="150"/>
      <c r="L142" s="150"/>
      <c r="M142" s="150"/>
      <c r="N142" s="150"/>
      <c r="O142" s="150"/>
      <c r="P142" s="150"/>
      <c r="Q142" s="150"/>
      <c r="R142" s="150"/>
      <c r="S142" s="150"/>
      <c r="T142" s="150"/>
      <c r="U142" s="150"/>
      <c r="V142" s="150"/>
      <c r="W142" s="150"/>
      <c r="X142" s="150"/>
      <c r="Y142" s="150"/>
      <c r="Z142" s="150"/>
      <c r="AA142" s="150"/>
      <c r="AB142" s="150"/>
      <c r="AC142" s="150"/>
      <c r="AD142" s="150"/>
      <c r="AE142" s="150"/>
      <c r="AF142" s="150"/>
      <c r="AG142" s="150"/>
      <c r="AH142" s="150"/>
      <c r="AI142" s="150"/>
      <c r="AJ142" s="150"/>
      <c r="AK142" s="150"/>
      <c r="AL142" s="150"/>
      <c r="AM142" s="150"/>
      <c r="AN142" s="150"/>
      <c r="AO142" s="150"/>
      <c r="AP142" s="150"/>
      <c r="AQ142" s="150"/>
      <c r="AR142" s="150"/>
      <c r="AS142" s="150"/>
      <c r="AT142" s="150"/>
      <c r="AU142" s="150"/>
      <c r="AV142" s="150"/>
      <c r="AW142" s="150"/>
      <c r="AX142" s="150"/>
      <c r="AY142" s="150"/>
      <c r="AZ142" s="150"/>
      <c r="BA142" s="150"/>
      <c r="BB142" s="150"/>
      <c r="BC142" s="150"/>
      <c r="BD142" s="150"/>
      <c r="BE142" s="150"/>
      <c r="BF142" s="150"/>
      <c r="BG142" s="150"/>
      <c r="BH142" s="150"/>
      <c r="BI142" s="150"/>
      <c r="BJ142" s="150"/>
      <c r="BK142" s="150"/>
      <c r="BL142" s="150"/>
      <c r="BM142" s="150"/>
      <c r="BN142" s="150"/>
      <c r="BO142" s="150"/>
      <c r="BP142" s="150"/>
      <c r="BQ142" s="150"/>
      <c r="BR142" s="150"/>
    </row>
    <row r="143" spans="1:70" ht="12.75">
      <c r="A143" s="150"/>
      <c r="B143" s="150"/>
      <c r="C143" s="150"/>
      <c r="D143" s="150"/>
      <c r="E143" s="150"/>
      <c r="F143" s="150"/>
      <c r="G143" s="150"/>
      <c r="H143" s="150"/>
      <c r="I143" s="150"/>
      <c r="J143" s="150"/>
      <c r="K143" s="150"/>
      <c r="L143" s="150"/>
      <c r="M143" s="150"/>
      <c r="N143" s="150"/>
      <c r="O143" s="150"/>
      <c r="P143" s="150"/>
      <c r="Q143" s="150"/>
      <c r="R143" s="150"/>
      <c r="S143" s="150"/>
      <c r="T143" s="150"/>
      <c r="U143" s="150"/>
      <c r="V143" s="150"/>
      <c r="W143" s="150"/>
      <c r="X143" s="150"/>
      <c r="Y143" s="150"/>
      <c r="Z143" s="150"/>
      <c r="AA143" s="150"/>
      <c r="AB143" s="150"/>
      <c r="AC143" s="150"/>
      <c r="AD143" s="150"/>
      <c r="AE143" s="150"/>
      <c r="AF143" s="150"/>
      <c r="AG143" s="150"/>
      <c r="AH143" s="150"/>
      <c r="AI143" s="150"/>
      <c r="AJ143" s="150"/>
      <c r="AK143" s="150"/>
      <c r="AL143" s="150"/>
      <c r="AM143" s="150"/>
      <c r="AN143" s="150"/>
      <c r="AO143" s="150"/>
      <c r="AP143" s="150"/>
      <c r="AQ143" s="150"/>
      <c r="AR143" s="150"/>
      <c r="AS143" s="150"/>
      <c r="AT143" s="150"/>
      <c r="AU143" s="150"/>
      <c r="AV143" s="150"/>
      <c r="AW143" s="150"/>
      <c r="AX143" s="150"/>
      <c r="AY143" s="150"/>
      <c r="AZ143" s="150"/>
      <c r="BA143" s="150"/>
      <c r="BB143" s="150"/>
      <c r="BC143" s="150"/>
      <c r="BD143" s="150"/>
      <c r="BE143" s="150"/>
      <c r="BF143" s="150"/>
      <c r="BG143" s="150"/>
      <c r="BH143" s="150"/>
      <c r="BI143" s="150"/>
      <c r="BJ143" s="150"/>
      <c r="BK143" s="150"/>
      <c r="BL143" s="150"/>
      <c r="BM143" s="150"/>
      <c r="BN143" s="150"/>
      <c r="BO143" s="150"/>
      <c r="BP143" s="150"/>
      <c r="BQ143" s="150"/>
      <c r="BR143" s="150"/>
    </row>
    <row r="144" spans="1:70" ht="12.75">
      <c r="A144" s="150"/>
      <c r="B144" s="150"/>
      <c r="C144" s="150"/>
      <c r="D144" s="150"/>
      <c r="E144" s="150"/>
      <c r="F144" s="150"/>
      <c r="G144" s="150"/>
      <c r="H144" s="150"/>
      <c r="I144" s="150"/>
      <c r="J144" s="150"/>
      <c r="K144" s="150"/>
      <c r="L144" s="150"/>
      <c r="M144" s="150"/>
      <c r="N144" s="150"/>
      <c r="O144" s="150"/>
      <c r="P144" s="150"/>
      <c r="Q144" s="150"/>
      <c r="R144" s="150"/>
      <c r="S144" s="150"/>
      <c r="T144" s="150"/>
      <c r="U144" s="150"/>
      <c r="V144" s="150"/>
      <c r="W144" s="150"/>
      <c r="X144" s="150"/>
      <c r="Y144" s="150"/>
      <c r="Z144" s="150"/>
      <c r="AA144" s="150"/>
      <c r="AB144" s="150"/>
      <c r="AC144" s="150"/>
      <c r="AD144" s="150"/>
      <c r="AE144" s="150"/>
      <c r="AF144" s="150"/>
      <c r="AG144" s="150"/>
      <c r="AH144" s="150"/>
      <c r="AI144" s="150"/>
      <c r="AJ144" s="150"/>
      <c r="AK144" s="150"/>
      <c r="AL144" s="150"/>
      <c r="AM144" s="150"/>
      <c r="AN144" s="150"/>
      <c r="AO144" s="150"/>
      <c r="AP144" s="150"/>
      <c r="AQ144" s="150"/>
      <c r="AR144" s="150"/>
      <c r="AS144" s="150"/>
      <c r="AT144" s="150"/>
      <c r="AU144" s="150"/>
      <c r="AV144" s="150"/>
      <c r="AW144" s="150"/>
      <c r="AX144" s="150"/>
      <c r="AY144" s="150"/>
      <c r="AZ144" s="150"/>
      <c r="BA144" s="150"/>
      <c r="BB144" s="150"/>
      <c r="BC144" s="150"/>
      <c r="BD144" s="150"/>
      <c r="BE144" s="150"/>
      <c r="BF144" s="150"/>
      <c r="BG144" s="150"/>
      <c r="BH144" s="150"/>
      <c r="BI144" s="150"/>
      <c r="BJ144" s="150"/>
      <c r="BK144" s="150"/>
      <c r="BL144" s="150"/>
      <c r="BM144" s="150"/>
      <c r="BN144" s="150"/>
      <c r="BO144" s="150"/>
      <c r="BP144" s="150"/>
      <c r="BQ144" s="150"/>
      <c r="BR144" s="150"/>
    </row>
    <row r="145" spans="1:70" ht="12.75">
      <c r="A145" s="150"/>
      <c r="B145" s="150"/>
      <c r="C145" s="150"/>
      <c r="D145" s="150"/>
      <c r="E145" s="150"/>
      <c r="F145" s="150"/>
      <c r="G145" s="150"/>
      <c r="H145" s="150"/>
      <c r="I145" s="150"/>
      <c r="J145" s="150"/>
      <c r="K145" s="150"/>
      <c r="L145" s="150"/>
      <c r="M145" s="150"/>
      <c r="N145" s="150"/>
      <c r="O145" s="150"/>
      <c r="P145" s="150"/>
      <c r="Q145" s="150"/>
      <c r="R145" s="150"/>
      <c r="S145" s="150"/>
      <c r="T145" s="150"/>
      <c r="U145" s="150"/>
      <c r="V145" s="150"/>
      <c r="W145" s="150"/>
      <c r="X145" s="150"/>
      <c r="Y145" s="150"/>
      <c r="Z145" s="150"/>
      <c r="AA145" s="150"/>
      <c r="AB145" s="150"/>
      <c r="AC145" s="150"/>
      <c r="AD145" s="150"/>
      <c r="AE145" s="150"/>
      <c r="AF145" s="150"/>
      <c r="AG145" s="150"/>
      <c r="AH145" s="150"/>
      <c r="AI145" s="150"/>
      <c r="AJ145" s="150"/>
      <c r="AK145" s="150"/>
      <c r="AL145" s="150"/>
      <c r="AM145" s="150"/>
      <c r="AN145" s="150"/>
      <c r="AO145" s="150"/>
      <c r="AP145" s="150"/>
      <c r="AQ145" s="150"/>
      <c r="AR145" s="150"/>
      <c r="AS145" s="150"/>
      <c r="AT145" s="150"/>
      <c r="AU145" s="150"/>
      <c r="AV145" s="150"/>
      <c r="AW145" s="150"/>
      <c r="AX145" s="150"/>
      <c r="AY145" s="150"/>
      <c r="AZ145" s="150"/>
      <c r="BA145" s="150"/>
      <c r="BB145" s="150"/>
      <c r="BC145" s="150"/>
      <c r="BD145" s="150"/>
      <c r="BE145" s="150"/>
      <c r="BF145" s="150"/>
      <c r="BG145" s="150"/>
      <c r="BH145" s="150"/>
      <c r="BI145" s="150"/>
      <c r="BJ145" s="150"/>
      <c r="BK145" s="150"/>
      <c r="BL145" s="150"/>
      <c r="BM145" s="150"/>
      <c r="BN145" s="150"/>
      <c r="BO145" s="150"/>
      <c r="BP145" s="150"/>
      <c r="BQ145" s="150"/>
      <c r="BR145" s="150"/>
    </row>
    <row r="146" spans="1:70" ht="12.75">
      <c r="A146" s="150"/>
      <c r="B146" s="150"/>
      <c r="C146" s="150"/>
      <c r="D146" s="150"/>
      <c r="E146" s="150"/>
      <c r="F146" s="150"/>
      <c r="G146" s="150"/>
      <c r="H146" s="150"/>
      <c r="I146" s="150"/>
      <c r="J146" s="150"/>
      <c r="K146" s="150"/>
      <c r="L146" s="150"/>
      <c r="M146" s="150"/>
      <c r="N146" s="150"/>
      <c r="O146" s="150"/>
      <c r="P146" s="150"/>
      <c r="Q146" s="150"/>
      <c r="R146" s="150"/>
      <c r="S146" s="150"/>
      <c r="T146" s="150"/>
      <c r="U146" s="150"/>
      <c r="V146" s="150"/>
      <c r="W146" s="150"/>
      <c r="X146" s="150"/>
      <c r="Y146" s="150"/>
      <c r="Z146" s="150"/>
      <c r="AA146" s="150"/>
      <c r="AB146" s="150"/>
      <c r="AC146" s="150"/>
      <c r="AD146" s="150"/>
      <c r="AE146" s="150"/>
      <c r="AF146" s="150"/>
      <c r="AG146" s="150"/>
      <c r="AH146" s="150"/>
      <c r="AI146" s="150"/>
      <c r="AJ146" s="150"/>
      <c r="AK146" s="150"/>
      <c r="AL146" s="150"/>
      <c r="AM146" s="150"/>
      <c r="AN146" s="150"/>
      <c r="AO146" s="150"/>
      <c r="AP146" s="150"/>
      <c r="AQ146" s="150"/>
      <c r="AR146" s="150"/>
      <c r="AS146" s="150"/>
      <c r="AT146" s="150"/>
      <c r="AU146" s="150"/>
      <c r="AV146" s="150"/>
      <c r="AW146" s="150"/>
      <c r="AX146" s="150"/>
      <c r="AY146" s="150"/>
      <c r="AZ146" s="150"/>
      <c r="BA146" s="150"/>
      <c r="BB146" s="150"/>
      <c r="BC146" s="150"/>
      <c r="BD146" s="150"/>
      <c r="BE146" s="150"/>
      <c r="BF146" s="150"/>
      <c r="BG146" s="150"/>
      <c r="BH146" s="150"/>
      <c r="BI146" s="150"/>
      <c r="BJ146" s="150"/>
      <c r="BK146" s="150"/>
      <c r="BL146" s="150"/>
      <c r="BM146" s="150"/>
      <c r="BN146" s="150"/>
      <c r="BO146" s="150"/>
      <c r="BP146" s="150"/>
      <c r="BQ146" s="150"/>
      <c r="BR146" s="150"/>
    </row>
    <row r="147" spans="1:70" ht="12.75">
      <c r="A147" s="150"/>
      <c r="B147" s="150"/>
      <c r="C147" s="150"/>
      <c r="D147" s="150"/>
      <c r="E147" s="150"/>
      <c r="F147" s="150"/>
      <c r="G147" s="150"/>
      <c r="H147" s="150"/>
      <c r="I147" s="150"/>
      <c r="J147" s="150"/>
      <c r="K147" s="150"/>
      <c r="L147" s="150"/>
      <c r="M147" s="150"/>
      <c r="N147" s="150"/>
      <c r="O147" s="150"/>
      <c r="P147" s="150"/>
      <c r="Q147" s="150"/>
      <c r="R147" s="150"/>
      <c r="S147" s="150"/>
      <c r="T147" s="150"/>
      <c r="U147" s="150"/>
      <c r="V147" s="150"/>
      <c r="W147" s="150"/>
      <c r="X147" s="150"/>
      <c r="Y147" s="150"/>
      <c r="Z147" s="150"/>
      <c r="AA147" s="150"/>
      <c r="AB147" s="150"/>
      <c r="AC147" s="150"/>
      <c r="AD147" s="150"/>
      <c r="AE147" s="150"/>
      <c r="AF147" s="150"/>
      <c r="AG147" s="150"/>
      <c r="AH147" s="150"/>
      <c r="AI147" s="150"/>
      <c r="AJ147" s="150"/>
      <c r="AK147" s="150"/>
      <c r="AL147" s="150"/>
      <c r="AM147" s="150"/>
      <c r="AN147" s="150"/>
      <c r="AO147" s="150"/>
      <c r="AP147" s="150"/>
      <c r="AQ147" s="150"/>
      <c r="AR147" s="150"/>
      <c r="AS147" s="150"/>
      <c r="AT147" s="150"/>
      <c r="AU147" s="150"/>
      <c r="AV147" s="150"/>
      <c r="AW147" s="150"/>
      <c r="AX147" s="150"/>
      <c r="AY147" s="150"/>
      <c r="AZ147" s="150"/>
      <c r="BA147" s="150"/>
      <c r="BB147" s="150"/>
      <c r="BC147" s="150"/>
      <c r="BD147" s="150"/>
      <c r="BE147" s="150"/>
      <c r="BF147" s="150"/>
      <c r="BG147" s="150"/>
      <c r="BH147" s="150"/>
      <c r="BI147" s="150"/>
      <c r="BJ147" s="150"/>
      <c r="BK147" s="150"/>
      <c r="BL147" s="150"/>
      <c r="BM147" s="150"/>
      <c r="BN147" s="150"/>
      <c r="BO147" s="150"/>
      <c r="BP147" s="150"/>
      <c r="BQ147" s="150"/>
      <c r="BR147" s="150"/>
    </row>
    <row r="148" spans="1:70" ht="12.75">
      <c r="A148" s="150"/>
      <c r="B148" s="150"/>
      <c r="C148" s="150"/>
      <c r="D148" s="150"/>
      <c r="E148" s="150"/>
      <c r="F148" s="150"/>
      <c r="G148" s="150"/>
      <c r="H148" s="150"/>
      <c r="I148" s="150"/>
      <c r="J148" s="150"/>
      <c r="K148" s="150"/>
      <c r="L148" s="150"/>
      <c r="M148" s="150"/>
      <c r="N148" s="150"/>
      <c r="O148" s="150"/>
      <c r="P148" s="150"/>
      <c r="Q148" s="150"/>
      <c r="R148" s="150"/>
      <c r="S148" s="150"/>
      <c r="T148" s="150"/>
      <c r="U148" s="150"/>
      <c r="V148" s="150"/>
      <c r="W148" s="150"/>
      <c r="X148" s="150"/>
      <c r="Y148" s="150"/>
      <c r="Z148" s="150"/>
      <c r="AA148" s="150"/>
      <c r="AB148" s="150"/>
      <c r="AC148" s="150"/>
      <c r="AD148" s="150"/>
      <c r="AE148" s="150"/>
      <c r="AF148" s="150"/>
      <c r="AG148" s="150"/>
      <c r="AH148" s="150"/>
      <c r="AI148" s="150"/>
      <c r="AJ148" s="150"/>
      <c r="AK148" s="150"/>
      <c r="AL148" s="150"/>
      <c r="AM148" s="150"/>
      <c r="AN148" s="150"/>
      <c r="AO148" s="150"/>
      <c r="AP148" s="150"/>
      <c r="AQ148" s="150"/>
      <c r="AR148" s="150"/>
      <c r="AS148" s="150"/>
      <c r="AT148" s="150"/>
      <c r="AU148" s="150"/>
      <c r="AV148" s="150"/>
      <c r="AW148" s="150"/>
      <c r="AX148" s="150"/>
      <c r="AY148" s="150"/>
      <c r="AZ148" s="150"/>
      <c r="BA148" s="150"/>
      <c r="BB148" s="150"/>
      <c r="BC148" s="150"/>
      <c r="BD148" s="150"/>
      <c r="BE148" s="150"/>
      <c r="BF148" s="150"/>
      <c r="BG148" s="150"/>
      <c r="BH148" s="150"/>
      <c r="BI148" s="150"/>
      <c r="BJ148" s="150"/>
      <c r="BK148" s="150"/>
      <c r="BL148" s="150"/>
      <c r="BM148" s="150"/>
      <c r="BN148" s="150"/>
      <c r="BO148" s="150"/>
      <c r="BP148" s="150"/>
      <c r="BQ148" s="150"/>
      <c r="BR148" s="150"/>
    </row>
    <row r="149" spans="1:70" ht="12.75">
      <c r="A149" s="150"/>
      <c r="B149" s="150"/>
      <c r="C149" s="150"/>
      <c r="D149" s="150"/>
      <c r="E149" s="150"/>
      <c r="F149" s="150"/>
      <c r="G149" s="150"/>
      <c r="H149" s="150"/>
      <c r="I149" s="150"/>
      <c r="J149" s="150"/>
      <c r="K149" s="150"/>
      <c r="L149" s="150"/>
      <c r="M149" s="150"/>
      <c r="N149" s="150"/>
      <c r="O149" s="150"/>
      <c r="P149" s="150"/>
      <c r="Q149" s="150"/>
      <c r="R149" s="150"/>
      <c r="S149" s="150"/>
      <c r="T149" s="150"/>
      <c r="U149" s="150"/>
      <c r="V149" s="150"/>
      <c r="W149" s="150"/>
      <c r="X149" s="150"/>
      <c r="Y149" s="150"/>
      <c r="Z149" s="150"/>
      <c r="AA149" s="150"/>
      <c r="AB149" s="150"/>
      <c r="AC149" s="150"/>
      <c r="AD149" s="150"/>
      <c r="AE149" s="150"/>
      <c r="AF149" s="150"/>
      <c r="AG149" s="150"/>
      <c r="AH149" s="150"/>
      <c r="AI149" s="150"/>
      <c r="AJ149" s="150"/>
      <c r="AK149" s="150"/>
      <c r="AL149" s="150"/>
      <c r="AM149" s="150"/>
      <c r="AN149" s="150"/>
      <c r="AO149" s="150"/>
      <c r="AP149" s="150"/>
      <c r="AQ149" s="150"/>
      <c r="AR149" s="150"/>
      <c r="AS149" s="150"/>
      <c r="AT149" s="150"/>
      <c r="AU149" s="150"/>
      <c r="AV149" s="150"/>
      <c r="AW149" s="150"/>
      <c r="AX149" s="150"/>
      <c r="AY149" s="150"/>
      <c r="AZ149" s="150"/>
      <c r="BA149" s="150"/>
      <c r="BB149" s="150"/>
      <c r="BC149" s="150"/>
      <c r="BD149" s="150"/>
      <c r="BE149" s="150"/>
      <c r="BF149" s="150"/>
      <c r="BG149" s="150"/>
      <c r="BH149" s="150"/>
      <c r="BI149" s="150"/>
      <c r="BJ149" s="150"/>
      <c r="BK149" s="150"/>
      <c r="BL149" s="150"/>
      <c r="BM149" s="150"/>
      <c r="BN149" s="150"/>
      <c r="BO149" s="150"/>
      <c r="BP149" s="150"/>
      <c r="BQ149" s="150"/>
      <c r="BR149" s="150"/>
    </row>
    <row r="150" spans="1:70" ht="12.75">
      <c r="A150" s="150"/>
      <c r="B150" s="150"/>
      <c r="C150" s="150"/>
      <c r="D150" s="150"/>
      <c r="E150" s="150"/>
      <c r="F150" s="150"/>
      <c r="G150" s="150"/>
      <c r="H150" s="150"/>
      <c r="I150" s="150"/>
      <c r="J150" s="150"/>
      <c r="K150" s="150"/>
      <c r="L150" s="150"/>
      <c r="M150" s="150"/>
      <c r="N150" s="150"/>
      <c r="O150" s="150"/>
      <c r="P150" s="150"/>
      <c r="Q150" s="150"/>
      <c r="R150" s="150"/>
      <c r="S150" s="150"/>
      <c r="T150" s="150"/>
      <c r="U150" s="150"/>
      <c r="V150" s="150"/>
      <c r="W150" s="150"/>
      <c r="X150" s="150"/>
      <c r="Y150" s="150"/>
      <c r="Z150" s="150"/>
      <c r="AA150" s="150"/>
      <c r="AB150" s="150"/>
      <c r="AC150" s="150"/>
      <c r="AD150" s="150"/>
      <c r="AE150" s="150"/>
      <c r="AF150" s="150"/>
      <c r="AG150" s="150"/>
      <c r="AH150" s="150"/>
      <c r="AI150" s="150"/>
      <c r="AJ150" s="150"/>
      <c r="AK150" s="150"/>
      <c r="AL150" s="150"/>
      <c r="AM150" s="150"/>
      <c r="AN150" s="150"/>
      <c r="AO150" s="150"/>
      <c r="AP150" s="150"/>
      <c r="AQ150" s="150"/>
      <c r="AR150" s="150"/>
      <c r="AS150" s="150"/>
      <c r="AT150" s="150"/>
      <c r="AU150" s="150"/>
      <c r="AV150" s="150"/>
      <c r="AW150" s="150"/>
      <c r="AX150" s="150"/>
      <c r="AY150" s="150"/>
      <c r="AZ150" s="150"/>
      <c r="BA150" s="150"/>
      <c r="BB150" s="150"/>
      <c r="BC150" s="150"/>
      <c r="BD150" s="150"/>
      <c r="BE150" s="150"/>
      <c r="BF150" s="150"/>
      <c r="BG150" s="150"/>
      <c r="BH150" s="150"/>
      <c r="BI150" s="150"/>
      <c r="BJ150" s="150"/>
      <c r="BK150" s="150"/>
      <c r="BL150" s="150"/>
      <c r="BM150" s="150"/>
      <c r="BN150" s="150"/>
      <c r="BO150" s="150"/>
      <c r="BP150" s="150"/>
      <c r="BQ150" s="150"/>
      <c r="BR150" s="150"/>
    </row>
    <row r="151" spans="1:70" ht="12.75">
      <c r="A151" s="150"/>
      <c r="B151" s="150"/>
      <c r="C151" s="150"/>
      <c r="D151" s="150"/>
      <c r="E151" s="150"/>
      <c r="F151" s="150"/>
      <c r="G151" s="150"/>
      <c r="H151" s="150"/>
      <c r="I151" s="150"/>
      <c r="J151" s="150"/>
      <c r="K151" s="150"/>
      <c r="L151" s="150"/>
      <c r="M151" s="150"/>
      <c r="N151" s="150"/>
      <c r="O151" s="150"/>
      <c r="P151" s="150"/>
      <c r="Q151" s="150"/>
      <c r="R151" s="150"/>
      <c r="S151" s="150"/>
      <c r="T151" s="150"/>
      <c r="U151" s="150"/>
      <c r="V151" s="150"/>
      <c r="W151" s="150"/>
      <c r="X151" s="150"/>
      <c r="Y151" s="150"/>
      <c r="Z151" s="150"/>
      <c r="AA151" s="150"/>
      <c r="AB151" s="150"/>
      <c r="AC151" s="150"/>
      <c r="AD151" s="150"/>
      <c r="AE151" s="150"/>
      <c r="AF151" s="150"/>
      <c r="AG151" s="150"/>
      <c r="AH151" s="150"/>
      <c r="AI151" s="150"/>
      <c r="AJ151" s="150"/>
      <c r="AK151" s="150"/>
      <c r="AL151" s="150"/>
      <c r="AM151" s="150"/>
      <c r="AN151" s="150"/>
      <c r="AO151" s="150"/>
      <c r="AP151" s="150"/>
      <c r="AQ151" s="150"/>
      <c r="AR151" s="150"/>
      <c r="AS151" s="150"/>
      <c r="AT151" s="150"/>
      <c r="AU151" s="150"/>
      <c r="AV151" s="150"/>
      <c r="AW151" s="150"/>
      <c r="AX151" s="150"/>
      <c r="AY151" s="150"/>
      <c r="AZ151" s="150"/>
      <c r="BA151" s="150"/>
      <c r="BB151" s="150"/>
      <c r="BC151" s="150"/>
      <c r="BD151" s="150"/>
      <c r="BE151" s="150"/>
      <c r="BF151" s="150"/>
      <c r="BG151" s="150"/>
      <c r="BH151" s="150"/>
      <c r="BI151" s="150"/>
      <c r="BJ151" s="150"/>
      <c r="BK151" s="150"/>
      <c r="BL151" s="150"/>
      <c r="BM151" s="150"/>
      <c r="BN151" s="150"/>
      <c r="BO151" s="150"/>
      <c r="BP151" s="150"/>
      <c r="BQ151" s="150"/>
      <c r="BR151" s="150"/>
    </row>
    <row r="152" spans="1:70" ht="12.75">
      <c r="A152" s="150"/>
      <c r="B152" s="150"/>
      <c r="C152" s="150"/>
      <c r="D152" s="150"/>
      <c r="E152" s="150"/>
      <c r="F152" s="150"/>
      <c r="G152" s="150"/>
      <c r="H152" s="150"/>
      <c r="I152" s="150"/>
      <c r="J152" s="150"/>
      <c r="K152" s="150"/>
      <c r="L152" s="150"/>
      <c r="M152" s="150"/>
      <c r="N152" s="150"/>
      <c r="O152" s="150"/>
      <c r="P152" s="150"/>
      <c r="Q152" s="150"/>
      <c r="R152" s="150"/>
      <c r="S152" s="150"/>
      <c r="T152" s="150"/>
      <c r="U152" s="150"/>
      <c r="V152" s="150"/>
      <c r="W152" s="150"/>
      <c r="X152" s="150"/>
      <c r="Y152" s="150"/>
      <c r="Z152" s="150"/>
      <c r="AA152" s="150"/>
      <c r="AB152" s="150"/>
      <c r="AC152" s="150"/>
      <c r="AD152" s="150"/>
      <c r="AE152" s="150"/>
      <c r="AF152" s="150"/>
      <c r="AG152" s="150"/>
      <c r="AH152" s="150"/>
      <c r="AI152" s="150"/>
      <c r="AJ152" s="150"/>
      <c r="AK152" s="150"/>
      <c r="AL152" s="150"/>
      <c r="AM152" s="150"/>
      <c r="AN152" s="150"/>
      <c r="AO152" s="150"/>
      <c r="AP152" s="150"/>
      <c r="AQ152" s="150"/>
      <c r="AR152" s="150"/>
      <c r="AS152" s="150"/>
      <c r="AT152" s="150"/>
      <c r="AU152" s="150"/>
      <c r="AV152" s="150"/>
      <c r="AW152" s="150"/>
      <c r="AX152" s="150"/>
      <c r="AY152" s="150"/>
      <c r="AZ152" s="150"/>
      <c r="BA152" s="150"/>
      <c r="BB152" s="150"/>
      <c r="BC152" s="150"/>
      <c r="BD152" s="150"/>
      <c r="BE152" s="150"/>
      <c r="BF152" s="150"/>
      <c r="BG152" s="150"/>
      <c r="BH152" s="150"/>
      <c r="BI152" s="150"/>
      <c r="BJ152" s="150"/>
      <c r="BK152" s="150"/>
      <c r="BL152" s="150"/>
      <c r="BM152" s="150"/>
      <c r="BN152" s="150"/>
      <c r="BO152" s="150"/>
      <c r="BP152" s="150"/>
      <c r="BQ152" s="150"/>
      <c r="BR152" s="150"/>
    </row>
    <row r="153" spans="1:70" ht="12.75">
      <c r="A153" s="150"/>
      <c r="B153" s="150"/>
      <c r="C153" s="150"/>
      <c r="D153" s="150"/>
      <c r="E153" s="150"/>
      <c r="F153" s="150"/>
      <c r="G153" s="150"/>
      <c r="H153" s="150"/>
      <c r="I153" s="150"/>
      <c r="J153" s="150"/>
      <c r="K153" s="150"/>
      <c r="L153" s="150"/>
      <c r="M153" s="150"/>
      <c r="N153" s="150"/>
      <c r="O153" s="150"/>
      <c r="P153" s="150"/>
      <c r="Q153" s="150"/>
      <c r="R153" s="150"/>
      <c r="S153" s="150"/>
      <c r="T153" s="150"/>
      <c r="U153" s="150"/>
      <c r="V153" s="150"/>
      <c r="W153" s="150"/>
      <c r="X153" s="150"/>
      <c r="Y153" s="150"/>
      <c r="Z153" s="150"/>
      <c r="AA153" s="150"/>
      <c r="AB153" s="150"/>
      <c r="AC153" s="150"/>
      <c r="AD153" s="150"/>
      <c r="AE153" s="150"/>
      <c r="AF153" s="150"/>
      <c r="AG153" s="150"/>
      <c r="AH153" s="150"/>
      <c r="AI153" s="150"/>
      <c r="AJ153" s="150"/>
      <c r="AK153" s="150"/>
      <c r="AL153" s="150"/>
      <c r="AM153" s="150"/>
      <c r="AN153" s="150"/>
      <c r="AO153" s="150"/>
      <c r="AP153" s="150"/>
      <c r="AQ153" s="150"/>
      <c r="AR153" s="150"/>
      <c r="AS153" s="150"/>
      <c r="AT153" s="150"/>
      <c r="AU153" s="150"/>
      <c r="AV153" s="150"/>
      <c r="AW153" s="150"/>
      <c r="AX153" s="150"/>
      <c r="AY153" s="150"/>
      <c r="AZ153" s="150"/>
      <c r="BA153" s="150"/>
      <c r="BB153" s="150"/>
      <c r="BC153" s="150"/>
      <c r="BD153" s="150"/>
      <c r="BE153" s="150"/>
      <c r="BF153" s="150"/>
      <c r="BG153" s="150"/>
      <c r="BH153" s="150"/>
      <c r="BI153" s="150"/>
      <c r="BJ153" s="150"/>
      <c r="BK153" s="150"/>
      <c r="BL153" s="150"/>
      <c r="BM153" s="150"/>
      <c r="BN153" s="150"/>
      <c r="BO153" s="150"/>
      <c r="BP153" s="150"/>
      <c r="BQ153" s="150"/>
      <c r="BR153" s="150"/>
    </row>
    <row r="154" spans="1:70" ht="12.75">
      <c r="A154" s="150"/>
      <c r="B154" s="150"/>
      <c r="C154" s="150"/>
      <c r="D154" s="150"/>
      <c r="E154" s="150"/>
      <c r="F154" s="150"/>
      <c r="G154" s="150"/>
      <c r="H154" s="150"/>
      <c r="I154" s="150"/>
      <c r="J154" s="150"/>
      <c r="K154" s="150"/>
      <c r="L154" s="150"/>
      <c r="M154" s="150"/>
      <c r="N154" s="150"/>
      <c r="O154" s="150"/>
      <c r="P154" s="150"/>
      <c r="Q154" s="150"/>
      <c r="R154" s="150"/>
      <c r="S154" s="150"/>
      <c r="T154" s="150"/>
      <c r="U154" s="150"/>
      <c r="V154" s="150"/>
      <c r="W154" s="150"/>
      <c r="X154" s="150"/>
      <c r="Y154" s="150"/>
      <c r="Z154" s="150"/>
      <c r="AA154" s="150"/>
      <c r="AB154" s="150"/>
      <c r="AC154" s="150"/>
      <c r="AD154" s="150"/>
      <c r="AE154" s="150"/>
      <c r="AF154" s="150"/>
      <c r="AG154" s="150"/>
      <c r="AH154" s="150"/>
      <c r="AI154" s="150"/>
      <c r="AJ154" s="150"/>
      <c r="AK154" s="150"/>
      <c r="AL154" s="150"/>
      <c r="AM154" s="150"/>
      <c r="AN154" s="150"/>
      <c r="AO154" s="150"/>
      <c r="AP154" s="150"/>
      <c r="AQ154" s="150"/>
      <c r="AR154" s="150"/>
      <c r="AS154" s="150"/>
      <c r="AT154" s="150"/>
      <c r="AU154" s="150"/>
      <c r="AV154" s="150"/>
      <c r="AW154" s="150"/>
      <c r="AX154" s="150"/>
      <c r="AY154" s="150"/>
      <c r="AZ154" s="150"/>
      <c r="BA154" s="150"/>
      <c r="BB154" s="150"/>
      <c r="BC154" s="150"/>
      <c r="BD154" s="150"/>
      <c r="BE154" s="150"/>
      <c r="BF154" s="150"/>
      <c r="BG154" s="150"/>
      <c r="BH154" s="150"/>
      <c r="BI154" s="150"/>
      <c r="BJ154" s="150"/>
      <c r="BK154" s="150"/>
      <c r="BL154" s="150"/>
      <c r="BM154" s="150"/>
      <c r="BN154" s="150"/>
      <c r="BO154" s="150"/>
      <c r="BP154" s="150"/>
      <c r="BQ154" s="150"/>
      <c r="BR154" s="150"/>
    </row>
    <row r="155" spans="1:70" ht="12.75">
      <c r="A155" s="150"/>
      <c r="B155" s="150"/>
      <c r="C155" s="150"/>
      <c r="D155" s="150"/>
      <c r="E155" s="150"/>
      <c r="F155" s="150"/>
      <c r="G155" s="150"/>
      <c r="H155" s="150"/>
      <c r="I155" s="150"/>
      <c r="J155" s="150"/>
      <c r="K155" s="150"/>
      <c r="L155" s="150"/>
      <c r="M155" s="150"/>
      <c r="N155" s="150"/>
      <c r="O155" s="150"/>
      <c r="P155" s="150"/>
      <c r="Q155" s="150"/>
      <c r="R155" s="150"/>
      <c r="S155" s="150"/>
      <c r="T155" s="150"/>
      <c r="U155" s="150"/>
      <c r="V155" s="150"/>
      <c r="W155" s="150"/>
      <c r="X155" s="150"/>
      <c r="Y155" s="150"/>
      <c r="Z155" s="150"/>
      <c r="AA155" s="150"/>
      <c r="AB155" s="150"/>
      <c r="AC155" s="150"/>
      <c r="AD155" s="150"/>
      <c r="AE155" s="150"/>
      <c r="AF155" s="150"/>
      <c r="AG155" s="150"/>
      <c r="AH155" s="150"/>
      <c r="AI155" s="150"/>
      <c r="AJ155" s="150"/>
      <c r="AK155" s="150"/>
      <c r="AL155" s="150"/>
      <c r="AM155" s="150"/>
      <c r="AN155" s="150"/>
      <c r="AO155" s="150"/>
      <c r="AP155" s="150"/>
      <c r="AQ155" s="150"/>
      <c r="AR155" s="150"/>
      <c r="AS155" s="150"/>
      <c r="AT155" s="150"/>
      <c r="AU155" s="150"/>
      <c r="AV155" s="150"/>
      <c r="AW155" s="150"/>
      <c r="AX155" s="150"/>
      <c r="AY155" s="150"/>
      <c r="AZ155" s="150"/>
      <c r="BA155" s="150"/>
      <c r="BB155" s="150"/>
      <c r="BC155" s="150"/>
      <c r="BD155" s="150"/>
      <c r="BE155" s="150"/>
      <c r="BF155" s="150"/>
      <c r="BG155" s="150"/>
      <c r="BH155" s="150"/>
      <c r="BI155" s="150"/>
      <c r="BJ155" s="150"/>
      <c r="BK155" s="150"/>
      <c r="BL155" s="150"/>
      <c r="BM155" s="150"/>
      <c r="BN155" s="150"/>
      <c r="BO155" s="150"/>
      <c r="BP155" s="150"/>
      <c r="BQ155" s="150"/>
      <c r="BR155" s="150"/>
    </row>
    <row r="156" spans="1:70" ht="12.75">
      <c r="A156" s="150"/>
      <c r="B156" s="150"/>
      <c r="C156" s="150"/>
      <c r="D156" s="150"/>
      <c r="E156" s="150"/>
      <c r="F156" s="150"/>
      <c r="G156" s="150"/>
      <c r="H156" s="150"/>
      <c r="I156" s="150"/>
      <c r="J156" s="150"/>
      <c r="K156" s="150"/>
      <c r="L156" s="150"/>
      <c r="M156" s="150"/>
      <c r="N156" s="150"/>
      <c r="O156" s="150"/>
      <c r="P156" s="150"/>
      <c r="Q156" s="150"/>
      <c r="R156" s="150"/>
      <c r="S156" s="150"/>
      <c r="T156" s="150"/>
      <c r="U156" s="150"/>
      <c r="V156" s="150"/>
      <c r="W156" s="150"/>
      <c r="X156" s="150"/>
      <c r="Y156" s="150"/>
      <c r="Z156" s="150"/>
      <c r="AA156" s="150"/>
      <c r="AB156" s="150"/>
      <c r="AC156" s="150"/>
      <c r="AD156" s="150"/>
      <c r="AE156" s="150"/>
      <c r="AF156" s="150"/>
      <c r="AG156" s="150"/>
      <c r="AH156" s="150"/>
      <c r="AI156" s="150"/>
      <c r="AJ156" s="150"/>
      <c r="AK156" s="150"/>
      <c r="AL156" s="150"/>
      <c r="AM156" s="150"/>
      <c r="AN156" s="150"/>
      <c r="AO156" s="150"/>
      <c r="AP156" s="150"/>
      <c r="AQ156" s="150"/>
      <c r="AR156" s="150"/>
      <c r="AS156" s="150"/>
      <c r="AT156" s="150"/>
      <c r="AU156" s="150"/>
      <c r="AV156" s="150"/>
      <c r="AW156" s="150"/>
      <c r="AX156" s="150"/>
      <c r="AY156" s="150"/>
      <c r="AZ156" s="150"/>
      <c r="BA156" s="150"/>
      <c r="BB156" s="150"/>
      <c r="BC156" s="150"/>
      <c r="BD156" s="150"/>
      <c r="BE156" s="150"/>
      <c r="BF156" s="150"/>
      <c r="BG156" s="150"/>
      <c r="BH156" s="150"/>
      <c r="BI156" s="150"/>
      <c r="BJ156" s="150"/>
      <c r="BK156" s="150"/>
      <c r="BL156" s="150"/>
      <c r="BM156" s="150"/>
      <c r="BN156" s="150"/>
      <c r="BO156" s="150"/>
      <c r="BP156" s="150"/>
      <c r="BQ156" s="150"/>
      <c r="BR156" s="150"/>
    </row>
    <row r="157" spans="1:70" ht="12.75">
      <c r="A157" s="150"/>
      <c r="B157" s="150"/>
      <c r="C157" s="150"/>
      <c r="D157" s="150"/>
      <c r="E157" s="150"/>
      <c r="F157" s="150"/>
      <c r="G157" s="150"/>
      <c r="H157" s="150"/>
      <c r="I157" s="150"/>
      <c r="J157" s="150"/>
      <c r="K157" s="150"/>
      <c r="L157" s="150"/>
      <c r="M157" s="150"/>
      <c r="N157" s="150"/>
      <c r="O157" s="150"/>
      <c r="P157" s="150"/>
      <c r="Q157" s="150"/>
      <c r="R157" s="150"/>
      <c r="S157" s="150"/>
      <c r="T157" s="150"/>
      <c r="U157" s="150"/>
      <c r="V157" s="150"/>
      <c r="W157" s="150"/>
      <c r="X157" s="150"/>
      <c r="Y157" s="150"/>
      <c r="Z157" s="150"/>
      <c r="AA157" s="150"/>
      <c r="AB157" s="150"/>
      <c r="AC157" s="150"/>
      <c r="AD157" s="150"/>
      <c r="AE157" s="150"/>
      <c r="AF157" s="150"/>
      <c r="AG157" s="150"/>
      <c r="AH157" s="150"/>
      <c r="AI157" s="150"/>
      <c r="AJ157" s="150"/>
      <c r="AK157" s="150"/>
      <c r="AL157" s="150"/>
      <c r="AM157" s="150"/>
      <c r="AN157" s="150"/>
      <c r="AO157" s="150"/>
      <c r="AP157" s="150"/>
      <c r="AQ157" s="150"/>
      <c r="AR157" s="150"/>
      <c r="AS157" s="150"/>
      <c r="AT157" s="150"/>
      <c r="AU157" s="150"/>
      <c r="AV157" s="150"/>
      <c r="AW157" s="150"/>
      <c r="AX157" s="150"/>
      <c r="AY157" s="150"/>
      <c r="AZ157" s="150"/>
      <c r="BA157" s="150"/>
      <c r="BB157" s="150"/>
      <c r="BC157" s="150"/>
      <c r="BD157" s="150"/>
      <c r="BE157" s="150"/>
      <c r="BF157" s="150"/>
      <c r="BG157" s="150"/>
      <c r="BH157" s="150"/>
      <c r="BI157" s="150"/>
      <c r="BJ157" s="150"/>
      <c r="BK157" s="150"/>
      <c r="BL157" s="150"/>
      <c r="BM157" s="150"/>
      <c r="BN157" s="150"/>
      <c r="BO157" s="150"/>
      <c r="BP157" s="150"/>
      <c r="BQ157" s="150"/>
      <c r="BR157" s="150"/>
    </row>
    <row r="158" spans="1:70" ht="12.75">
      <c r="A158" s="150"/>
      <c r="B158" s="150"/>
      <c r="C158" s="150"/>
      <c r="D158" s="150"/>
      <c r="E158" s="150"/>
      <c r="F158" s="150"/>
      <c r="G158" s="150"/>
      <c r="H158" s="150"/>
      <c r="I158" s="150"/>
      <c r="J158" s="150"/>
      <c r="K158" s="150"/>
      <c r="L158" s="150"/>
      <c r="M158" s="150"/>
      <c r="N158" s="150"/>
      <c r="O158" s="150"/>
      <c r="P158" s="150"/>
      <c r="Q158" s="150"/>
      <c r="R158" s="150"/>
      <c r="S158" s="150"/>
      <c r="T158" s="150"/>
      <c r="U158" s="150"/>
      <c r="V158" s="150"/>
      <c r="W158" s="150"/>
      <c r="X158" s="150"/>
      <c r="Y158" s="150"/>
      <c r="Z158" s="150"/>
      <c r="AA158" s="150"/>
      <c r="AB158" s="150"/>
      <c r="AC158" s="150"/>
      <c r="AD158" s="150"/>
      <c r="AE158" s="150"/>
      <c r="AF158" s="150"/>
      <c r="AG158" s="150"/>
      <c r="AH158" s="150"/>
      <c r="AI158" s="150"/>
      <c r="AJ158" s="150"/>
      <c r="AK158" s="150"/>
      <c r="AL158" s="150"/>
      <c r="AM158" s="150"/>
      <c r="AN158" s="150"/>
      <c r="AO158" s="150"/>
      <c r="AP158" s="150"/>
      <c r="AQ158" s="150"/>
      <c r="AR158" s="150"/>
      <c r="AS158" s="150"/>
      <c r="AT158" s="150"/>
      <c r="AU158" s="150"/>
      <c r="AV158" s="150"/>
      <c r="AW158" s="150"/>
      <c r="AX158" s="150"/>
      <c r="AY158" s="150"/>
      <c r="AZ158" s="150"/>
      <c r="BA158" s="150"/>
      <c r="BB158" s="150"/>
      <c r="BC158" s="150"/>
      <c r="BD158" s="150"/>
      <c r="BE158" s="150"/>
      <c r="BF158" s="150"/>
      <c r="BG158" s="150"/>
      <c r="BH158" s="150"/>
      <c r="BI158" s="150"/>
      <c r="BJ158" s="150"/>
      <c r="BK158" s="150"/>
      <c r="BL158" s="150"/>
      <c r="BM158" s="150"/>
      <c r="BN158" s="150"/>
      <c r="BO158" s="150"/>
      <c r="BP158" s="150"/>
      <c r="BQ158" s="150"/>
      <c r="BR158" s="150"/>
    </row>
    <row r="159" spans="1:70" ht="12.75">
      <c r="A159" s="150"/>
      <c r="B159" s="150"/>
      <c r="C159" s="150"/>
      <c r="D159" s="150"/>
      <c r="E159" s="150"/>
      <c r="F159" s="150"/>
      <c r="G159" s="150"/>
      <c r="H159" s="150"/>
      <c r="I159" s="150"/>
      <c r="J159" s="150"/>
      <c r="K159" s="150"/>
      <c r="L159" s="150"/>
      <c r="M159" s="150"/>
      <c r="N159" s="150"/>
      <c r="O159" s="150"/>
      <c r="P159" s="150"/>
      <c r="Q159" s="150"/>
      <c r="R159" s="150"/>
      <c r="S159" s="150"/>
      <c r="T159" s="150"/>
      <c r="U159" s="150"/>
      <c r="V159" s="150"/>
      <c r="W159" s="150"/>
      <c r="X159" s="150"/>
      <c r="Y159" s="150"/>
      <c r="Z159" s="150"/>
      <c r="AA159" s="150"/>
      <c r="AB159" s="150"/>
      <c r="AC159" s="150"/>
      <c r="AD159" s="150"/>
      <c r="AE159" s="150"/>
      <c r="AF159" s="150"/>
      <c r="AG159" s="150"/>
      <c r="AH159" s="150"/>
      <c r="AI159" s="150"/>
      <c r="AJ159" s="150"/>
      <c r="AK159" s="150"/>
      <c r="AL159" s="150"/>
      <c r="AM159" s="150"/>
      <c r="AN159" s="150"/>
      <c r="AO159" s="150"/>
      <c r="AP159" s="150"/>
      <c r="AQ159" s="150"/>
      <c r="AR159" s="150"/>
      <c r="AS159" s="150"/>
      <c r="AT159" s="150"/>
      <c r="AU159" s="150"/>
      <c r="AV159" s="150"/>
      <c r="AW159" s="150"/>
      <c r="AX159" s="150"/>
      <c r="AY159" s="150"/>
      <c r="AZ159" s="150"/>
      <c r="BA159" s="150"/>
      <c r="BB159" s="150"/>
      <c r="BC159" s="150"/>
      <c r="BD159" s="150"/>
      <c r="BE159" s="150"/>
      <c r="BF159" s="150"/>
      <c r="BG159" s="150"/>
      <c r="BH159" s="150"/>
      <c r="BI159" s="150"/>
      <c r="BJ159" s="150"/>
      <c r="BK159" s="150"/>
      <c r="BL159" s="150"/>
      <c r="BM159" s="150"/>
      <c r="BN159" s="150"/>
      <c r="BO159" s="150"/>
      <c r="BP159" s="150"/>
      <c r="BQ159" s="150"/>
      <c r="BR159" s="150"/>
    </row>
    <row r="160" spans="1:70" ht="12.75">
      <c r="A160" s="150"/>
      <c r="B160" s="150"/>
      <c r="C160" s="150"/>
      <c r="D160" s="150"/>
      <c r="E160" s="150"/>
      <c r="F160" s="150"/>
      <c r="G160" s="150"/>
      <c r="H160" s="150"/>
      <c r="I160" s="150"/>
      <c r="J160" s="150"/>
      <c r="K160" s="150"/>
      <c r="L160" s="150"/>
      <c r="M160" s="150"/>
      <c r="N160" s="150"/>
      <c r="O160" s="150"/>
      <c r="P160" s="150"/>
      <c r="Q160" s="150"/>
      <c r="R160" s="150"/>
      <c r="S160" s="150"/>
      <c r="T160" s="150"/>
      <c r="U160" s="150"/>
      <c r="V160" s="150"/>
      <c r="W160" s="150"/>
      <c r="X160" s="150"/>
      <c r="Y160" s="150"/>
      <c r="Z160" s="150"/>
      <c r="AA160" s="150"/>
      <c r="AB160" s="150"/>
      <c r="AC160" s="150"/>
      <c r="AD160" s="150"/>
      <c r="AE160" s="150"/>
      <c r="AF160" s="150"/>
      <c r="AG160" s="150"/>
      <c r="AH160" s="150"/>
      <c r="AI160" s="150"/>
      <c r="AJ160" s="150"/>
      <c r="AK160" s="150"/>
      <c r="AL160" s="150"/>
      <c r="AM160" s="150"/>
      <c r="AN160" s="150"/>
      <c r="AO160" s="150"/>
      <c r="AP160" s="150"/>
      <c r="AQ160" s="150"/>
      <c r="AR160" s="150"/>
      <c r="AS160" s="150"/>
      <c r="AT160" s="150"/>
      <c r="AU160" s="150"/>
      <c r="AV160" s="150"/>
      <c r="AW160" s="150"/>
      <c r="AX160" s="150"/>
      <c r="AY160" s="150"/>
      <c r="AZ160" s="150"/>
      <c r="BA160" s="150"/>
      <c r="BB160" s="150"/>
      <c r="BC160" s="150"/>
      <c r="BD160" s="150"/>
      <c r="BE160" s="150"/>
      <c r="BF160" s="150"/>
      <c r="BG160" s="150"/>
      <c r="BH160" s="150"/>
      <c r="BI160" s="150"/>
      <c r="BJ160" s="150"/>
      <c r="BK160" s="150"/>
      <c r="BL160" s="150"/>
      <c r="BM160" s="150"/>
      <c r="BN160" s="150"/>
      <c r="BO160" s="150"/>
      <c r="BP160" s="150"/>
      <c r="BQ160" s="150"/>
      <c r="BR160" s="150"/>
    </row>
    <row r="161" spans="1:70" ht="12.75" customHeight="1">
      <c r="A161" s="150"/>
      <c r="B161" s="150"/>
      <c r="C161" s="150"/>
      <c r="D161" s="150"/>
      <c r="E161" s="150"/>
      <c r="F161" s="150"/>
      <c r="G161" s="150"/>
      <c r="H161" s="150"/>
      <c r="I161" s="150"/>
      <c r="J161" s="150"/>
      <c r="K161" s="150"/>
      <c r="L161" s="150"/>
      <c r="M161" s="150"/>
      <c r="N161" s="150"/>
      <c r="O161" s="150"/>
      <c r="P161" s="150"/>
      <c r="Q161" s="150"/>
      <c r="R161" s="150"/>
      <c r="S161" s="150"/>
      <c r="T161" s="150"/>
      <c r="U161" s="150"/>
      <c r="V161" s="150"/>
      <c r="W161" s="150"/>
      <c r="X161" s="150"/>
      <c r="Y161" s="150"/>
      <c r="Z161" s="150"/>
      <c r="AA161" s="150"/>
      <c r="AB161" s="150"/>
      <c r="AC161" s="150"/>
      <c r="AD161" s="150"/>
      <c r="AE161" s="150"/>
      <c r="AF161" s="150"/>
      <c r="AG161" s="150"/>
      <c r="AH161" s="150"/>
      <c r="AI161" s="150"/>
      <c r="AJ161" s="150"/>
      <c r="AK161" s="150"/>
      <c r="AL161" s="150"/>
      <c r="AM161" s="150"/>
      <c r="AN161" s="150"/>
      <c r="AO161" s="150"/>
      <c r="AP161" s="150"/>
      <c r="AQ161" s="150"/>
      <c r="AR161" s="150"/>
      <c r="AS161" s="150"/>
      <c r="AT161" s="150"/>
      <c r="AU161" s="150"/>
      <c r="AV161" s="150"/>
      <c r="AW161" s="150"/>
      <c r="AX161" s="150"/>
      <c r="AY161" s="150"/>
      <c r="AZ161" s="150"/>
      <c r="BA161" s="150"/>
      <c r="BB161" s="150"/>
      <c r="BC161" s="150"/>
      <c r="BD161" s="150"/>
      <c r="BE161" s="150"/>
      <c r="BF161" s="150"/>
      <c r="BG161" s="150"/>
      <c r="BH161" s="150"/>
      <c r="BI161" s="150"/>
      <c r="BJ161" s="150"/>
      <c r="BK161" s="150"/>
      <c r="BL161" s="150"/>
      <c r="BM161" s="150"/>
      <c r="BN161" s="150"/>
      <c r="BO161" s="150"/>
      <c r="BP161" s="150"/>
      <c r="BQ161" s="150"/>
      <c r="BR161" s="150"/>
    </row>
    <row r="162" spans="1:70" ht="12.75" customHeight="1">
      <c r="A162" s="150"/>
      <c r="B162" s="150"/>
      <c r="C162" s="150"/>
      <c r="D162" s="150"/>
      <c r="E162" s="150"/>
      <c r="F162" s="150"/>
      <c r="G162" s="150"/>
      <c r="H162" s="150"/>
      <c r="I162" s="150"/>
      <c r="J162" s="150"/>
      <c r="K162" s="150"/>
      <c r="L162" s="150"/>
      <c r="M162" s="150"/>
      <c r="N162" s="150"/>
      <c r="O162" s="150"/>
      <c r="P162" s="150"/>
      <c r="Q162" s="150"/>
      <c r="R162" s="150"/>
      <c r="S162" s="150"/>
      <c r="T162" s="150"/>
      <c r="U162" s="150"/>
      <c r="V162" s="150"/>
      <c r="W162" s="150"/>
      <c r="X162" s="150"/>
      <c r="Y162" s="150"/>
      <c r="Z162" s="150"/>
      <c r="AA162" s="150"/>
      <c r="AB162" s="150"/>
      <c r="AC162" s="150"/>
      <c r="AD162" s="150"/>
      <c r="AE162" s="150"/>
      <c r="AF162" s="150"/>
      <c r="AG162" s="150"/>
      <c r="AH162" s="150"/>
      <c r="AI162" s="150"/>
      <c r="AJ162" s="150"/>
      <c r="AK162" s="150"/>
      <c r="AL162" s="150"/>
      <c r="AM162" s="150"/>
      <c r="AN162" s="150"/>
      <c r="AO162" s="150"/>
      <c r="AP162" s="150"/>
      <c r="AQ162" s="150"/>
      <c r="AR162" s="150"/>
      <c r="AS162" s="150"/>
      <c r="AT162" s="150"/>
      <c r="AU162" s="150"/>
      <c r="AV162" s="150"/>
      <c r="AW162" s="150"/>
      <c r="AX162" s="150"/>
      <c r="AY162" s="150"/>
      <c r="AZ162" s="150"/>
      <c r="BA162" s="150"/>
      <c r="BB162" s="150"/>
      <c r="BC162" s="150"/>
      <c r="BD162" s="150"/>
      <c r="BE162" s="150"/>
      <c r="BF162" s="150"/>
      <c r="BG162" s="150"/>
      <c r="BH162" s="150"/>
      <c r="BI162" s="150"/>
      <c r="BJ162" s="150"/>
      <c r="BK162" s="150"/>
      <c r="BL162" s="150"/>
      <c r="BM162" s="150"/>
      <c r="BN162" s="150"/>
      <c r="BO162" s="150"/>
      <c r="BP162" s="150"/>
      <c r="BQ162" s="150"/>
      <c r="BR162" s="150"/>
    </row>
    <row r="163" spans="1:70" ht="12.75" customHeight="1">
      <c r="A163" s="150"/>
      <c r="B163" s="150"/>
      <c r="C163" s="150"/>
      <c r="D163" s="150"/>
      <c r="E163" s="150"/>
      <c r="F163" s="150"/>
      <c r="G163" s="150"/>
      <c r="H163" s="150"/>
      <c r="I163" s="150"/>
      <c r="J163" s="150"/>
      <c r="K163" s="150"/>
      <c r="L163" s="150"/>
      <c r="M163" s="150"/>
      <c r="N163" s="150"/>
      <c r="O163" s="150"/>
      <c r="P163" s="150"/>
      <c r="Q163" s="150"/>
      <c r="R163" s="150"/>
      <c r="S163" s="150"/>
      <c r="T163" s="150"/>
      <c r="U163" s="150"/>
      <c r="V163" s="150"/>
      <c r="W163" s="150"/>
      <c r="X163" s="150"/>
      <c r="Y163" s="150"/>
      <c r="Z163" s="150"/>
      <c r="AA163" s="150"/>
      <c r="AB163" s="150"/>
      <c r="AC163" s="150"/>
      <c r="AD163" s="150"/>
      <c r="AE163" s="150"/>
      <c r="AF163" s="150"/>
      <c r="AG163" s="150"/>
      <c r="AH163" s="150"/>
      <c r="AI163" s="150"/>
      <c r="AJ163" s="150"/>
      <c r="AK163" s="150"/>
      <c r="AL163" s="150"/>
      <c r="AM163" s="150"/>
      <c r="AN163" s="150"/>
      <c r="AO163" s="150"/>
      <c r="AP163" s="150"/>
      <c r="AQ163" s="150"/>
      <c r="AR163" s="150"/>
      <c r="AS163" s="150"/>
      <c r="AT163" s="150"/>
      <c r="AU163" s="150"/>
      <c r="AV163" s="150"/>
      <c r="AW163" s="150"/>
      <c r="AX163" s="150"/>
      <c r="AY163" s="150"/>
      <c r="AZ163" s="150"/>
      <c r="BA163" s="150"/>
      <c r="BB163" s="150"/>
      <c r="BC163" s="150"/>
      <c r="BD163" s="150"/>
      <c r="BE163" s="150"/>
      <c r="BF163" s="150"/>
      <c r="BG163" s="150"/>
      <c r="BH163" s="150"/>
      <c r="BI163" s="150"/>
      <c r="BJ163" s="150"/>
      <c r="BK163" s="150"/>
      <c r="BL163" s="150"/>
      <c r="BM163" s="150"/>
      <c r="BN163" s="150"/>
      <c r="BO163" s="150"/>
      <c r="BP163" s="150"/>
      <c r="BQ163" s="150"/>
      <c r="BR163" s="150"/>
    </row>
    <row r="164" spans="1:70" ht="20.25">
      <c r="A164" s="21"/>
      <c r="B164" s="897" t="str">
        <f>B1</f>
        <v>New Construction &amp; Major Renovations</v>
      </c>
      <c r="C164" s="897"/>
      <c r="D164" s="897"/>
      <c r="E164" s="897"/>
      <c r="F164" s="897"/>
      <c r="G164" s="897"/>
      <c r="H164" s="897"/>
      <c r="I164" s="898"/>
      <c r="J164" s="898"/>
      <c r="K164" s="898"/>
      <c r="L164" s="898"/>
      <c r="M164" s="898"/>
      <c r="N164" s="898"/>
      <c r="O164" s="898"/>
      <c r="P164" s="898"/>
      <c r="Q164" s="898"/>
      <c r="R164" s="898"/>
      <c r="S164" s="898"/>
      <c r="T164" s="898"/>
      <c r="AC164" s="21"/>
      <c r="AD164" s="21"/>
      <c r="AE164" s="21"/>
      <c r="AF164" s="21"/>
      <c r="AI164" s="150"/>
      <c r="AJ164" s="150"/>
      <c r="AK164" s="150"/>
      <c r="AL164" s="150"/>
      <c r="AM164" s="150"/>
      <c r="AN164" s="150"/>
      <c r="AO164" s="150"/>
      <c r="AP164" s="150"/>
      <c r="AQ164" s="150"/>
      <c r="AR164" s="150"/>
      <c r="AS164" s="150"/>
      <c r="AT164" s="150"/>
      <c r="AU164" s="150"/>
      <c r="AV164" s="150"/>
      <c r="AW164" s="150"/>
      <c r="AX164" s="150"/>
      <c r="AY164" s="150"/>
      <c r="AZ164" s="150"/>
      <c r="BA164" s="150"/>
      <c r="BB164" s="150"/>
      <c r="BC164" s="150"/>
      <c r="BD164" s="150"/>
      <c r="BE164" s="150"/>
      <c r="BF164" s="150"/>
      <c r="BG164" s="150"/>
      <c r="BH164" s="150"/>
      <c r="BI164" s="150"/>
      <c r="BJ164" s="150"/>
      <c r="BK164" s="150"/>
      <c r="BL164" s="150"/>
      <c r="BM164" s="150"/>
      <c r="BN164" s="150"/>
      <c r="BO164" s="150"/>
      <c r="BP164" s="150"/>
      <c r="BQ164" s="150"/>
      <c r="BR164" s="150"/>
    </row>
    <row r="165" spans="1:70" ht="18">
      <c r="A165" s="23"/>
      <c r="B165" s="23" t="str">
        <f>B2</f>
        <v>Commercial &amp; Industrial Energy Efficiency Incentives</v>
      </c>
      <c r="AB165" s="86" t="str">
        <f>AG1</f>
        <v>Effective September 28, 2026</v>
      </c>
      <c r="AC165" s="3"/>
      <c r="AE165" s="87"/>
      <c r="AF165" s="87"/>
      <c r="AG165" s="87"/>
      <c r="AI165" s="150"/>
      <c r="AJ165" s="150"/>
      <c r="AK165" s="150"/>
      <c r="AL165" s="150"/>
      <c r="AM165" s="150"/>
      <c r="AN165" s="150"/>
      <c r="AO165" s="150"/>
      <c r="AP165" s="150"/>
      <c r="AQ165" s="150"/>
      <c r="AR165" s="150"/>
      <c r="AS165" s="150"/>
      <c r="AT165" s="150"/>
      <c r="AU165" s="150"/>
      <c r="AV165" s="150"/>
      <c r="AW165" s="150"/>
      <c r="AX165" s="150"/>
      <c r="AY165" s="150"/>
      <c r="AZ165" s="150"/>
      <c r="BA165" s="150"/>
      <c r="BB165" s="150"/>
      <c r="BC165" s="150"/>
      <c r="BD165" s="150"/>
      <c r="BE165" s="150"/>
      <c r="BF165" s="150"/>
      <c r="BG165" s="150"/>
      <c r="BH165" s="150"/>
      <c r="BI165" s="150"/>
      <c r="BJ165" s="150"/>
      <c r="BK165" s="150"/>
      <c r="BL165" s="150"/>
      <c r="BM165" s="150"/>
      <c r="BN165" s="150"/>
      <c r="BO165" s="150"/>
      <c r="BP165" s="150"/>
      <c r="BQ165" s="150"/>
      <c r="BR165" s="150"/>
    </row>
    <row r="166" spans="1:70" ht="18">
      <c r="A166" s="23"/>
      <c r="B166" s="87" t="s">
        <v>328</v>
      </c>
      <c r="AB166" s="22" t="s">
        <v>397</v>
      </c>
      <c r="AC166" s="87"/>
      <c r="AD166" s="87"/>
      <c r="AE166" s="87"/>
      <c r="AF166" s="87"/>
      <c r="AG166" s="87"/>
      <c r="AI166" s="150"/>
      <c r="AJ166" s="150"/>
      <c r="AK166" s="150"/>
      <c r="AL166" s="150"/>
      <c r="AM166" s="150"/>
      <c r="AN166" s="150"/>
      <c r="AO166" s="150"/>
      <c r="AP166" s="150"/>
      <c r="AQ166" s="150"/>
      <c r="AR166" s="150"/>
      <c r="AS166" s="150"/>
      <c r="AT166" s="150"/>
      <c r="AU166" s="150"/>
      <c r="AV166" s="150"/>
      <c r="AW166" s="150"/>
      <c r="AX166" s="150"/>
      <c r="AY166" s="150"/>
      <c r="AZ166" s="150"/>
      <c r="BA166" s="150"/>
      <c r="BB166" s="150"/>
      <c r="BC166" s="150"/>
      <c r="BD166" s="150"/>
      <c r="BE166" s="150"/>
      <c r="BF166" s="150"/>
      <c r="BG166" s="150"/>
      <c r="BH166" s="150"/>
      <c r="BI166" s="150"/>
      <c r="BJ166" s="150"/>
      <c r="BK166" s="150"/>
      <c r="BL166" s="150"/>
      <c r="BM166" s="150"/>
      <c r="BN166" s="150"/>
      <c r="BO166" s="150"/>
      <c r="BP166" s="150"/>
      <c r="BQ166" s="150"/>
      <c r="BR166" s="150"/>
    </row>
    <row r="167" spans="1:70" ht="12.7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D167" s="1135"/>
      <c r="AE167" s="1135"/>
      <c r="AF167" s="1135"/>
      <c r="AG167" s="1135"/>
      <c r="AH167" s="25"/>
      <c r="AI167" s="150"/>
      <c r="AJ167" s="150"/>
      <c r="AK167" s="150"/>
      <c r="AL167" s="150"/>
      <c r="AM167" s="150"/>
      <c r="AN167" s="150"/>
      <c r="AO167" s="150"/>
      <c r="AP167" s="150"/>
      <c r="AQ167" s="150"/>
      <c r="AR167" s="150"/>
      <c r="AS167" s="150"/>
      <c r="AT167" s="150"/>
      <c r="AU167" s="150"/>
      <c r="AV167" s="150"/>
      <c r="AW167" s="150"/>
      <c r="AX167" s="150"/>
      <c r="AY167" s="150"/>
      <c r="AZ167" s="150"/>
      <c r="BA167" s="150"/>
      <c r="BB167" s="150"/>
      <c r="BC167" s="150"/>
      <c r="BD167" s="150"/>
      <c r="BE167" s="150"/>
      <c r="BF167" s="150"/>
      <c r="BG167" s="150"/>
      <c r="BH167" s="150"/>
      <c r="BI167" s="150"/>
      <c r="BJ167" s="150"/>
      <c r="BK167" s="150"/>
      <c r="BL167" s="150"/>
      <c r="BM167" s="150"/>
      <c r="BN167" s="150"/>
      <c r="BO167" s="150"/>
      <c r="BP167" s="150"/>
      <c r="BQ167" s="150"/>
      <c r="BR167" s="150"/>
    </row>
    <row r="168" spans="1:70" ht="12.75" customHeight="1">
      <c r="C168" s="25"/>
      <c r="AD168" s="1136"/>
      <c r="AE168" s="1136"/>
      <c r="AF168" s="1136"/>
      <c r="AG168" s="1136"/>
      <c r="AI168" s="150"/>
      <c r="AJ168" s="150"/>
      <c r="AK168" s="150"/>
      <c r="AL168" s="150"/>
      <c r="AM168" s="150"/>
      <c r="AN168" s="150"/>
      <c r="AO168" s="150"/>
      <c r="AP168" s="150"/>
      <c r="AQ168" s="150"/>
      <c r="AR168" s="150"/>
      <c r="AS168" s="150"/>
      <c r="AT168" s="150"/>
      <c r="AU168" s="150"/>
      <c r="AV168" s="150"/>
      <c r="AW168" s="150"/>
      <c r="AX168" s="150"/>
      <c r="AY168" s="150"/>
      <c r="AZ168" s="150"/>
      <c r="BA168" s="150"/>
      <c r="BB168" s="150"/>
      <c r="BC168" s="150"/>
      <c r="BD168" s="150"/>
      <c r="BE168" s="150"/>
      <c r="BF168" s="150"/>
      <c r="BG168" s="150"/>
      <c r="BH168" s="150"/>
      <c r="BI168" s="150"/>
      <c r="BJ168" s="150"/>
      <c r="BK168" s="150"/>
      <c r="BL168" s="150"/>
      <c r="BM168" s="150"/>
      <c r="BN168" s="150"/>
      <c r="BO168" s="150"/>
      <c r="BP168" s="150"/>
      <c r="BQ168" s="150"/>
      <c r="BR168" s="150"/>
    </row>
    <row r="169" spans="1:70" ht="12.7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2" t="s">
        <v>269</v>
      </c>
      <c r="AC169" s="1129" t="str">
        <f>IF('Final Application'!AF7="","",'Final Application'!AF7)</f>
        <v/>
      </c>
      <c r="AD169" s="1129"/>
      <c r="AE169" s="1129"/>
      <c r="AF169" s="1129"/>
      <c r="AG169" s="25"/>
      <c r="AH169" s="25"/>
      <c r="AI169" s="150"/>
      <c r="AJ169" s="150"/>
      <c r="AK169" s="150"/>
      <c r="AL169" s="150"/>
      <c r="AM169" s="150"/>
      <c r="AN169" s="150"/>
      <c r="AO169" s="150"/>
      <c r="AP169" s="150"/>
      <c r="AQ169" s="150"/>
      <c r="AR169" s="150"/>
      <c r="AS169" s="150"/>
      <c r="AT169" s="150"/>
      <c r="AU169" s="150"/>
      <c r="AV169" s="150"/>
      <c r="AW169" s="150"/>
      <c r="AX169" s="150"/>
      <c r="AY169" s="150"/>
      <c r="AZ169" s="150"/>
      <c r="BA169" s="150"/>
      <c r="BB169" s="150"/>
      <c r="BC169" s="150"/>
      <c r="BD169" s="150"/>
      <c r="BE169" s="150"/>
      <c r="BF169" s="150"/>
      <c r="BG169" s="150"/>
      <c r="BH169" s="150"/>
      <c r="BI169" s="150"/>
      <c r="BJ169" s="150"/>
      <c r="BK169" s="150"/>
      <c r="BL169" s="150"/>
      <c r="BM169" s="150"/>
      <c r="BN169" s="150"/>
      <c r="BO169" s="150"/>
      <c r="BP169" s="150"/>
      <c r="BQ169" s="150"/>
      <c r="BR169" s="150"/>
    </row>
    <row r="170" spans="1:70" ht="16.5" thickBot="1">
      <c r="A170" s="103"/>
      <c r="B170" s="103" t="s">
        <v>419</v>
      </c>
      <c r="AB170" s="22" t="s">
        <v>268</v>
      </c>
      <c r="AC170" s="1130" t="str">
        <f>IF('Final Application'!B7="","",'Final Application'!B7)</f>
        <v/>
      </c>
      <c r="AD170" s="1130"/>
      <c r="AE170" s="1130"/>
      <c r="AF170" s="1130"/>
      <c r="AI170" s="150"/>
      <c r="AJ170" s="150"/>
      <c r="AK170" s="150"/>
      <c r="AL170" s="150"/>
      <c r="AM170" s="150"/>
      <c r="AN170" s="150"/>
      <c r="AO170" s="150"/>
      <c r="AP170" s="150"/>
      <c r="AQ170" s="150"/>
      <c r="AR170" s="150"/>
      <c r="AS170" s="150"/>
      <c r="AT170" s="150"/>
      <c r="AU170" s="150"/>
      <c r="AV170" s="150"/>
      <c r="AW170" s="150"/>
      <c r="AX170" s="150"/>
      <c r="AY170" s="150"/>
      <c r="AZ170" s="150"/>
      <c r="BA170" s="150"/>
      <c r="BB170" s="150"/>
      <c r="BC170" s="150"/>
      <c r="BD170" s="150"/>
      <c r="BE170" s="150"/>
      <c r="BF170" s="150"/>
      <c r="BG170" s="150"/>
      <c r="BH170" s="150"/>
      <c r="BI170" s="150"/>
      <c r="BJ170" s="150"/>
      <c r="BK170" s="150"/>
      <c r="BL170" s="150"/>
      <c r="BM170" s="150"/>
      <c r="BN170" s="150"/>
      <c r="BO170" s="150"/>
      <c r="BP170" s="150"/>
      <c r="BQ170" s="150"/>
      <c r="BR170" s="150"/>
    </row>
    <row r="171" spans="1:70" ht="6.75" customHeight="1">
      <c r="A171" s="450"/>
      <c r="B171" s="451"/>
      <c r="C171" s="26"/>
      <c r="D171" s="451"/>
      <c r="E171" s="451"/>
      <c r="F171" s="451"/>
      <c r="G171" s="451"/>
      <c r="H171" s="451"/>
      <c r="I171" s="451"/>
      <c r="J171" s="451"/>
      <c r="K171" s="451"/>
      <c r="L171" s="451"/>
      <c r="M171" s="451"/>
      <c r="N171" s="451"/>
      <c r="O171" s="451"/>
      <c r="P171" s="451"/>
      <c r="Q171" s="451"/>
      <c r="R171" s="451"/>
      <c r="S171" s="451"/>
      <c r="T171" s="451"/>
      <c r="U171" s="451"/>
      <c r="V171" s="451"/>
      <c r="W171" s="451"/>
      <c r="X171" s="451"/>
      <c r="Y171" s="451"/>
      <c r="Z171" s="451"/>
      <c r="AA171" s="451"/>
      <c r="AB171" s="451"/>
      <c r="AC171" s="451"/>
      <c r="AD171" s="451"/>
      <c r="AE171" s="451"/>
      <c r="AF171" s="451"/>
      <c r="AG171" s="451"/>
      <c r="AH171" s="452"/>
      <c r="AI171" s="150"/>
      <c r="AJ171" s="150"/>
      <c r="AK171" s="150"/>
      <c r="AL171" s="150"/>
      <c r="AM171" s="150"/>
      <c r="AN171" s="150"/>
      <c r="AO171" s="150"/>
      <c r="AP171" s="150"/>
      <c r="AQ171" s="150"/>
      <c r="AR171" s="150"/>
      <c r="AS171" s="150"/>
      <c r="AT171" s="150"/>
      <c r="AU171" s="150"/>
      <c r="AV171" s="150"/>
      <c r="AW171" s="150"/>
      <c r="AX171" s="150"/>
      <c r="AY171" s="150"/>
      <c r="AZ171" s="150"/>
      <c r="BA171" s="150"/>
      <c r="BB171" s="150"/>
      <c r="BC171" s="150"/>
      <c r="BD171" s="150"/>
      <c r="BE171" s="150"/>
      <c r="BF171" s="150"/>
      <c r="BG171" s="150"/>
      <c r="BH171" s="150"/>
      <c r="BI171" s="150"/>
      <c r="BJ171" s="150"/>
      <c r="BK171" s="150"/>
      <c r="BL171" s="150"/>
      <c r="BM171" s="150"/>
      <c r="BN171" s="150"/>
      <c r="BO171" s="150"/>
      <c r="BP171" s="150"/>
      <c r="BQ171" s="150"/>
      <c r="BR171" s="150"/>
    </row>
    <row r="172" spans="1:70" s="27" customFormat="1" ht="45" customHeight="1">
      <c r="A172" s="110"/>
      <c r="B172" s="465" t="s">
        <v>426</v>
      </c>
      <c r="C172" s="465"/>
      <c r="D172" s="465"/>
      <c r="E172" s="462"/>
      <c r="F172" s="462"/>
      <c r="G172" s="1117" t="s">
        <v>346</v>
      </c>
      <c r="H172" s="1117"/>
      <c r="I172" s="1117"/>
      <c r="J172" s="1117"/>
      <c r="K172" s="462"/>
      <c r="L172" s="462"/>
      <c r="M172" s="462"/>
      <c r="N172" s="462"/>
      <c r="O172" s="462"/>
      <c r="P172" s="462"/>
      <c r="Q172" s="462"/>
      <c r="R172" s="462"/>
      <c r="S172" s="462"/>
      <c r="T172" s="462"/>
      <c r="U172" s="462"/>
      <c r="V172" s="462"/>
      <c r="W172" s="462"/>
      <c r="X172" s="462"/>
      <c r="Y172" s="462"/>
      <c r="Z172" s="462"/>
      <c r="AA172" s="462"/>
      <c r="AB172" s="462"/>
      <c r="AC172" s="462"/>
      <c r="AD172" s="1117" t="str">
        <f>IF(AD9="","",AD9)</f>
        <v>No. of                             Strategies</v>
      </c>
      <c r="AE172" s="1117"/>
      <c r="AF172" s="1118" t="s">
        <v>1635</v>
      </c>
      <c r="AG172" s="1118"/>
      <c r="AH172" s="453"/>
      <c r="AI172" s="150"/>
      <c r="AJ172" s="162"/>
      <c r="AK172" s="162"/>
      <c r="AL172" s="162"/>
      <c r="AM172" s="162"/>
      <c r="AN172" s="162"/>
      <c r="AO172" s="162"/>
      <c r="AP172" s="162"/>
      <c r="AQ172" s="162"/>
      <c r="AR172" s="162"/>
      <c r="AS172" s="162"/>
      <c r="AT172" s="162"/>
      <c r="AU172" s="162"/>
      <c r="AV172" s="162"/>
      <c r="AW172" s="162"/>
      <c r="AX172" s="162"/>
      <c r="AY172" s="162"/>
      <c r="AZ172" s="162"/>
      <c r="BA172" s="162"/>
      <c r="BB172" s="162"/>
      <c r="BC172" s="162"/>
      <c r="BD172" s="162"/>
      <c r="BE172" s="162"/>
      <c r="BF172" s="162"/>
      <c r="BG172" s="162"/>
      <c r="BH172" s="162"/>
      <c r="BI172" s="162"/>
      <c r="BJ172" s="162"/>
      <c r="BK172" s="162"/>
      <c r="BL172" s="162"/>
      <c r="BM172" s="162"/>
      <c r="BN172" s="150"/>
      <c r="BO172" s="150"/>
      <c r="BP172" s="150"/>
      <c r="BQ172" s="150"/>
      <c r="BR172" s="150"/>
    </row>
    <row r="173" spans="1:70" ht="12.75" customHeight="1">
      <c r="A173" s="127"/>
      <c r="B173" s="1126" t="str">
        <f>IF(B10="","",B10)</f>
        <v/>
      </c>
      <c r="C173" s="1126"/>
      <c r="D173" s="1126"/>
      <c r="E173" s="1126"/>
      <c r="F173" s="1126"/>
      <c r="G173" s="1126"/>
      <c r="I173" s="476" t="str">
        <f>IF(I10="","",I10)</f>
        <v/>
      </c>
      <c r="J173" s="462"/>
      <c r="K173" s="462"/>
      <c r="L173" s="462"/>
      <c r="M173" s="462"/>
      <c r="N173" s="462"/>
      <c r="O173" s="462"/>
      <c r="P173" s="462"/>
      <c r="Q173" s="462"/>
      <c r="R173" s="462"/>
      <c r="S173" s="462"/>
      <c r="T173" s="462"/>
      <c r="U173" s="462"/>
      <c r="V173" s="462"/>
      <c r="W173" s="462"/>
      <c r="X173" s="462"/>
      <c r="Y173" s="462"/>
      <c r="Z173" s="462"/>
      <c r="AA173" s="462"/>
      <c r="AB173" s="462"/>
      <c r="AC173" s="462"/>
      <c r="AD173" s="1117">
        <f>IF(AD10="","",AD10)</f>
        <v>0</v>
      </c>
      <c r="AE173" s="1117"/>
      <c r="AF173" s="1109" t="str">
        <f>IF(AF10="","",AF10)</f>
        <v/>
      </c>
      <c r="AG173" s="1109"/>
      <c r="AH173" s="453"/>
      <c r="AI173" s="150"/>
      <c r="AJ173" s="162"/>
      <c r="AK173" s="162"/>
      <c r="AL173" s="162"/>
      <c r="AM173" s="162"/>
      <c r="AN173" s="162"/>
      <c r="AO173" s="162"/>
      <c r="AP173" s="150"/>
      <c r="AQ173" s="150"/>
      <c r="AR173" s="150"/>
      <c r="AS173" s="150"/>
      <c r="AT173" s="150"/>
      <c r="AU173" s="150"/>
      <c r="AV173" s="150"/>
      <c r="AW173" s="150"/>
      <c r="AX173" s="150"/>
      <c r="AY173" s="150"/>
      <c r="AZ173" s="150"/>
      <c r="BA173" s="150"/>
      <c r="BB173" s="150"/>
      <c r="BC173" s="150"/>
      <c r="BD173" s="150"/>
      <c r="BE173" s="150"/>
      <c r="BF173" s="150"/>
      <c r="BG173" s="150"/>
      <c r="BH173" s="150"/>
      <c r="BI173" s="150"/>
      <c r="BJ173" s="150"/>
      <c r="BK173" s="150"/>
      <c r="BL173" s="150"/>
      <c r="BM173" s="150"/>
      <c r="BN173" s="150"/>
      <c r="BO173" s="150"/>
      <c r="BP173" s="150"/>
      <c r="BQ173" s="150"/>
      <c r="BR173" s="150"/>
    </row>
    <row r="174" spans="1:70" ht="12.75" customHeight="1">
      <c r="A174" s="127"/>
      <c r="B174" s="1106" t="str">
        <f>IF(B11="","",B11)</f>
        <v/>
      </c>
      <c r="C174" s="1106"/>
      <c r="D174" s="1106"/>
      <c r="E174" s="1106"/>
      <c r="F174" s="1106"/>
      <c r="G174" s="1106"/>
      <c r="I174" s="477" t="str">
        <f>IF(I11="","",I11)</f>
        <v/>
      </c>
      <c r="J174" s="462"/>
      <c r="K174" s="462"/>
      <c r="L174" s="462"/>
      <c r="M174" s="462"/>
      <c r="N174" s="462"/>
      <c r="O174" s="462"/>
      <c r="P174" s="462"/>
      <c r="Q174" s="462"/>
      <c r="R174" s="462"/>
      <c r="S174" s="462"/>
      <c r="T174" s="462"/>
      <c r="U174" s="462"/>
      <c r="V174" s="462"/>
      <c r="W174" s="462"/>
      <c r="X174" s="462"/>
      <c r="Y174" s="462"/>
      <c r="Z174" s="462"/>
      <c r="AA174" s="462"/>
      <c r="AB174" s="462"/>
      <c r="AC174" s="462"/>
      <c r="AD174" s="1117">
        <f>IF(AD11="","",AD11)</f>
        <v>0</v>
      </c>
      <c r="AE174" s="1117"/>
      <c r="AF174" s="1109" t="str">
        <f>IF(AF11="","",AF11)</f>
        <v/>
      </c>
      <c r="AG174" s="1109"/>
      <c r="AH174" s="453"/>
      <c r="AI174" s="150"/>
      <c r="AJ174" s="162"/>
      <c r="AK174" s="162"/>
      <c r="AL174" s="162"/>
      <c r="AM174" s="162"/>
      <c r="AN174" s="162"/>
      <c r="AO174" s="162"/>
      <c r="AP174" s="150"/>
      <c r="AQ174" s="150"/>
      <c r="AR174" s="150"/>
      <c r="AS174" s="150"/>
      <c r="AT174" s="150"/>
      <c r="AU174" s="150"/>
      <c r="AV174" s="150"/>
      <c r="AW174" s="150"/>
      <c r="AX174" s="150"/>
      <c r="AY174" s="150"/>
      <c r="AZ174" s="150"/>
      <c r="BA174" s="150"/>
      <c r="BB174" s="150"/>
      <c r="BC174" s="150"/>
      <c r="BD174" s="150"/>
      <c r="BE174" s="150"/>
      <c r="BF174" s="150"/>
      <c r="BG174" s="150"/>
      <c r="BH174" s="150"/>
      <c r="BI174" s="150"/>
      <c r="BJ174" s="150"/>
      <c r="BK174" s="150"/>
      <c r="BL174" s="150"/>
      <c r="BM174" s="150"/>
      <c r="BN174" s="150"/>
      <c r="BO174" s="150"/>
      <c r="BP174" s="150"/>
      <c r="BQ174" s="150"/>
      <c r="BR174" s="150"/>
    </row>
    <row r="175" spans="1:70" ht="12.75">
      <c r="A175" s="127"/>
      <c r="B175" s="1106" t="str">
        <f t="shared" ref="B175:B178" si="7">IF(B12="","",B12)</f>
        <v/>
      </c>
      <c r="C175" s="1106"/>
      <c r="D175" s="1106"/>
      <c r="E175" s="1106"/>
      <c r="F175" s="1106"/>
      <c r="G175" s="1106"/>
      <c r="I175" s="477" t="str">
        <f t="shared" ref="I175:I178" si="8">IF(I12="","",I12)</f>
        <v/>
      </c>
      <c r="J175" s="462"/>
      <c r="K175" s="462"/>
      <c r="L175" s="462"/>
      <c r="M175" s="462"/>
      <c r="N175" s="462"/>
      <c r="O175" s="462"/>
      <c r="P175" s="462"/>
      <c r="Q175" s="462"/>
      <c r="R175" s="462"/>
      <c r="S175" s="462"/>
      <c r="T175" s="462"/>
      <c r="U175" s="462"/>
      <c r="V175" s="462"/>
      <c r="W175" s="462"/>
      <c r="X175" s="462"/>
      <c r="Y175" s="462"/>
      <c r="Z175" s="462"/>
      <c r="AA175" s="462"/>
      <c r="AB175" s="462"/>
      <c r="AC175" s="462"/>
      <c r="AD175" s="1117">
        <f t="shared" ref="AD175:AD178" si="9">IF(AD12="","",AD12)</f>
        <v>0</v>
      </c>
      <c r="AE175" s="1117"/>
      <c r="AF175" s="1109" t="str">
        <f t="shared" ref="AF175:AF178" si="10">IF(AF12="","",AF12)</f>
        <v/>
      </c>
      <c r="AG175" s="1109"/>
      <c r="AH175" s="453"/>
      <c r="AI175" s="150"/>
      <c r="AJ175" s="162"/>
      <c r="AK175" s="162"/>
      <c r="AL175" s="162"/>
      <c r="AM175" s="162"/>
      <c r="AN175" s="162"/>
      <c r="AO175" s="162"/>
      <c r="AP175" s="150"/>
      <c r="AQ175" s="150"/>
      <c r="AR175" s="150"/>
      <c r="AS175" s="150"/>
      <c r="AT175" s="150"/>
      <c r="AU175" s="150"/>
      <c r="AV175" s="150"/>
      <c r="AW175" s="150"/>
      <c r="AX175" s="150"/>
      <c r="AY175" s="150"/>
      <c r="AZ175" s="150"/>
      <c r="BA175" s="150"/>
      <c r="BB175" s="150"/>
      <c r="BC175" s="150"/>
      <c r="BD175" s="150"/>
      <c r="BE175" s="150"/>
      <c r="BF175" s="150"/>
      <c r="BG175" s="150"/>
      <c r="BH175" s="150"/>
      <c r="BI175" s="150"/>
      <c r="BJ175" s="150"/>
      <c r="BK175" s="150"/>
      <c r="BL175" s="150"/>
      <c r="BM175" s="150"/>
      <c r="BN175" s="150"/>
      <c r="BO175" s="150"/>
      <c r="BP175" s="150"/>
      <c r="BQ175" s="150"/>
      <c r="BR175" s="150"/>
    </row>
    <row r="176" spans="1:70" ht="12.75">
      <c r="A176" s="127"/>
      <c r="B176" s="1106" t="str">
        <f t="shared" si="7"/>
        <v/>
      </c>
      <c r="C176" s="1106"/>
      <c r="D176" s="1106"/>
      <c r="E176" s="1106"/>
      <c r="F176" s="1106"/>
      <c r="G176" s="1106"/>
      <c r="I176" s="477" t="str">
        <f t="shared" si="8"/>
        <v/>
      </c>
      <c r="J176" s="462"/>
      <c r="K176" s="462"/>
      <c r="L176" s="462"/>
      <c r="M176" s="462"/>
      <c r="N176" s="462"/>
      <c r="O176" s="462"/>
      <c r="P176" s="462"/>
      <c r="Q176" s="462"/>
      <c r="R176" s="462"/>
      <c r="S176" s="462"/>
      <c r="T176" s="462"/>
      <c r="U176" s="462"/>
      <c r="V176" s="462"/>
      <c r="W176" s="462"/>
      <c r="X176" s="462"/>
      <c r="Y176" s="462"/>
      <c r="Z176" s="462"/>
      <c r="AA176" s="462"/>
      <c r="AB176" s="462"/>
      <c r="AC176" s="462"/>
      <c r="AD176" s="1117">
        <f t="shared" si="9"/>
        <v>0</v>
      </c>
      <c r="AE176" s="1117"/>
      <c r="AF176" s="1109" t="str">
        <f t="shared" si="10"/>
        <v/>
      </c>
      <c r="AG176" s="1109"/>
      <c r="AH176" s="453"/>
      <c r="AI176" s="150"/>
      <c r="AJ176" s="162"/>
      <c r="AK176" s="162"/>
      <c r="AL176" s="162"/>
      <c r="AM176" s="162"/>
      <c r="AN176" s="162"/>
      <c r="AO176" s="162"/>
      <c r="AP176" s="150"/>
      <c r="AQ176" s="150"/>
      <c r="AR176" s="150"/>
      <c r="AS176" s="150"/>
      <c r="AT176" s="150"/>
      <c r="AU176" s="150"/>
      <c r="AV176" s="150"/>
      <c r="AW176" s="150"/>
      <c r="AX176" s="150"/>
      <c r="AY176" s="150"/>
      <c r="AZ176" s="150"/>
      <c r="BA176" s="150"/>
      <c r="BB176" s="150"/>
      <c r="BC176" s="150"/>
      <c r="BD176" s="150"/>
      <c r="BE176" s="150"/>
      <c r="BF176" s="150"/>
      <c r="BG176" s="150"/>
      <c r="BH176" s="150"/>
      <c r="BI176" s="150"/>
      <c r="BJ176" s="150"/>
      <c r="BK176" s="150"/>
      <c r="BL176" s="150"/>
      <c r="BM176" s="150"/>
      <c r="BN176" s="150"/>
      <c r="BO176" s="150"/>
      <c r="BP176" s="150"/>
      <c r="BQ176" s="150"/>
      <c r="BR176" s="150"/>
    </row>
    <row r="177" spans="1:70" ht="12.75">
      <c r="A177" s="127"/>
      <c r="B177" s="1106" t="str">
        <f t="shared" si="7"/>
        <v/>
      </c>
      <c r="C177" s="1106"/>
      <c r="D177" s="1106"/>
      <c r="E177" s="1106"/>
      <c r="F177" s="1106"/>
      <c r="G177" s="1106"/>
      <c r="I177" s="477" t="str">
        <f t="shared" si="8"/>
        <v/>
      </c>
      <c r="J177" s="462"/>
      <c r="K177" s="462"/>
      <c r="L177" s="462"/>
      <c r="M177" s="462"/>
      <c r="N177" s="462"/>
      <c r="O177" s="462"/>
      <c r="P177" s="462"/>
      <c r="Q177" s="462"/>
      <c r="R177" s="462"/>
      <c r="S177" s="462"/>
      <c r="T177" s="462"/>
      <c r="U177" s="462"/>
      <c r="V177" s="462"/>
      <c r="W177" s="462"/>
      <c r="X177" s="462"/>
      <c r="Y177" s="462"/>
      <c r="Z177" s="462"/>
      <c r="AA177" s="462"/>
      <c r="AB177" s="462"/>
      <c r="AC177" s="462"/>
      <c r="AD177" s="1117">
        <f t="shared" si="9"/>
        <v>0</v>
      </c>
      <c r="AE177" s="1117"/>
      <c r="AF177" s="1109" t="str">
        <f t="shared" si="10"/>
        <v/>
      </c>
      <c r="AG177" s="1109"/>
      <c r="AH177" s="453"/>
      <c r="AI177" s="150"/>
      <c r="AJ177" s="162"/>
      <c r="AK177" s="162"/>
      <c r="AL177" s="162"/>
      <c r="AM177" s="162"/>
      <c r="AN177" s="162"/>
      <c r="AO177" s="162"/>
      <c r="AP177" s="150"/>
      <c r="AQ177" s="150"/>
      <c r="AR177" s="150"/>
      <c r="AS177" s="150"/>
      <c r="AT177" s="150"/>
      <c r="AU177" s="150"/>
      <c r="AV177" s="150"/>
      <c r="AW177" s="150"/>
      <c r="AX177" s="150"/>
      <c r="AY177" s="150"/>
      <c r="AZ177" s="150"/>
      <c r="BA177" s="150"/>
      <c r="BB177" s="150"/>
      <c r="BC177" s="150"/>
      <c r="BD177" s="150"/>
      <c r="BE177" s="150"/>
      <c r="BF177" s="150"/>
      <c r="BG177" s="150"/>
      <c r="BH177" s="150"/>
      <c r="BI177" s="150"/>
      <c r="BJ177" s="150"/>
      <c r="BK177" s="150"/>
      <c r="BL177" s="150"/>
      <c r="BM177" s="150"/>
      <c r="BN177" s="150"/>
      <c r="BO177" s="150"/>
      <c r="BP177" s="150"/>
      <c r="BQ177" s="150"/>
      <c r="BR177" s="150"/>
    </row>
    <row r="178" spans="1:70" ht="12.75">
      <c r="A178" s="127"/>
      <c r="B178" s="1106" t="str">
        <f t="shared" si="7"/>
        <v/>
      </c>
      <c r="C178" s="1106"/>
      <c r="D178" s="1106"/>
      <c r="E178" s="1106"/>
      <c r="F178" s="1106"/>
      <c r="G178" s="1106"/>
      <c r="I178" s="477" t="str">
        <f t="shared" si="8"/>
        <v/>
      </c>
      <c r="J178" s="462"/>
      <c r="K178" s="462"/>
      <c r="L178" s="462"/>
      <c r="M178" s="462"/>
      <c r="N178" s="462"/>
      <c r="O178" s="462"/>
      <c r="P178" s="462"/>
      <c r="Q178" s="462"/>
      <c r="R178" s="462"/>
      <c r="S178" s="462"/>
      <c r="T178" s="462"/>
      <c r="U178" s="462"/>
      <c r="V178" s="462"/>
      <c r="W178" s="462"/>
      <c r="X178" s="462"/>
      <c r="Y178" s="462"/>
      <c r="Z178" s="462"/>
      <c r="AA178" s="462"/>
      <c r="AB178" s="462"/>
      <c r="AC178" s="462"/>
      <c r="AD178" s="1117">
        <f t="shared" si="9"/>
        <v>0</v>
      </c>
      <c r="AE178" s="1117"/>
      <c r="AF178" s="1109" t="str">
        <f t="shared" si="10"/>
        <v/>
      </c>
      <c r="AG178" s="1109"/>
      <c r="AH178" s="453"/>
      <c r="AI178" s="150"/>
      <c r="AJ178" s="162"/>
      <c r="AK178" s="162"/>
      <c r="AL178" s="162"/>
      <c r="AM178" s="162"/>
      <c r="AN178" s="162"/>
      <c r="AO178" s="162"/>
      <c r="AP178" s="150"/>
      <c r="AQ178" s="150"/>
      <c r="AR178" s="150"/>
      <c r="AS178" s="150"/>
      <c r="AT178" s="150"/>
      <c r="AU178" s="150"/>
      <c r="AV178" s="150"/>
      <c r="AW178" s="150"/>
      <c r="AX178" s="150"/>
      <c r="AY178" s="150"/>
      <c r="AZ178" s="150"/>
      <c r="BA178" s="150"/>
      <c r="BB178" s="150"/>
      <c r="BC178" s="150"/>
      <c r="BD178" s="150"/>
      <c r="BE178" s="150"/>
      <c r="BF178" s="150"/>
      <c r="BG178" s="150"/>
      <c r="BH178" s="150"/>
      <c r="BI178" s="150"/>
      <c r="BJ178" s="150"/>
      <c r="BK178" s="150"/>
      <c r="BL178" s="150"/>
      <c r="BM178" s="150"/>
      <c r="BN178" s="150"/>
      <c r="BO178" s="150"/>
      <c r="BP178" s="150"/>
      <c r="BQ178" s="150"/>
      <c r="BR178" s="150"/>
    </row>
    <row r="179" spans="1:70" ht="12.75" customHeight="1" thickBot="1">
      <c r="A179" s="99"/>
      <c r="B179" s="100"/>
      <c r="C179" s="100"/>
      <c r="D179" s="100"/>
      <c r="E179" s="100"/>
      <c r="F179" s="100"/>
      <c r="G179" s="100"/>
      <c r="H179" s="100"/>
      <c r="I179" s="100"/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  <c r="AA179" s="100"/>
      <c r="AB179" s="100"/>
      <c r="AC179" s="100"/>
      <c r="AD179" s="100"/>
      <c r="AE179" s="100"/>
      <c r="AF179" s="100"/>
      <c r="AG179" s="100"/>
      <c r="AH179" s="101"/>
      <c r="AI179" s="150"/>
      <c r="AJ179" s="162"/>
      <c r="AK179" s="162"/>
      <c r="AL179" s="162"/>
      <c r="AM179" s="162"/>
      <c r="AN179" s="162"/>
      <c r="AO179" s="162"/>
      <c r="AP179" s="150"/>
      <c r="AQ179" s="150"/>
      <c r="AR179" s="150"/>
      <c r="AS179" s="150"/>
      <c r="AT179" s="150"/>
      <c r="AU179" s="150"/>
      <c r="AV179" s="150"/>
      <c r="AW179" s="150"/>
      <c r="AX179" s="150"/>
      <c r="AY179" s="150"/>
      <c r="AZ179" s="150"/>
      <c r="BA179" s="150"/>
      <c r="BB179" s="150"/>
      <c r="BC179" s="150"/>
      <c r="BD179" s="150"/>
      <c r="BE179" s="150"/>
      <c r="BF179" s="150"/>
      <c r="BG179" s="150"/>
      <c r="BH179" s="150"/>
      <c r="BI179" s="150"/>
      <c r="BJ179" s="150"/>
      <c r="BK179" s="150"/>
      <c r="BL179" s="150"/>
      <c r="BM179" s="150"/>
      <c r="BN179" s="150"/>
      <c r="BO179" s="150"/>
      <c r="BP179" s="150"/>
      <c r="BQ179" s="150"/>
      <c r="BR179" s="150"/>
    </row>
    <row r="180" spans="1:70" ht="12.75" customHeight="1">
      <c r="A180" s="12"/>
      <c r="B180" s="1120">
        <f>B17</f>
        <v>0</v>
      </c>
      <c r="C180" s="1120"/>
      <c r="D180" s="1120"/>
      <c r="E180" s="1120"/>
      <c r="F180" s="1120"/>
      <c r="G180" s="1120"/>
      <c r="H180" s="1120"/>
      <c r="I180" s="1120"/>
      <c r="J180" s="1120"/>
      <c r="K180" s="1120"/>
      <c r="L180" s="1120"/>
      <c r="M180" s="1120"/>
      <c r="N180" s="1120"/>
      <c r="O180" s="1120"/>
      <c r="P180" s="1120"/>
      <c r="Q180" s="1120"/>
      <c r="R180" s="1120"/>
      <c r="S180" s="1120"/>
      <c r="T180" s="1120"/>
      <c r="U180" s="1120"/>
      <c r="V180" s="1120"/>
      <c r="W180" s="1120"/>
      <c r="X180" s="1120"/>
      <c r="Y180" s="1120"/>
      <c r="Z180" s="1120"/>
      <c r="AA180" s="1120"/>
      <c r="AB180" s="1120"/>
      <c r="AC180" s="1120"/>
      <c r="AD180" s="1120"/>
      <c r="AE180" s="1120"/>
      <c r="AF180" s="1120"/>
      <c r="AG180" s="1120"/>
      <c r="AH180" s="12"/>
      <c r="AI180" s="150"/>
      <c r="AJ180" s="162"/>
      <c r="AK180" s="162"/>
      <c r="AL180" s="162"/>
      <c r="AM180" s="162"/>
      <c r="AN180" s="162"/>
      <c r="AO180" s="162"/>
      <c r="AP180" s="150"/>
      <c r="AQ180" s="150"/>
      <c r="AR180" s="150"/>
      <c r="AS180" s="150"/>
      <c r="AT180" s="150"/>
      <c r="AU180" s="150"/>
      <c r="AV180" s="150"/>
      <c r="AW180" s="150"/>
      <c r="AX180" s="150"/>
      <c r="AY180" s="150"/>
      <c r="AZ180" s="150"/>
      <c r="BA180" s="150"/>
      <c r="BB180" s="150"/>
      <c r="BC180" s="150"/>
      <c r="BD180" s="150"/>
      <c r="BE180" s="150"/>
      <c r="BF180" s="150"/>
      <c r="BG180" s="150"/>
      <c r="BH180" s="150"/>
      <c r="BI180" s="150"/>
      <c r="BJ180" s="150"/>
      <c r="BK180" s="150"/>
      <c r="BL180" s="150"/>
      <c r="BM180" s="150"/>
      <c r="BN180" s="150"/>
      <c r="BO180" s="150"/>
      <c r="BP180" s="150"/>
      <c r="BQ180" s="150"/>
      <c r="BR180" s="150"/>
    </row>
    <row r="181" spans="1:70" ht="12.75">
      <c r="AD181" s="102"/>
      <c r="AE181" s="102" t="s">
        <v>347</v>
      </c>
      <c r="AF181" s="1109" t="str">
        <f>IF(AF18="","",AF18)</f>
        <v/>
      </c>
      <c r="AG181" s="1109"/>
      <c r="AI181" s="150"/>
      <c r="AJ181" s="162"/>
      <c r="AK181" s="162"/>
      <c r="AL181" s="162"/>
      <c r="AM181" s="162"/>
      <c r="AN181" s="162"/>
      <c r="AO181" s="162"/>
      <c r="AP181" s="150"/>
      <c r="AQ181" s="150"/>
      <c r="AR181" s="150"/>
      <c r="AS181" s="150"/>
      <c r="AT181" s="150"/>
      <c r="AU181" s="150"/>
      <c r="AV181" s="150"/>
      <c r="AW181" s="150"/>
      <c r="AX181" s="150"/>
      <c r="AY181" s="150"/>
      <c r="AZ181" s="150"/>
      <c r="BA181" s="150"/>
      <c r="BB181" s="150"/>
      <c r="BC181" s="150"/>
      <c r="BD181" s="150"/>
      <c r="BE181" s="150"/>
      <c r="BF181" s="150"/>
      <c r="BG181" s="150"/>
      <c r="BH181" s="150"/>
      <c r="BI181" s="150"/>
      <c r="BJ181" s="150"/>
      <c r="BK181" s="150"/>
      <c r="BL181" s="150"/>
      <c r="BM181" s="150"/>
      <c r="BN181" s="150"/>
      <c r="BO181" s="150"/>
      <c r="BP181" s="150"/>
      <c r="BQ181" s="150"/>
      <c r="BR181" s="150"/>
    </row>
    <row r="182" spans="1:70" ht="16.5" thickBot="1">
      <c r="A182" s="103"/>
      <c r="B182" s="103" t="s">
        <v>420</v>
      </c>
      <c r="AI182" s="150"/>
      <c r="AJ182" s="162"/>
      <c r="AK182" s="162"/>
      <c r="AL182" s="162"/>
      <c r="AM182" s="162"/>
      <c r="AN182" s="162"/>
      <c r="AO182" s="162"/>
      <c r="AP182" s="150"/>
      <c r="AQ182" s="150"/>
      <c r="AR182" s="150"/>
      <c r="AS182" s="150"/>
      <c r="AT182" s="150"/>
      <c r="AU182" s="150"/>
      <c r="AV182" s="150"/>
      <c r="AW182" s="150"/>
      <c r="AX182" s="150"/>
      <c r="AY182" s="150"/>
      <c r="AZ182" s="150"/>
      <c r="BA182" s="150"/>
      <c r="BB182" s="150"/>
      <c r="BC182" s="150"/>
      <c r="BD182" s="150"/>
      <c r="BE182" s="150"/>
      <c r="BF182" s="150"/>
      <c r="BG182" s="150"/>
      <c r="BH182" s="150"/>
      <c r="BI182" s="150"/>
      <c r="BJ182" s="150"/>
      <c r="BK182" s="150"/>
      <c r="BL182" s="150"/>
      <c r="BM182" s="150"/>
      <c r="BN182" s="150"/>
      <c r="BO182" s="150"/>
      <c r="BP182" s="150"/>
      <c r="BQ182" s="150"/>
      <c r="BR182" s="150"/>
    </row>
    <row r="183" spans="1:70" ht="6" customHeight="1">
      <c r="A183" s="108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440"/>
      <c r="AI183" s="150"/>
      <c r="AJ183" s="162"/>
      <c r="AK183" s="162"/>
      <c r="AL183" s="162"/>
      <c r="AM183" s="162"/>
      <c r="AN183" s="162"/>
      <c r="AO183" s="162"/>
      <c r="AP183" s="150"/>
      <c r="AQ183" s="150"/>
      <c r="AR183" s="150"/>
      <c r="AS183" s="150"/>
      <c r="AT183" s="150"/>
      <c r="AU183" s="150"/>
      <c r="AV183" s="150"/>
      <c r="AW183" s="150"/>
      <c r="AX183" s="150"/>
      <c r="AY183" s="150"/>
      <c r="AZ183" s="150"/>
      <c r="BA183" s="150"/>
      <c r="BB183" s="150"/>
      <c r="BC183" s="150"/>
      <c r="BD183" s="150"/>
      <c r="BE183" s="150"/>
      <c r="BF183" s="150"/>
      <c r="BG183" s="150"/>
      <c r="BH183" s="150"/>
      <c r="BI183" s="150"/>
      <c r="BJ183" s="150"/>
      <c r="BK183" s="150"/>
      <c r="BL183" s="150"/>
      <c r="BM183" s="150"/>
      <c r="BN183" s="150"/>
      <c r="BO183" s="150"/>
      <c r="BP183" s="150"/>
      <c r="BQ183" s="150"/>
      <c r="BR183" s="150"/>
    </row>
    <row r="184" spans="1:70" ht="33.75" customHeight="1">
      <c r="A184" s="110"/>
      <c r="B184" s="1116" t="s">
        <v>340</v>
      </c>
      <c r="C184" s="1116"/>
      <c r="D184" s="462"/>
      <c r="E184" s="1116" t="s">
        <v>348</v>
      </c>
      <c r="F184" s="1116"/>
      <c r="G184" s="1116"/>
      <c r="H184" s="1116"/>
      <c r="I184" s="1116"/>
      <c r="J184" s="1116"/>
      <c r="K184" s="1116"/>
      <c r="L184" s="462"/>
      <c r="M184" s="454" t="s">
        <v>432</v>
      </c>
      <c r="N184" s="462"/>
      <c r="O184" s="462"/>
      <c r="P184" s="462"/>
      <c r="Q184" s="462"/>
      <c r="R184" s="462"/>
      <c r="S184" s="462"/>
      <c r="T184" s="462"/>
      <c r="U184" s="1117" t="s">
        <v>350</v>
      </c>
      <c r="V184" s="1117"/>
      <c r="W184" s="1117"/>
      <c r="X184" s="462"/>
      <c r="Y184" s="1117" t="s">
        <v>398</v>
      </c>
      <c r="Z184" s="1117"/>
      <c r="AA184" s="462"/>
      <c r="AB184" s="462"/>
      <c r="AC184" s="1117" t="s">
        <v>349</v>
      </c>
      <c r="AD184" s="1117"/>
      <c r="AE184" s="17"/>
      <c r="AF184" s="1118" t="s">
        <v>1634</v>
      </c>
      <c r="AG184" s="1119"/>
      <c r="AH184" s="453"/>
      <c r="AI184" s="150"/>
      <c r="AJ184" s="162"/>
      <c r="AK184" s="162"/>
      <c r="AL184" s="162"/>
      <c r="AM184" s="162"/>
      <c r="AN184" s="162"/>
      <c r="AO184" s="162"/>
      <c r="AP184" s="150"/>
      <c r="AQ184" s="150"/>
      <c r="AR184" s="150"/>
      <c r="AS184" s="150"/>
      <c r="AT184" s="150"/>
      <c r="AU184" s="150"/>
      <c r="AV184" s="150"/>
      <c r="AW184" s="150"/>
      <c r="AX184" s="150"/>
      <c r="AY184" s="150"/>
      <c r="AZ184" s="150"/>
      <c r="BA184" s="150"/>
      <c r="BB184" s="150"/>
      <c r="BC184" s="150"/>
      <c r="BD184" s="150"/>
      <c r="BE184" s="150"/>
      <c r="BF184" s="150"/>
      <c r="BG184" s="150"/>
      <c r="BH184" s="150"/>
      <c r="BI184" s="150"/>
      <c r="BJ184" s="150"/>
      <c r="BK184" s="150"/>
      <c r="BL184" s="150"/>
      <c r="BM184" s="150"/>
      <c r="BN184" s="150"/>
      <c r="BO184" s="150"/>
      <c r="BP184" s="150"/>
      <c r="BQ184" s="150"/>
      <c r="BR184" s="150"/>
    </row>
    <row r="185" spans="1:70" ht="13.5" customHeight="1">
      <c r="A185" s="128"/>
      <c r="B185" s="1121" t="str">
        <f>IF(B22="","",B22)</f>
        <v/>
      </c>
      <c r="C185" s="1122"/>
      <c r="D185" s="462"/>
      <c r="E185" s="1123" t="str">
        <f>IF(E22="","",E22)</f>
        <v/>
      </c>
      <c r="F185" s="1124"/>
      <c r="G185" s="1124"/>
      <c r="H185" s="1124"/>
      <c r="I185" s="1124"/>
      <c r="J185" s="1124"/>
      <c r="K185" s="1125"/>
      <c r="L185" s="462"/>
      <c r="M185" s="1126" t="str">
        <f>IF(M22="","",M22)</f>
        <v/>
      </c>
      <c r="N185" s="1126"/>
      <c r="O185" s="1126"/>
      <c r="P185" s="1126"/>
      <c r="Q185" s="1126"/>
      <c r="R185" s="1126"/>
      <c r="S185" s="1126"/>
      <c r="T185" s="462"/>
      <c r="U185" s="1126" t="str">
        <f>IF(U22="","",U22)</f>
        <v/>
      </c>
      <c r="V185" s="1126"/>
      <c r="W185" s="1126"/>
      <c r="X185" s="462"/>
      <c r="Y185" s="1110" t="str">
        <f t="shared" ref="Y185:Y199" si="11">IF(AF22="","",IF(AJ22=TRUE,"Yes","No"))</f>
        <v/>
      </c>
      <c r="Z185" s="1110"/>
      <c r="AA185" s="462"/>
      <c r="AB185" s="462"/>
      <c r="AC185" s="1127" t="str">
        <f>IF(AC22="","",AC22)</f>
        <v/>
      </c>
      <c r="AD185" s="1128"/>
      <c r="AE185" s="95"/>
      <c r="AF185" s="1109" t="str">
        <f>IF(AF22="","",AF22)</f>
        <v/>
      </c>
      <c r="AG185" s="1109"/>
      <c r="AH185" s="453"/>
      <c r="AI185" s="150"/>
      <c r="AJ185" s="162"/>
      <c r="AK185" s="162"/>
      <c r="AL185" s="162"/>
      <c r="AM185" s="162"/>
      <c r="AN185" s="162"/>
      <c r="AO185" s="162"/>
      <c r="AP185" s="150"/>
      <c r="AQ185" s="150"/>
      <c r="AR185" s="150"/>
      <c r="AS185" s="150"/>
      <c r="AT185" s="150"/>
      <c r="AU185" s="150"/>
      <c r="AV185" s="150"/>
      <c r="AW185" s="150"/>
      <c r="AX185" s="150"/>
      <c r="AY185" s="150"/>
      <c r="AZ185" s="150"/>
      <c r="BA185" s="150"/>
      <c r="BB185" s="150"/>
      <c r="BC185" s="150"/>
      <c r="BD185" s="150"/>
      <c r="BE185" s="150"/>
      <c r="BF185" s="150"/>
      <c r="BG185" s="150"/>
      <c r="BH185" s="150"/>
      <c r="BI185" s="150"/>
      <c r="BJ185" s="150"/>
      <c r="BK185" s="150"/>
      <c r="BL185" s="150"/>
      <c r="BM185" s="150"/>
      <c r="BN185" s="150"/>
      <c r="BO185" s="150"/>
      <c r="BP185" s="150"/>
      <c r="BQ185" s="150"/>
      <c r="BR185" s="150"/>
    </row>
    <row r="186" spans="1:70" ht="12.75">
      <c r="A186" s="128"/>
      <c r="B186" s="1111" t="str">
        <f>IF(B23="","",B23)</f>
        <v/>
      </c>
      <c r="C186" s="1112"/>
      <c r="D186" s="462"/>
      <c r="E186" s="1113" t="str">
        <f>IF(E23="","",E23)</f>
        <v/>
      </c>
      <c r="F186" s="1114"/>
      <c r="G186" s="1114"/>
      <c r="H186" s="1114"/>
      <c r="I186" s="1114"/>
      <c r="J186" s="1114"/>
      <c r="K186" s="1115"/>
      <c r="L186" s="462"/>
      <c r="M186" s="1106" t="str">
        <f>IF(M23="","",M23)</f>
        <v/>
      </c>
      <c r="N186" s="1106"/>
      <c r="O186" s="1106"/>
      <c r="P186" s="1106"/>
      <c r="Q186" s="1106"/>
      <c r="R186" s="1106"/>
      <c r="S186" s="1106"/>
      <c r="T186" s="462"/>
      <c r="U186" s="1106" t="str">
        <f>IF(U23="","",U23)</f>
        <v/>
      </c>
      <c r="V186" s="1106"/>
      <c r="W186" s="1106"/>
      <c r="X186" s="462"/>
      <c r="Y186" s="1110" t="str">
        <f t="shared" si="11"/>
        <v/>
      </c>
      <c r="Z186" s="1110"/>
      <c r="AA186" s="462"/>
      <c r="AB186" s="462"/>
      <c r="AC186" s="1107" t="str">
        <f>IF(AC23="","",AC23)</f>
        <v/>
      </c>
      <c r="AD186" s="1108"/>
      <c r="AE186" s="95"/>
      <c r="AF186" s="1109" t="str">
        <f>IF(AF23="","",AF23)</f>
        <v/>
      </c>
      <c r="AG186" s="1109"/>
      <c r="AH186" s="453"/>
      <c r="AI186" s="150"/>
      <c r="AJ186" s="162"/>
      <c r="AK186" s="162"/>
      <c r="AL186" s="162"/>
      <c r="AM186" s="162"/>
      <c r="AN186" s="162"/>
      <c r="AO186" s="162"/>
      <c r="AP186" s="150"/>
      <c r="AQ186" s="150"/>
      <c r="AR186" s="150"/>
      <c r="AS186" s="150"/>
      <c r="AT186" s="150"/>
      <c r="AU186" s="150"/>
      <c r="AV186" s="150"/>
      <c r="AW186" s="150"/>
      <c r="AX186" s="150"/>
      <c r="AY186" s="150"/>
      <c r="AZ186" s="150"/>
      <c r="BA186" s="150"/>
      <c r="BB186" s="150"/>
      <c r="BC186" s="150"/>
      <c r="BD186" s="150"/>
      <c r="BE186" s="150"/>
      <c r="BF186" s="150"/>
      <c r="BG186" s="150"/>
      <c r="BH186" s="150"/>
      <c r="BI186" s="150"/>
      <c r="BJ186" s="150"/>
      <c r="BK186" s="150"/>
      <c r="BL186" s="150"/>
      <c r="BM186" s="150"/>
      <c r="BN186" s="150"/>
      <c r="BO186" s="150"/>
      <c r="BP186" s="150"/>
      <c r="BQ186" s="150"/>
      <c r="BR186" s="150"/>
    </row>
    <row r="187" spans="1:70" ht="12.75">
      <c r="A187" s="128"/>
      <c r="B187" s="1111" t="str">
        <f t="shared" ref="B187:B199" si="12">IF(B24="","",B24)</f>
        <v/>
      </c>
      <c r="C187" s="1112"/>
      <c r="D187" s="462"/>
      <c r="E187" s="1113" t="str">
        <f t="shared" ref="E187:E199" si="13">IF(E24="","",E24)</f>
        <v/>
      </c>
      <c r="F187" s="1114"/>
      <c r="G187" s="1114"/>
      <c r="H187" s="1114"/>
      <c r="I187" s="1114"/>
      <c r="J187" s="1114"/>
      <c r="K187" s="1115"/>
      <c r="L187" s="462"/>
      <c r="M187" s="1106" t="str">
        <f t="shared" ref="M187:M199" si="14">IF(M24="","",M24)</f>
        <v/>
      </c>
      <c r="N187" s="1106"/>
      <c r="O187" s="1106"/>
      <c r="P187" s="1106"/>
      <c r="Q187" s="1106"/>
      <c r="R187" s="1106"/>
      <c r="S187" s="1106"/>
      <c r="T187" s="462"/>
      <c r="U187" s="1106" t="str">
        <f t="shared" ref="U187:U199" si="15">IF(U24="","",U24)</f>
        <v/>
      </c>
      <c r="V187" s="1106"/>
      <c r="W187" s="1106"/>
      <c r="X187" s="462"/>
      <c r="Y187" s="1110" t="str">
        <f t="shared" si="11"/>
        <v/>
      </c>
      <c r="Z187" s="1110"/>
      <c r="AA187" s="462"/>
      <c r="AB187" s="462"/>
      <c r="AC187" s="1107" t="str">
        <f t="shared" ref="AC187:AC199" si="16">IF(AC24="","",AC24)</f>
        <v/>
      </c>
      <c r="AD187" s="1108"/>
      <c r="AE187" s="95"/>
      <c r="AF187" s="1109" t="str">
        <f t="shared" ref="AF187:AF199" si="17">IF(AF24="","",AF24)</f>
        <v/>
      </c>
      <c r="AG187" s="1109"/>
      <c r="AH187" s="453"/>
      <c r="AI187" s="150"/>
      <c r="AJ187" s="162"/>
      <c r="AK187" s="162"/>
      <c r="AL187" s="162"/>
      <c r="AM187" s="162"/>
      <c r="AN187" s="162"/>
      <c r="AO187" s="162"/>
      <c r="AP187" s="150"/>
      <c r="AQ187" s="150"/>
      <c r="AR187" s="150"/>
      <c r="AS187" s="150"/>
      <c r="AT187" s="150"/>
      <c r="AU187" s="150"/>
      <c r="AV187" s="150"/>
      <c r="AW187" s="150"/>
      <c r="AX187" s="150"/>
      <c r="AY187" s="150"/>
      <c r="AZ187" s="150"/>
      <c r="BA187" s="150"/>
      <c r="BB187" s="150"/>
      <c r="BC187" s="150"/>
      <c r="BD187" s="150"/>
      <c r="BE187" s="150"/>
      <c r="BF187" s="150"/>
      <c r="BG187" s="150"/>
      <c r="BH187" s="150"/>
      <c r="BI187" s="150"/>
      <c r="BJ187" s="150"/>
      <c r="BK187" s="150"/>
      <c r="BL187" s="150"/>
      <c r="BM187" s="150"/>
      <c r="BN187" s="150"/>
      <c r="BO187" s="150"/>
      <c r="BP187" s="150"/>
      <c r="BQ187" s="150"/>
      <c r="BR187" s="150"/>
    </row>
    <row r="188" spans="1:70" ht="12.75">
      <c r="A188" s="128"/>
      <c r="B188" s="1111" t="str">
        <f t="shared" si="12"/>
        <v/>
      </c>
      <c r="C188" s="1112"/>
      <c r="D188" s="462"/>
      <c r="E188" s="1113" t="str">
        <f t="shared" si="13"/>
        <v/>
      </c>
      <c r="F188" s="1114"/>
      <c r="G188" s="1114"/>
      <c r="H188" s="1114"/>
      <c r="I188" s="1114"/>
      <c r="J188" s="1114"/>
      <c r="K188" s="1115"/>
      <c r="L188" s="462"/>
      <c r="M188" s="1106" t="str">
        <f t="shared" si="14"/>
        <v/>
      </c>
      <c r="N188" s="1106"/>
      <c r="O188" s="1106"/>
      <c r="P188" s="1106"/>
      <c r="Q188" s="1106"/>
      <c r="R188" s="1106"/>
      <c r="S188" s="1106"/>
      <c r="T188" s="462"/>
      <c r="U188" s="1106" t="str">
        <f t="shared" si="15"/>
        <v/>
      </c>
      <c r="V188" s="1106"/>
      <c r="W188" s="1106"/>
      <c r="X188" s="462"/>
      <c r="Y188" s="1110" t="str">
        <f t="shared" si="11"/>
        <v/>
      </c>
      <c r="Z188" s="1110"/>
      <c r="AA188" s="462"/>
      <c r="AB188" s="462"/>
      <c r="AC188" s="1107" t="str">
        <f t="shared" si="16"/>
        <v/>
      </c>
      <c r="AD188" s="1108"/>
      <c r="AE188" s="95"/>
      <c r="AF188" s="1109" t="str">
        <f t="shared" si="17"/>
        <v/>
      </c>
      <c r="AG188" s="1109"/>
      <c r="AH188" s="453"/>
      <c r="AI188" s="150"/>
      <c r="AJ188" s="162"/>
      <c r="AK188" s="162"/>
      <c r="AL188" s="162"/>
      <c r="AM188" s="162"/>
      <c r="AN188" s="162"/>
      <c r="AO188" s="162"/>
      <c r="AP188" s="150"/>
      <c r="AQ188" s="150"/>
      <c r="AR188" s="150"/>
      <c r="AS188" s="150"/>
      <c r="AT188" s="150"/>
      <c r="AU188" s="150"/>
      <c r="AV188" s="150"/>
      <c r="AW188" s="150"/>
      <c r="AX188" s="150"/>
      <c r="AY188" s="150"/>
      <c r="AZ188" s="150"/>
      <c r="BA188" s="150"/>
      <c r="BB188" s="150"/>
      <c r="BC188" s="150"/>
      <c r="BD188" s="150"/>
      <c r="BE188" s="150"/>
      <c r="BF188" s="150"/>
      <c r="BG188" s="150"/>
      <c r="BH188" s="150"/>
      <c r="BI188" s="150"/>
      <c r="BJ188" s="150"/>
      <c r="BK188" s="150"/>
      <c r="BL188" s="150"/>
      <c r="BM188" s="150"/>
      <c r="BN188" s="150"/>
      <c r="BO188" s="150"/>
      <c r="BP188" s="150"/>
      <c r="BQ188" s="150"/>
      <c r="BR188" s="150"/>
    </row>
    <row r="189" spans="1:70" ht="12.75">
      <c r="A189" s="128"/>
      <c r="B189" s="1111" t="str">
        <f t="shared" si="12"/>
        <v/>
      </c>
      <c r="C189" s="1112"/>
      <c r="D189" s="462"/>
      <c r="E189" s="1113" t="str">
        <f t="shared" si="13"/>
        <v/>
      </c>
      <c r="F189" s="1114"/>
      <c r="G189" s="1114"/>
      <c r="H189" s="1114"/>
      <c r="I189" s="1114"/>
      <c r="J189" s="1114"/>
      <c r="K189" s="1115"/>
      <c r="L189" s="462"/>
      <c r="M189" s="1106" t="str">
        <f t="shared" si="14"/>
        <v/>
      </c>
      <c r="N189" s="1106"/>
      <c r="O189" s="1106"/>
      <c r="P189" s="1106"/>
      <c r="Q189" s="1106"/>
      <c r="R189" s="1106"/>
      <c r="S189" s="1106"/>
      <c r="T189" s="462"/>
      <c r="U189" s="1106" t="str">
        <f t="shared" si="15"/>
        <v/>
      </c>
      <c r="V189" s="1106"/>
      <c r="W189" s="1106"/>
      <c r="X189" s="462"/>
      <c r="Y189" s="1110" t="str">
        <f t="shared" si="11"/>
        <v/>
      </c>
      <c r="Z189" s="1110"/>
      <c r="AA189" s="462"/>
      <c r="AB189" s="462"/>
      <c r="AC189" s="1107" t="str">
        <f t="shared" si="16"/>
        <v/>
      </c>
      <c r="AD189" s="1108"/>
      <c r="AE189" s="95"/>
      <c r="AF189" s="1109" t="str">
        <f t="shared" si="17"/>
        <v/>
      </c>
      <c r="AG189" s="1109"/>
      <c r="AH189" s="453"/>
      <c r="AI189" s="150"/>
      <c r="AJ189" s="162"/>
      <c r="AK189" s="162"/>
      <c r="AL189" s="162"/>
      <c r="AM189" s="162"/>
      <c r="AN189" s="162"/>
      <c r="AO189" s="162"/>
      <c r="AP189" s="150"/>
      <c r="AQ189" s="150"/>
      <c r="AR189" s="150"/>
      <c r="AS189" s="150"/>
      <c r="AT189" s="150"/>
      <c r="AU189" s="150"/>
      <c r="AV189" s="150"/>
      <c r="AW189" s="150"/>
      <c r="AX189" s="150"/>
      <c r="AY189" s="150"/>
      <c r="AZ189" s="150"/>
      <c r="BA189" s="150"/>
      <c r="BB189" s="150"/>
      <c r="BC189" s="150"/>
      <c r="BD189" s="150"/>
      <c r="BE189" s="150"/>
      <c r="BF189" s="150"/>
      <c r="BG189" s="150"/>
      <c r="BH189" s="150"/>
      <c r="BI189" s="150"/>
      <c r="BJ189" s="150"/>
      <c r="BK189" s="150"/>
      <c r="BL189" s="150"/>
      <c r="BM189" s="150"/>
      <c r="BN189" s="150"/>
      <c r="BO189" s="150"/>
      <c r="BP189" s="150"/>
      <c r="BQ189" s="150"/>
      <c r="BR189" s="150"/>
    </row>
    <row r="190" spans="1:70" ht="12.75">
      <c r="A190" s="128"/>
      <c r="B190" s="1111" t="str">
        <f t="shared" si="12"/>
        <v/>
      </c>
      <c r="C190" s="1112"/>
      <c r="D190" s="462"/>
      <c r="E190" s="1113" t="str">
        <f t="shared" si="13"/>
        <v/>
      </c>
      <c r="F190" s="1114"/>
      <c r="G190" s="1114"/>
      <c r="H190" s="1114"/>
      <c r="I190" s="1114"/>
      <c r="J190" s="1114"/>
      <c r="K190" s="1115"/>
      <c r="L190" s="462"/>
      <c r="M190" s="1106" t="str">
        <f t="shared" si="14"/>
        <v/>
      </c>
      <c r="N190" s="1106"/>
      <c r="O190" s="1106"/>
      <c r="P190" s="1106"/>
      <c r="Q190" s="1106"/>
      <c r="R190" s="1106"/>
      <c r="S190" s="1106"/>
      <c r="T190" s="462"/>
      <c r="U190" s="1106" t="str">
        <f t="shared" si="15"/>
        <v/>
      </c>
      <c r="V190" s="1106"/>
      <c r="W190" s="1106"/>
      <c r="X190" s="462"/>
      <c r="Y190" s="1110" t="str">
        <f t="shared" si="11"/>
        <v/>
      </c>
      <c r="Z190" s="1110"/>
      <c r="AA190" s="462"/>
      <c r="AB190" s="462"/>
      <c r="AC190" s="1107" t="str">
        <f t="shared" si="16"/>
        <v/>
      </c>
      <c r="AD190" s="1108"/>
      <c r="AE190" s="95"/>
      <c r="AF190" s="1109" t="str">
        <f t="shared" si="17"/>
        <v/>
      </c>
      <c r="AG190" s="1109"/>
      <c r="AH190" s="453"/>
      <c r="AI190" s="150"/>
      <c r="AJ190" s="162"/>
      <c r="AK190" s="162"/>
      <c r="AL190" s="162"/>
      <c r="AM190" s="162"/>
      <c r="AN190" s="162"/>
      <c r="AO190" s="162"/>
      <c r="AP190" s="150"/>
      <c r="AQ190" s="150"/>
      <c r="AR190" s="150"/>
      <c r="AS190" s="150"/>
      <c r="AT190" s="150"/>
      <c r="AU190" s="150"/>
      <c r="AV190" s="150"/>
      <c r="AW190" s="150"/>
      <c r="AX190" s="150"/>
      <c r="AY190" s="150"/>
      <c r="AZ190" s="150"/>
      <c r="BA190" s="150"/>
      <c r="BB190" s="150"/>
      <c r="BC190" s="150"/>
      <c r="BD190" s="150"/>
      <c r="BE190" s="150"/>
      <c r="BF190" s="150"/>
      <c r="BG190" s="150"/>
      <c r="BH190" s="150"/>
      <c r="BI190" s="150"/>
      <c r="BJ190" s="150"/>
      <c r="BK190" s="150"/>
      <c r="BL190" s="150"/>
      <c r="BM190" s="150"/>
      <c r="BN190" s="150"/>
      <c r="BO190" s="150"/>
      <c r="BP190" s="150"/>
      <c r="BQ190" s="150"/>
      <c r="BR190" s="150"/>
    </row>
    <row r="191" spans="1:70" ht="12.75">
      <c r="A191" s="128"/>
      <c r="B191" s="1111" t="str">
        <f t="shared" si="12"/>
        <v/>
      </c>
      <c r="C191" s="1112"/>
      <c r="D191" s="462"/>
      <c r="E191" s="1113" t="str">
        <f t="shared" si="13"/>
        <v/>
      </c>
      <c r="F191" s="1114"/>
      <c r="G191" s="1114"/>
      <c r="H191" s="1114"/>
      <c r="I191" s="1114"/>
      <c r="J191" s="1114"/>
      <c r="K191" s="1115"/>
      <c r="L191" s="462"/>
      <c r="M191" s="1106" t="str">
        <f t="shared" si="14"/>
        <v/>
      </c>
      <c r="N191" s="1106"/>
      <c r="O191" s="1106"/>
      <c r="P191" s="1106"/>
      <c r="Q191" s="1106"/>
      <c r="R191" s="1106"/>
      <c r="S191" s="1106"/>
      <c r="T191" s="462"/>
      <c r="U191" s="1106" t="str">
        <f t="shared" si="15"/>
        <v/>
      </c>
      <c r="V191" s="1106"/>
      <c r="W191" s="1106"/>
      <c r="X191" s="462"/>
      <c r="Y191" s="1110" t="str">
        <f t="shared" si="11"/>
        <v/>
      </c>
      <c r="Z191" s="1110"/>
      <c r="AA191" s="462"/>
      <c r="AB191" s="462"/>
      <c r="AC191" s="1107" t="str">
        <f t="shared" si="16"/>
        <v/>
      </c>
      <c r="AD191" s="1108"/>
      <c r="AE191" s="95"/>
      <c r="AF191" s="1109" t="str">
        <f t="shared" si="17"/>
        <v/>
      </c>
      <c r="AG191" s="1109"/>
      <c r="AH191" s="453"/>
      <c r="AI191" s="150"/>
      <c r="AJ191" s="162"/>
      <c r="AK191" s="162"/>
      <c r="AL191" s="162"/>
      <c r="AM191" s="162"/>
      <c r="AN191" s="162"/>
      <c r="AO191" s="162"/>
      <c r="AP191" s="150"/>
      <c r="AQ191" s="150"/>
      <c r="AR191" s="150"/>
      <c r="AS191" s="150"/>
      <c r="AT191" s="150"/>
      <c r="AU191" s="150"/>
      <c r="AV191" s="150"/>
      <c r="AW191" s="150"/>
      <c r="AX191" s="150"/>
      <c r="AY191" s="150"/>
      <c r="AZ191" s="150"/>
      <c r="BA191" s="150"/>
      <c r="BB191" s="150"/>
      <c r="BC191" s="150"/>
      <c r="BD191" s="150"/>
      <c r="BE191" s="150"/>
      <c r="BF191" s="150"/>
      <c r="BG191" s="150"/>
      <c r="BH191" s="150"/>
      <c r="BI191" s="150"/>
      <c r="BJ191" s="150"/>
      <c r="BK191" s="150"/>
      <c r="BL191" s="150"/>
      <c r="BM191" s="150"/>
      <c r="BN191" s="150"/>
      <c r="BO191" s="150"/>
      <c r="BP191" s="150"/>
      <c r="BQ191" s="150"/>
      <c r="BR191" s="150"/>
    </row>
    <row r="192" spans="1:70" ht="12.75">
      <c r="A192" s="128"/>
      <c r="B192" s="1111" t="str">
        <f t="shared" si="12"/>
        <v/>
      </c>
      <c r="C192" s="1112"/>
      <c r="D192" s="462"/>
      <c r="E192" s="1113" t="str">
        <f t="shared" si="13"/>
        <v/>
      </c>
      <c r="F192" s="1114"/>
      <c r="G192" s="1114"/>
      <c r="H192" s="1114"/>
      <c r="I192" s="1114"/>
      <c r="J192" s="1114"/>
      <c r="K192" s="1115"/>
      <c r="L192" s="462"/>
      <c r="M192" s="1106" t="str">
        <f t="shared" si="14"/>
        <v/>
      </c>
      <c r="N192" s="1106"/>
      <c r="O192" s="1106"/>
      <c r="P192" s="1106"/>
      <c r="Q192" s="1106"/>
      <c r="R192" s="1106"/>
      <c r="S192" s="1106"/>
      <c r="T192" s="462"/>
      <c r="U192" s="1106" t="str">
        <f t="shared" si="15"/>
        <v/>
      </c>
      <c r="V192" s="1106"/>
      <c r="W192" s="1106"/>
      <c r="X192" s="462"/>
      <c r="Y192" s="1110" t="str">
        <f t="shared" si="11"/>
        <v/>
      </c>
      <c r="Z192" s="1110"/>
      <c r="AA192" s="462"/>
      <c r="AB192" s="462"/>
      <c r="AC192" s="1107" t="str">
        <f t="shared" si="16"/>
        <v/>
      </c>
      <c r="AD192" s="1108"/>
      <c r="AE192" s="95"/>
      <c r="AF192" s="1109" t="str">
        <f t="shared" si="17"/>
        <v/>
      </c>
      <c r="AG192" s="1109"/>
      <c r="AH192" s="453"/>
      <c r="AI192" s="150"/>
      <c r="AJ192" s="162"/>
      <c r="AK192" s="162"/>
      <c r="AL192" s="162"/>
      <c r="AM192" s="162"/>
      <c r="AN192" s="162"/>
      <c r="AO192" s="162"/>
      <c r="AP192" s="150"/>
      <c r="AQ192" s="150"/>
      <c r="AR192" s="150"/>
      <c r="AS192" s="150"/>
      <c r="AT192" s="150"/>
      <c r="AU192" s="150"/>
      <c r="AV192" s="150"/>
      <c r="AW192" s="150"/>
      <c r="AX192" s="150"/>
      <c r="AY192" s="150"/>
      <c r="AZ192" s="150"/>
      <c r="BA192" s="150"/>
      <c r="BB192" s="150"/>
      <c r="BC192" s="150"/>
      <c r="BD192" s="150"/>
      <c r="BE192" s="150"/>
      <c r="BF192" s="150"/>
      <c r="BG192" s="150"/>
      <c r="BH192" s="150"/>
      <c r="BI192" s="150"/>
      <c r="BJ192" s="150"/>
      <c r="BK192" s="150"/>
      <c r="BL192" s="150"/>
      <c r="BM192" s="150"/>
      <c r="BN192" s="150"/>
      <c r="BO192" s="150"/>
      <c r="BP192" s="150"/>
      <c r="BQ192" s="150"/>
      <c r="BR192" s="150"/>
    </row>
    <row r="193" spans="1:70" ht="12.75">
      <c r="A193" s="128"/>
      <c r="B193" s="1111" t="str">
        <f t="shared" si="12"/>
        <v/>
      </c>
      <c r="C193" s="1112"/>
      <c r="D193" s="462"/>
      <c r="E193" s="1113" t="str">
        <f t="shared" si="13"/>
        <v/>
      </c>
      <c r="F193" s="1114"/>
      <c r="G193" s="1114"/>
      <c r="H193" s="1114"/>
      <c r="I193" s="1114"/>
      <c r="J193" s="1114"/>
      <c r="K193" s="1115"/>
      <c r="L193" s="462"/>
      <c r="M193" s="1106" t="str">
        <f t="shared" si="14"/>
        <v/>
      </c>
      <c r="N193" s="1106"/>
      <c r="O193" s="1106"/>
      <c r="P193" s="1106"/>
      <c r="Q193" s="1106"/>
      <c r="R193" s="1106"/>
      <c r="S193" s="1106"/>
      <c r="T193" s="462"/>
      <c r="U193" s="1106" t="str">
        <f t="shared" si="15"/>
        <v/>
      </c>
      <c r="V193" s="1106"/>
      <c r="W193" s="1106"/>
      <c r="X193" s="462"/>
      <c r="Y193" s="1110" t="str">
        <f t="shared" si="11"/>
        <v/>
      </c>
      <c r="Z193" s="1110"/>
      <c r="AA193" s="462"/>
      <c r="AB193" s="462"/>
      <c r="AC193" s="1107" t="str">
        <f t="shared" si="16"/>
        <v/>
      </c>
      <c r="AD193" s="1108"/>
      <c r="AE193" s="95"/>
      <c r="AF193" s="1109" t="str">
        <f t="shared" si="17"/>
        <v/>
      </c>
      <c r="AG193" s="1109"/>
      <c r="AH193" s="453"/>
      <c r="AI193" s="150"/>
      <c r="AJ193" s="162"/>
      <c r="AK193" s="162"/>
      <c r="AL193" s="162"/>
      <c r="AM193" s="162"/>
      <c r="AN193" s="162"/>
      <c r="AO193" s="162"/>
      <c r="AP193" s="150"/>
      <c r="AQ193" s="150"/>
      <c r="AR193" s="150"/>
      <c r="AS193" s="150"/>
      <c r="AT193" s="150"/>
      <c r="AU193" s="150"/>
      <c r="AV193" s="150"/>
      <c r="AW193" s="150"/>
      <c r="AX193" s="150"/>
      <c r="AY193" s="150"/>
      <c r="AZ193" s="150"/>
      <c r="BA193" s="150"/>
      <c r="BB193" s="150"/>
      <c r="BC193" s="150"/>
      <c r="BD193" s="150"/>
      <c r="BE193" s="150"/>
      <c r="BF193" s="150"/>
      <c r="BG193" s="150"/>
      <c r="BH193" s="150"/>
      <c r="BI193" s="150"/>
      <c r="BJ193" s="150"/>
      <c r="BK193" s="150"/>
      <c r="BL193" s="150"/>
      <c r="BM193" s="150"/>
      <c r="BN193" s="150"/>
      <c r="BO193" s="150"/>
      <c r="BP193" s="150"/>
      <c r="BQ193" s="150"/>
      <c r="BR193" s="150"/>
    </row>
    <row r="194" spans="1:70" ht="12.75">
      <c r="A194" s="128"/>
      <c r="B194" s="1111" t="str">
        <f t="shared" si="12"/>
        <v/>
      </c>
      <c r="C194" s="1112"/>
      <c r="D194" s="462"/>
      <c r="E194" s="1113" t="str">
        <f t="shared" si="13"/>
        <v/>
      </c>
      <c r="F194" s="1114"/>
      <c r="G194" s="1114"/>
      <c r="H194" s="1114"/>
      <c r="I194" s="1114"/>
      <c r="J194" s="1114"/>
      <c r="K194" s="1115"/>
      <c r="L194" s="462"/>
      <c r="M194" s="1106" t="str">
        <f t="shared" si="14"/>
        <v/>
      </c>
      <c r="N194" s="1106"/>
      <c r="O194" s="1106"/>
      <c r="P194" s="1106"/>
      <c r="Q194" s="1106"/>
      <c r="R194" s="1106"/>
      <c r="S194" s="1106"/>
      <c r="T194" s="462"/>
      <c r="U194" s="1106" t="str">
        <f t="shared" si="15"/>
        <v/>
      </c>
      <c r="V194" s="1106"/>
      <c r="W194" s="1106"/>
      <c r="X194" s="462"/>
      <c r="Y194" s="1110" t="str">
        <f t="shared" si="11"/>
        <v/>
      </c>
      <c r="Z194" s="1110"/>
      <c r="AA194" s="462"/>
      <c r="AB194" s="462"/>
      <c r="AC194" s="1107" t="str">
        <f t="shared" si="16"/>
        <v/>
      </c>
      <c r="AD194" s="1108"/>
      <c r="AE194" s="95"/>
      <c r="AF194" s="1109" t="str">
        <f t="shared" si="17"/>
        <v/>
      </c>
      <c r="AG194" s="1109"/>
      <c r="AH194" s="453"/>
      <c r="AI194" s="150"/>
      <c r="AJ194" s="162"/>
      <c r="AK194" s="162"/>
      <c r="AL194" s="162"/>
      <c r="AM194" s="162"/>
      <c r="AN194" s="162"/>
      <c r="AO194" s="162"/>
      <c r="AP194" s="150"/>
      <c r="AQ194" s="150"/>
      <c r="AR194" s="150"/>
      <c r="AS194" s="150"/>
      <c r="AT194" s="150"/>
      <c r="AU194" s="150"/>
      <c r="AV194" s="150"/>
      <c r="AW194" s="150"/>
      <c r="AX194" s="150"/>
      <c r="AY194" s="150"/>
      <c r="AZ194" s="150"/>
      <c r="BA194" s="150"/>
      <c r="BB194" s="150"/>
      <c r="BC194" s="150"/>
      <c r="BD194" s="150"/>
      <c r="BE194" s="150"/>
      <c r="BF194" s="150"/>
      <c r="BG194" s="150"/>
      <c r="BH194" s="150"/>
      <c r="BI194" s="150"/>
      <c r="BJ194" s="150"/>
      <c r="BK194" s="150"/>
      <c r="BL194" s="150"/>
      <c r="BM194" s="150"/>
      <c r="BN194" s="150"/>
      <c r="BO194" s="150"/>
      <c r="BP194" s="150"/>
      <c r="BQ194" s="150"/>
      <c r="BR194" s="150"/>
    </row>
    <row r="195" spans="1:70" ht="12.75">
      <c r="A195" s="128"/>
      <c r="B195" s="1111" t="str">
        <f t="shared" si="12"/>
        <v/>
      </c>
      <c r="C195" s="1112"/>
      <c r="D195" s="462"/>
      <c r="E195" s="1113" t="str">
        <f t="shared" si="13"/>
        <v/>
      </c>
      <c r="F195" s="1114"/>
      <c r="G195" s="1114"/>
      <c r="H195" s="1114"/>
      <c r="I195" s="1114"/>
      <c r="J195" s="1114"/>
      <c r="K195" s="1115"/>
      <c r="L195" s="462"/>
      <c r="M195" s="1106" t="str">
        <f t="shared" si="14"/>
        <v/>
      </c>
      <c r="N195" s="1106"/>
      <c r="O195" s="1106"/>
      <c r="P195" s="1106"/>
      <c r="Q195" s="1106"/>
      <c r="R195" s="1106"/>
      <c r="S195" s="1106"/>
      <c r="T195" s="462"/>
      <c r="U195" s="1106" t="str">
        <f t="shared" si="15"/>
        <v/>
      </c>
      <c r="V195" s="1106"/>
      <c r="W195" s="1106"/>
      <c r="X195" s="462"/>
      <c r="Y195" s="1110" t="str">
        <f t="shared" si="11"/>
        <v/>
      </c>
      <c r="Z195" s="1110"/>
      <c r="AA195" s="462"/>
      <c r="AB195" s="462"/>
      <c r="AC195" s="1107" t="str">
        <f t="shared" si="16"/>
        <v/>
      </c>
      <c r="AD195" s="1108"/>
      <c r="AE195" s="95"/>
      <c r="AF195" s="1109" t="str">
        <f t="shared" si="17"/>
        <v/>
      </c>
      <c r="AG195" s="1109"/>
      <c r="AH195" s="453"/>
      <c r="AI195" s="150"/>
      <c r="AJ195" s="162"/>
      <c r="AK195" s="162"/>
      <c r="AL195" s="162"/>
      <c r="AM195" s="162"/>
      <c r="AN195" s="162"/>
      <c r="AO195" s="162"/>
      <c r="AP195" s="150"/>
      <c r="AQ195" s="150"/>
      <c r="AR195" s="150"/>
      <c r="AS195" s="150"/>
      <c r="AT195" s="150"/>
      <c r="AU195" s="150"/>
      <c r="AV195" s="150"/>
      <c r="AW195" s="150"/>
      <c r="AX195" s="150"/>
      <c r="AY195" s="150"/>
      <c r="AZ195" s="150"/>
      <c r="BA195" s="150"/>
      <c r="BB195" s="150"/>
      <c r="BC195" s="150"/>
      <c r="BD195" s="150"/>
      <c r="BE195" s="150"/>
      <c r="BF195" s="150"/>
      <c r="BG195" s="150"/>
      <c r="BH195" s="150"/>
      <c r="BI195" s="150"/>
      <c r="BJ195" s="150"/>
      <c r="BK195" s="150"/>
      <c r="BL195" s="150"/>
      <c r="BM195" s="150"/>
      <c r="BN195" s="150"/>
      <c r="BO195" s="150"/>
      <c r="BP195" s="150"/>
      <c r="BQ195" s="150"/>
      <c r="BR195" s="150"/>
    </row>
    <row r="196" spans="1:70" ht="12.75">
      <c r="A196" s="128"/>
      <c r="B196" s="1111" t="str">
        <f t="shared" si="12"/>
        <v/>
      </c>
      <c r="C196" s="1112"/>
      <c r="D196" s="462"/>
      <c r="E196" s="1113" t="str">
        <f t="shared" si="13"/>
        <v/>
      </c>
      <c r="F196" s="1114"/>
      <c r="G196" s="1114"/>
      <c r="H196" s="1114"/>
      <c r="I196" s="1114"/>
      <c r="J196" s="1114"/>
      <c r="K196" s="1115"/>
      <c r="L196" s="462"/>
      <c r="M196" s="1106" t="str">
        <f t="shared" si="14"/>
        <v/>
      </c>
      <c r="N196" s="1106"/>
      <c r="O196" s="1106"/>
      <c r="P196" s="1106"/>
      <c r="Q196" s="1106"/>
      <c r="R196" s="1106"/>
      <c r="S196" s="1106"/>
      <c r="T196" s="462"/>
      <c r="U196" s="1106" t="str">
        <f t="shared" si="15"/>
        <v/>
      </c>
      <c r="V196" s="1106"/>
      <c r="W196" s="1106"/>
      <c r="X196" s="462"/>
      <c r="Y196" s="1110" t="str">
        <f t="shared" si="11"/>
        <v/>
      </c>
      <c r="Z196" s="1110"/>
      <c r="AA196" s="462"/>
      <c r="AB196" s="462"/>
      <c r="AC196" s="1107" t="str">
        <f t="shared" si="16"/>
        <v/>
      </c>
      <c r="AD196" s="1108"/>
      <c r="AE196" s="95"/>
      <c r="AF196" s="1109" t="str">
        <f t="shared" si="17"/>
        <v/>
      </c>
      <c r="AG196" s="1109"/>
      <c r="AH196" s="453"/>
      <c r="AI196" s="150"/>
      <c r="AJ196" s="162"/>
      <c r="AK196" s="162"/>
      <c r="AL196" s="162"/>
      <c r="AM196" s="162"/>
      <c r="AN196" s="162"/>
      <c r="AO196" s="162"/>
      <c r="AP196" s="150"/>
      <c r="AQ196" s="150"/>
      <c r="AR196" s="150"/>
      <c r="AS196" s="150"/>
      <c r="AT196" s="150"/>
      <c r="AU196" s="150"/>
      <c r="AV196" s="150"/>
      <c r="AW196" s="150"/>
      <c r="AX196" s="150"/>
      <c r="AY196" s="150"/>
      <c r="AZ196" s="150"/>
      <c r="BA196" s="150"/>
      <c r="BB196" s="150"/>
      <c r="BC196" s="150"/>
      <c r="BD196" s="150"/>
      <c r="BE196" s="150"/>
      <c r="BF196" s="150"/>
      <c r="BG196" s="150"/>
      <c r="BH196" s="150"/>
      <c r="BI196" s="150"/>
      <c r="BJ196" s="150"/>
      <c r="BK196" s="150"/>
      <c r="BL196" s="150"/>
      <c r="BM196" s="150"/>
      <c r="BN196" s="150"/>
      <c r="BO196" s="150"/>
      <c r="BP196" s="150"/>
      <c r="BQ196" s="150"/>
      <c r="BR196" s="150"/>
    </row>
    <row r="197" spans="1:70" ht="12.75">
      <c r="A197" s="128"/>
      <c r="B197" s="1111" t="str">
        <f t="shared" si="12"/>
        <v/>
      </c>
      <c r="C197" s="1112"/>
      <c r="D197" s="462"/>
      <c r="E197" s="1113" t="str">
        <f t="shared" si="13"/>
        <v/>
      </c>
      <c r="F197" s="1114"/>
      <c r="G197" s="1114"/>
      <c r="H197" s="1114"/>
      <c r="I197" s="1114"/>
      <c r="J197" s="1114"/>
      <c r="K197" s="1115"/>
      <c r="L197" s="462"/>
      <c r="M197" s="1106" t="str">
        <f t="shared" si="14"/>
        <v/>
      </c>
      <c r="N197" s="1106"/>
      <c r="O197" s="1106"/>
      <c r="P197" s="1106"/>
      <c r="Q197" s="1106"/>
      <c r="R197" s="1106"/>
      <c r="S197" s="1106"/>
      <c r="T197" s="462"/>
      <c r="U197" s="1106" t="str">
        <f t="shared" si="15"/>
        <v/>
      </c>
      <c r="V197" s="1106"/>
      <c r="W197" s="1106"/>
      <c r="X197" s="462"/>
      <c r="Y197" s="1110" t="str">
        <f t="shared" si="11"/>
        <v/>
      </c>
      <c r="Z197" s="1110"/>
      <c r="AA197" s="462"/>
      <c r="AB197" s="462"/>
      <c r="AC197" s="1107" t="str">
        <f t="shared" si="16"/>
        <v/>
      </c>
      <c r="AD197" s="1108"/>
      <c r="AE197" s="95"/>
      <c r="AF197" s="1109" t="str">
        <f t="shared" si="17"/>
        <v/>
      </c>
      <c r="AG197" s="1109"/>
      <c r="AH197" s="453"/>
      <c r="AI197" s="150"/>
      <c r="AJ197" s="162"/>
      <c r="AK197" s="162"/>
      <c r="AL197" s="162"/>
      <c r="AM197" s="162"/>
      <c r="AN197" s="162"/>
      <c r="AO197" s="162"/>
      <c r="AP197" s="150"/>
      <c r="AQ197" s="150"/>
      <c r="AR197" s="150"/>
      <c r="AS197" s="150"/>
      <c r="AT197" s="150"/>
      <c r="AU197" s="150"/>
      <c r="AV197" s="150"/>
      <c r="AW197" s="150"/>
      <c r="AX197" s="150"/>
      <c r="AY197" s="150"/>
      <c r="AZ197" s="150"/>
      <c r="BA197" s="150"/>
      <c r="BB197" s="150"/>
      <c r="BC197" s="150"/>
      <c r="BD197" s="150"/>
      <c r="BE197" s="150"/>
      <c r="BF197" s="150"/>
      <c r="BG197" s="150"/>
      <c r="BH197" s="150"/>
      <c r="BI197" s="150"/>
      <c r="BJ197" s="150"/>
      <c r="BK197" s="150"/>
      <c r="BL197" s="150"/>
      <c r="BM197" s="150"/>
      <c r="BN197" s="150"/>
      <c r="BO197" s="150"/>
      <c r="BP197" s="150"/>
      <c r="BQ197" s="150"/>
      <c r="BR197" s="150"/>
    </row>
    <row r="198" spans="1:70" ht="12.75">
      <c r="A198" s="128"/>
      <c r="B198" s="1111" t="str">
        <f t="shared" si="12"/>
        <v/>
      </c>
      <c r="C198" s="1112"/>
      <c r="D198" s="462"/>
      <c r="E198" s="1113" t="str">
        <f t="shared" si="13"/>
        <v/>
      </c>
      <c r="F198" s="1114"/>
      <c r="G198" s="1114"/>
      <c r="H198" s="1114"/>
      <c r="I198" s="1114"/>
      <c r="J198" s="1114"/>
      <c r="K198" s="1115"/>
      <c r="L198" s="462"/>
      <c r="M198" s="1106" t="str">
        <f t="shared" si="14"/>
        <v/>
      </c>
      <c r="N198" s="1106"/>
      <c r="O198" s="1106"/>
      <c r="P198" s="1106"/>
      <c r="Q198" s="1106"/>
      <c r="R198" s="1106"/>
      <c r="S198" s="1106"/>
      <c r="T198" s="462"/>
      <c r="U198" s="1106" t="str">
        <f t="shared" si="15"/>
        <v/>
      </c>
      <c r="V198" s="1106"/>
      <c r="W198" s="1106"/>
      <c r="X198" s="462"/>
      <c r="Y198" s="1110" t="str">
        <f t="shared" si="11"/>
        <v/>
      </c>
      <c r="Z198" s="1110"/>
      <c r="AA198" s="462"/>
      <c r="AB198" s="462"/>
      <c r="AC198" s="1107" t="str">
        <f t="shared" si="16"/>
        <v/>
      </c>
      <c r="AD198" s="1108"/>
      <c r="AE198" s="95"/>
      <c r="AF198" s="1109" t="str">
        <f t="shared" si="17"/>
        <v/>
      </c>
      <c r="AG198" s="1109"/>
      <c r="AH198" s="453"/>
      <c r="AI198" s="150"/>
      <c r="AJ198" s="162"/>
      <c r="AK198" s="162"/>
      <c r="AL198" s="162"/>
      <c r="AM198" s="162"/>
      <c r="AN198" s="162"/>
      <c r="AO198" s="162"/>
      <c r="AP198" s="150"/>
      <c r="AQ198" s="150"/>
      <c r="AR198" s="150"/>
      <c r="AS198" s="150"/>
      <c r="AT198" s="150"/>
      <c r="AU198" s="150"/>
      <c r="AV198" s="150"/>
      <c r="AW198" s="150"/>
      <c r="AX198" s="150"/>
      <c r="AY198" s="150"/>
      <c r="AZ198" s="150"/>
      <c r="BA198" s="150"/>
      <c r="BB198" s="150"/>
      <c r="BC198" s="150"/>
      <c r="BD198" s="150"/>
      <c r="BE198" s="150"/>
      <c r="BF198" s="150"/>
      <c r="BG198" s="150"/>
      <c r="BH198" s="150"/>
      <c r="BI198" s="150"/>
      <c r="BJ198" s="150"/>
      <c r="BK198" s="150"/>
      <c r="BL198" s="150"/>
      <c r="BM198" s="150"/>
      <c r="BN198" s="150"/>
      <c r="BO198" s="150"/>
      <c r="BP198" s="150"/>
      <c r="BQ198" s="150"/>
      <c r="BR198" s="150"/>
    </row>
    <row r="199" spans="1:70" ht="12.75">
      <c r="A199" s="128"/>
      <c r="B199" s="1111" t="str">
        <f t="shared" si="12"/>
        <v/>
      </c>
      <c r="C199" s="1112"/>
      <c r="D199" s="462"/>
      <c r="E199" s="1113" t="str">
        <f t="shared" si="13"/>
        <v/>
      </c>
      <c r="F199" s="1114"/>
      <c r="G199" s="1114"/>
      <c r="H199" s="1114"/>
      <c r="I199" s="1114"/>
      <c r="J199" s="1114"/>
      <c r="K199" s="1115"/>
      <c r="L199" s="462"/>
      <c r="M199" s="1106" t="str">
        <f t="shared" si="14"/>
        <v/>
      </c>
      <c r="N199" s="1106"/>
      <c r="O199" s="1106"/>
      <c r="P199" s="1106"/>
      <c r="Q199" s="1106"/>
      <c r="R199" s="1106"/>
      <c r="S199" s="1106"/>
      <c r="T199" s="462"/>
      <c r="U199" s="1106" t="str">
        <f t="shared" si="15"/>
        <v/>
      </c>
      <c r="V199" s="1106"/>
      <c r="W199" s="1106"/>
      <c r="X199" s="462"/>
      <c r="Y199" s="1110" t="str">
        <f t="shared" si="11"/>
        <v/>
      </c>
      <c r="Z199" s="1110"/>
      <c r="AA199" s="462"/>
      <c r="AB199" s="462"/>
      <c r="AC199" s="1107" t="str">
        <f t="shared" si="16"/>
        <v/>
      </c>
      <c r="AD199" s="1108"/>
      <c r="AE199" s="95"/>
      <c r="AF199" s="1109" t="str">
        <f t="shared" si="17"/>
        <v/>
      </c>
      <c r="AG199" s="1109"/>
      <c r="AH199" s="453"/>
      <c r="AI199" s="150"/>
      <c r="AJ199" s="162"/>
      <c r="AK199" s="162"/>
      <c r="AL199" s="162"/>
      <c r="AM199" s="162"/>
      <c r="AN199" s="162"/>
      <c r="AO199" s="162"/>
      <c r="AP199" s="150"/>
      <c r="AQ199" s="150"/>
      <c r="AR199" s="150"/>
      <c r="AS199" s="150"/>
      <c r="AT199" s="150"/>
      <c r="AU199" s="150"/>
      <c r="AV199" s="150"/>
      <c r="AW199" s="150"/>
      <c r="AX199" s="150"/>
      <c r="AY199" s="150"/>
      <c r="AZ199" s="150"/>
      <c r="BA199" s="150"/>
      <c r="BB199" s="150"/>
      <c r="BC199" s="150"/>
      <c r="BD199" s="150"/>
      <c r="BE199" s="150"/>
      <c r="BF199" s="150"/>
      <c r="BG199" s="150"/>
      <c r="BH199" s="150"/>
      <c r="BI199" s="150"/>
      <c r="BJ199" s="150"/>
      <c r="BK199" s="150"/>
      <c r="BL199" s="150"/>
      <c r="BM199" s="150"/>
      <c r="BN199" s="150"/>
      <c r="BO199" s="150"/>
      <c r="BP199" s="150"/>
      <c r="BQ199" s="150"/>
      <c r="BR199" s="150"/>
    </row>
    <row r="200" spans="1:70" ht="12.75" customHeight="1" thickBot="1">
      <c r="A200" s="109"/>
      <c r="B200" s="104"/>
      <c r="C200" s="100"/>
      <c r="D200" s="104"/>
      <c r="E200" s="104"/>
      <c r="F200" s="104"/>
      <c r="G200" s="104"/>
      <c r="H200" s="104"/>
      <c r="I200" s="104"/>
      <c r="J200" s="104"/>
      <c r="K200" s="104"/>
      <c r="L200" s="104"/>
      <c r="M200" s="104"/>
      <c r="N200" s="104"/>
      <c r="O200" s="104"/>
      <c r="P200" s="104"/>
      <c r="Q200" s="104"/>
      <c r="R200" s="104"/>
      <c r="S200" s="104"/>
      <c r="T200" s="104"/>
      <c r="U200" s="104"/>
      <c r="V200" s="104"/>
      <c r="W200" s="104"/>
      <c r="X200" s="104"/>
      <c r="Y200" s="104"/>
      <c r="Z200" s="104"/>
      <c r="AA200" s="104"/>
      <c r="AB200" s="104"/>
      <c r="AC200" s="104"/>
      <c r="AD200" s="104"/>
      <c r="AE200" s="104"/>
      <c r="AF200" s="104"/>
      <c r="AG200" s="104"/>
      <c r="AH200" s="105"/>
      <c r="AI200" s="150"/>
      <c r="AJ200" s="162"/>
      <c r="AK200" s="162"/>
      <c r="AL200" s="162"/>
      <c r="AM200" s="162"/>
      <c r="AN200" s="162"/>
      <c r="AO200" s="162"/>
      <c r="AP200" s="150"/>
      <c r="AQ200" s="150"/>
      <c r="AR200" s="150"/>
      <c r="AS200" s="150"/>
      <c r="AT200" s="150"/>
      <c r="AU200" s="150"/>
      <c r="AV200" s="150"/>
      <c r="AW200" s="150"/>
      <c r="AX200" s="150"/>
      <c r="AY200" s="150"/>
      <c r="AZ200" s="150"/>
      <c r="BA200" s="150"/>
      <c r="BB200" s="150"/>
      <c r="BC200" s="150"/>
      <c r="BD200" s="150"/>
      <c r="BE200" s="150"/>
      <c r="BF200" s="150"/>
      <c r="BG200" s="150"/>
      <c r="BH200" s="150"/>
      <c r="BI200" s="150"/>
      <c r="BJ200" s="150"/>
      <c r="BK200" s="150"/>
      <c r="BL200" s="150"/>
      <c r="BM200" s="150"/>
      <c r="BN200" s="150"/>
      <c r="BO200" s="150"/>
      <c r="BP200" s="150"/>
      <c r="BQ200" s="150"/>
      <c r="BR200" s="150"/>
    </row>
    <row r="201" spans="1:70" ht="14.25">
      <c r="A201" s="106"/>
      <c r="B201" s="106"/>
      <c r="D201" s="106"/>
      <c r="E201" s="106"/>
      <c r="F201" s="106"/>
      <c r="G201" s="106"/>
      <c r="H201" s="106"/>
      <c r="I201" s="106"/>
      <c r="J201" s="106"/>
      <c r="K201" s="106"/>
      <c r="L201" s="106"/>
      <c r="M201" s="106"/>
      <c r="N201" s="106"/>
      <c r="O201" s="106"/>
      <c r="P201" s="106"/>
      <c r="Q201" s="106"/>
      <c r="R201" s="106"/>
      <c r="S201" s="106"/>
      <c r="T201" s="106"/>
      <c r="U201" s="106"/>
      <c r="V201" s="106"/>
      <c r="W201" s="106"/>
      <c r="X201" s="106"/>
      <c r="Y201" s="106"/>
      <c r="Z201" s="106"/>
      <c r="AA201" s="106"/>
      <c r="AB201" s="106"/>
      <c r="AC201" s="106"/>
      <c r="AD201" s="106"/>
      <c r="AE201" s="106"/>
      <c r="AF201" s="106"/>
      <c r="AG201" s="106"/>
      <c r="AH201" s="106"/>
      <c r="AI201" s="150"/>
      <c r="AJ201" s="162"/>
      <c r="AK201" s="162"/>
      <c r="AL201" s="162"/>
      <c r="AM201" s="162"/>
      <c r="AN201" s="162"/>
      <c r="AO201" s="162"/>
      <c r="AP201" s="150"/>
      <c r="AQ201" s="150"/>
      <c r="AR201" s="150"/>
      <c r="AS201" s="150"/>
      <c r="AT201" s="150"/>
      <c r="AU201" s="150"/>
      <c r="AV201" s="150"/>
      <c r="AW201" s="150"/>
      <c r="AX201" s="150"/>
      <c r="AY201" s="150"/>
      <c r="AZ201" s="150"/>
      <c r="BA201" s="150"/>
      <c r="BB201" s="150"/>
      <c r="BC201" s="150"/>
      <c r="BD201" s="150"/>
      <c r="BE201" s="150"/>
      <c r="BF201" s="150"/>
      <c r="BG201" s="150"/>
      <c r="BH201" s="150"/>
      <c r="BI201" s="150"/>
      <c r="BJ201" s="150"/>
      <c r="BK201" s="150"/>
      <c r="BL201" s="150"/>
      <c r="BM201" s="150"/>
      <c r="BN201" s="150"/>
      <c r="BO201" s="150"/>
      <c r="BP201" s="150"/>
      <c r="BQ201" s="150"/>
      <c r="BR201" s="150"/>
    </row>
    <row r="202" spans="1:70" ht="14.25">
      <c r="A202" s="106"/>
      <c r="B202" s="106"/>
      <c r="D202" s="106"/>
      <c r="E202" s="106"/>
      <c r="F202" s="106"/>
      <c r="G202" s="106"/>
      <c r="H202" s="106"/>
      <c r="I202" s="106"/>
      <c r="J202" s="106"/>
      <c r="K202" s="106"/>
      <c r="L202" s="106"/>
      <c r="M202" s="106"/>
      <c r="N202" s="106"/>
      <c r="O202" s="106"/>
      <c r="P202" s="106"/>
      <c r="Q202" s="106"/>
      <c r="R202" s="106"/>
      <c r="S202" s="106"/>
      <c r="T202" s="106"/>
      <c r="U202" s="106"/>
      <c r="V202" s="106"/>
      <c r="W202" s="102"/>
      <c r="X202" s="102"/>
      <c r="Y202" s="102"/>
      <c r="Z202" s="102"/>
      <c r="AA202" s="102"/>
      <c r="AB202" s="102"/>
      <c r="AC202" s="102"/>
      <c r="AE202" s="102" t="s">
        <v>351</v>
      </c>
      <c r="AF202" s="1109" t="str">
        <f>IF(AF39="","",AF39)</f>
        <v/>
      </c>
      <c r="AG202" s="1109"/>
      <c r="AH202" s="106"/>
      <c r="AI202" s="150"/>
      <c r="AJ202" s="162"/>
      <c r="AK202" s="162"/>
      <c r="AL202" s="162"/>
      <c r="AM202" s="162"/>
      <c r="AN202" s="162"/>
      <c r="AO202" s="162"/>
      <c r="AP202" s="150"/>
      <c r="AQ202" s="150"/>
      <c r="AR202" s="150"/>
      <c r="AS202" s="150"/>
      <c r="AT202" s="150"/>
      <c r="AU202" s="150"/>
      <c r="AV202" s="150"/>
      <c r="AW202" s="150"/>
      <c r="AX202" s="150"/>
      <c r="AY202" s="150"/>
      <c r="AZ202" s="150"/>
      <c r="BA202" s="150"/>
      <c r="BB202" s="150"/>
      <c r="BC202" s="150"/>
      <c r="BD202" s="150"/>
      <c r="BE202" s="150"/>
      <c r="BF202" s="150"/>
      <c r="BG202" s="150"/>
      <c r="BH202" s="150"/>
      <c r="BI202" s="150"/>
      <c r="BJ202" s="150"/>
      <c r="BK202" s="150"/>
      <c r="BL202" s="150"/>
      <c r="BM202" s="150"/>
      <c r="BN202" s="150"/>
      <c r="BO202" s="150"/>
      <c r="BP202" s="150"/>
      <c r="BQ202" s="150"/>
      <c r="BR202" s="150"/>
    </row>
    <row r="203" spans="1:70" ht="14.25">
      <c r="A203" s="20" t="str">
        <f>Version</f>
        <v>NC (09/26)</v>
      </c>
      <c r="B203" s="106"/>
      <c r="D203" s="106"/>
      <c r="E203" s="106"/>
      <c r="F203" s="106"/>
      <c r="G203" s="106"/>
      <c r="H203" s="106"/>
      <c r="I203" s="106"/>
      <c r="J203" s="106"/>
      <c r="K203" s="106"/>
      <c r="L203" s="106"/>
      <c r="M203" s="106"/>
      <c r="N203" s="106"/>
      <c r="O203" s="106"/>
      <c r="P203" s="106"/>
      <c r="Q203" s="106"/>
      <c r="R203" s="106"/>
      <c r="S203" s="106"/>
      <c r="T203" s="106"/>
      <c r="U203" s="106"/>
      <c r="V203" s="106"/>
      <c r="W203" s="106"/>
      <c r="X203" s="106"/>
      <c r="Y203" s="106"/>
      <c r="Z203" s="106"/>
      <c r="AA203" s="106"/>
      <c r="AB203" s="106"/>
      <c r="AC203" s="106"/>
      <c r="AD203" s="106"/>
      <c r="AE203" s="106"/>
      <c r="AF203" s="106"/>
      <c r="AG203" s="106"/>
      <c r="AH203" s="106"/>
      <c r="AI203" s="150"/>
      <c r="AJ203" s="162"/>
      <c r="AK203" s="162"/>
      <c r="AL203" s="162"/>
      <c r="AM203" s="162"/>
      <c r="AN203" s="162"/>
      <c r="AO203" s="162"/>
      <c r="AP203" s="150"/>
      <c r="AQ203" s="150"/>
      <c r="AR203" s="150"/>
      <c r="AS203" s="150"/>
      <c r="AT203" s="150"/>
      <c r="AU203" s="150"/>
      <c r="AV203" s="150"/>
      <c r="AW203" s="150"/>
      <c r="AX203" s="150"/>
      <c r="AY203" s="150"/>
      <c r="AZ203" s="150"/>
      <c r="BA203" s="150"/>
      <c r="BB203" s="150"/>
      <c r="BC203" s="150"/>
      <c r="BD203" s="150"/>
      <c r="BE203" s="150"/>
      <c r="BF203" s="150"/>
      <c r="BG203" s="150"/>
      <c r="BH203" s="150"/>
      <c r="BI203" s="150"/>
      <c r="BJ203" s="150"/>
      <c r="BK203" s="150"/>
      <c r="BL203" s="150"/>
      <c r="BM203" s="150"/>
      <c r="BN203" s="150"/>
      <c r="BO203" s="150"/>
      <c r="BP203" s="150"/>
      <c r="BQ203" s="150"/>
      <c r="BR203" s="150"/>
    </row>
    <row r="204" spans="1:70" ht="12.75" customHeight="1">
      <c r="A204" s="150"/>
      <c r="B204" s="150"/>
      <c r="C204" s="150"/>
      <c r="D204" s="150"/>
      <c r="E204" s="150"/>
      <c r="F204" s="150"/>
      <c r="G204" s="150"/>
      <c r="H204" s="150"/>
      <c r="I204" s="150"/>
      <c r="J204" s="150"/>
      <c r="K204" s="150"/>
      <c r="L204" s="150"/>
      <c r="M204" s="150"/>
      <c r="N204" s="150"/>
      <c r="O204" s="150"/>
      <c r="P204" s="150"/>
      <c r="Q204" s="150"/>
      <c r="R204" s="150"/>
      <c r="S204" s="150"/>
      <c r="T204" s="150"/>
      <c r="U204" s="150"/>
      <c r="V204" s="150"/>
      <c r="W204" s="150"/>
      <c r="X204" s="150"/>
      <c r="Y204" s="150"/>
      <c r="Z204" s="150"/>
      <c r="AA204" s="150"/>
      <c r="AB204" s="150"/>
      <c r="AC204" s="150"/>
      <c r="AD204" s="150"/>
      <c r="AE204" s="150"/>
      <c r="AF204" s="150"/>
      <c r="AG204" s="150"/>
      <c r="AH204" s="150"/>
      <c r="AI204" s="150"/>
      <c r="AJ204" s="162"/>
      <c r="AK204" s="162"/>
      <c r="AL204" s="162"/>
      <c r="AM204" s="162"/>
      <c r="AN204" s="162"/>
      <c r="AO204" s="162"/>
      <c r="AP204" s="150"/>
      <c r="AQ204" s="150"/>
      <c r="AR204" s="150"/>
      <c r="AS204" s="150"/>
      <c r="AT204" s="150"/>
      <c r="AU204" s="150"/>
      <c r="AV204" s="150"/>
      <c r="AW204" s="150"/>
      <c r="AX204" s="150"/>
      <c r="AY204" s="150"/>
      <c r="AZ204" s="150"/>
      <c r="BA204" s="150"/>
      <c r="BB204" s="150"/>
      <c r="BC204" s="150"/>
      <c r="BD204" s="150"/>
      <c r="BE204" s="150"/>
      <c r="BF204" s="150"/>
      <c r="BG204" s="150"/>
      <c r="BH204" s="150"/>
      <c r="BI204" s="150"/>
      <c r="BJ204" s="150"/>
      <c r="BK204" s="150"/>
      <c r="BL204" s="150"/>
      <c r="BM204" s="150"/>
      <c r="BN204" s="150"/>
      <c r="BO204" s="150"/>
      <c r="BP204" s="150"/>
      <c r="BQ204" s="150"/>
      <c r="BR204" s="150"/>
    </row>
    <row r="205" spans="1:70" ht="12.75" customHeight="1">
      <c r="A205" s="150"/>
      <c r="B205" s="150"/>
      <c r="C205" s="150"/>
      <c r="D205" s="150"/>
      <c r="E205" s="150"/>
      <c r="F205" s="150"/>
      <c r="G205" s="150"/>
      <c r="H205" s="150"/>
      <c r="I205" s="150"/>
      <c r="J205" s="150"/>
      <c r="K205" s="150"/>
      <c r="L205" s="150"/>
      <c r="M205" s="150"/>
      <c r="N205" s="150"/>
      <c r="O205" s="150"/>
      <c r="P205" s="150"/>
      <c r="Q205" s="150"/>
      <c r="R205" s="150"/>
      <c r="S205" s="150"/>
      <c r="T205" s="150"/>
      <c r="U205" s="150"/>
      <c r="V205" s="150"/>
      <c r="W205" s="150"/>
      <c r="X205" s="150"/>
      <c r="Y205" s="150"/>
      <c r="Z205" s="150"/>
      <c r="AA205" s="150"/>
      <c r="AB205" s="150"/>
      <c r="AC205" s="150"/>
      <c r="AD205" s="150"/>
      <c r="AE205" s="150"/>
      <c r="AF205" s="150"/>
      <c r="AG205" s="150"/>
      <c r="AH205" s="150"/>
      <c r="AI205" s="150"/>
      <c r="AJ205" s="162"/>
      <c r="AK205" s="162"/>
      <c r="AL205" s="162"/>
      <c r="AM205" s="162"/>
      <c r="AN205" s="162"/>
      <c r="AO205" s="162"/>
      <c r="AP205" s="150"/>
      <c r="AQ205" s="150"/>
      <c r="AR205" s="150"/>
      <c r="AS205" s="150"/>
      <c r="AT205" s="150"/>
      <c r="AU205" s="150"/>
      <c r="AV205" s="150"/>
      <c r="AW205" s="150"/>
      <c r="AX205" s="150"/>
      <c r="AY205" s="150"/>
      <c r="AZ205" s="150"/>
      <c r="BA205" s="150"/>
      <c r="BB205" s="150"/>
      <c r="BC205" s="150"/>
      <c r="BD205" s="150"/>
      <c r="BE205" s="150"/>
      <c r="BF205" s="150"/>
      <c r="BG205" s="150"/>
      <c r="BH205" s="150"/>
      <c r="BI205" s="150"/>
      <c r="BJ205" s="150"/>
      <c r="BK205" s="150"/>
      <c r="BL205" s="150"/>
      <c r="BM205" s="150"/>
      <c r="BN205" s="150"/>
      <c r="BO205" s="150"/>
      <c r="BP205" s="150"/>
      <c r="BQ205" s="150"/>
      <c r="BR205" s="150"/>
    </row>
    <row r="206" spans="1:70" ht="12.75" customHeight="1">
      <c r="A206" s="150"/>
      <c r="B206" s="150"/>
      <c r="C206" s="150"/>
      <c r="D206" s="150"/>
      <c r="E206" s="150"/>
      <c r="F206" s="150"/>
      <c r="G206" s="150"/>
      <c r="H206" s="150"/>
      <c r="I206" s="150"/>
      <c r="J206" s="150"/>
      <c r="K206" s="150"/>
      <c r="L206" s="150"/>
      <c r="M206" s="150"/>
      <c r="N206" s="150"/>
      <c r="O206" s="150"/>
      <c r="P206" s="150"/>
      <c r="Q206" s="150"/>
      <c r="R206" s="150"/>
      <c r="S206" s="150"/>
      <c r="T206" s="150"/>
      <c r="U206" s="150"/>
      <c r="V206" s="150"/>
      <c r="W206" s="150"/>
      <c r="X206" s="150"/>
      <c r="Y206" s="150"/>
      <c r="Z206" s="150"/>
      <c r="AA206" s="150"/>
      <c r="AB206" s="150"/>
      <c r="AC206" s="150"/>
      <c r="AD206" s="150"/>
      <c r="AE206" s="150"/>
      <c r="AF206" s="150"/>
      <c r="AG206" s="150"/>
      <c r="AH206" s="150"/>
      <c r="AI206" s="150"/>
      <c r="AJ206" s="162"/>
      <c r="AK206" s="162"/>
      <c r="AL206" s="162"/>
      <c r="AM206" s="162"/>
      <c r="AN206" s="162"/>
      <c r="AO206" s="162"/>
      <c r="AP206" s="150"/>
      <c r="AQ206" s="150"/>
      <c r="AR206" s="150"/>
      <c r="AS206" s="150"/>
      <c r="AT206" s="150"/>
      <c r="AU206" s="150"/>
      <c r="AV206" s="150"/>
      <c r="AW206" s="150"/>
      <c r="AX206" s="150"/>
      <c r="AY206" s="150"/>
      <c r="AZ206" s="150"/>
      <c r="BA206" s="150"/>
      <c r="BB206" s="150"/>
      <c r="BC206" s="150"/>
      <c r="BD206" s="150"/>
      <c r="BE206" s="150"/>
      <c r="BF206" s="150"/>
      <c r="BG206" s="150"/>
      <c r="BH206" s="150"/>
      <c r="BI206" s="150"/>
      <c r="BJ206" s="150"/>
      <c r="BK206" s="150"/>
      <c r="BL206" s="150"/>
      <c r="BM206" s="150"/>
      <c r="BN206" s="150"/>
      <c r="BO206" s="150"/>
      <c r="BP206" s="150"/>
      <c r="BQ206" s="150"/>
      <c r="BR206" s="150"/>
    </row>
    <row r="207" spans="1:70" ht="12.75" customHeight="1">
      <c r="A207" s="150"/>
      <c r="B207" s="150"/>
      <c r="C207" s="150"/>
      <c r="D207" s="150"/>
      <c r="E207" s="150"/>
      <c r="F207" s="150"/>
      <c r="G207" s="150"/>
      <c r="H207" s="150"/>
      <c r="I207" s="150"/>
      <c r="J207" s="150"/>
      <c r="K207" s="150"/>
      <c r="L207" s="150"/>
      <c r="M207" s="150"/>
      <c r="N207" s="150"/>
      <c r="O207" s="150"/>
      <c r="P207" s="150"/>
      <c r="Q207" s="150"/>
      <c r="R207" s="150"/>
      <c r="S207" s="150"/>
      <c r="T207" s="150"/>
      <c r="U207" s="150"/>
      <c r="V207" s="150"/>
      <c r="W207" s="150"/>
      <c r="X207" s="150"/>
      <c r="Y207" s="150"/>
      <c r="Z207" s="150"/>
      <c r="AA207" s="150"/>
      <c r="AB207" s="150"/>
      <c r="AC207" s="150"/>
      <c r="AD207" s="150"/>
      <c r="AE207" s="150"/>
      <c r="AF207" s="150"/>
      <c r="AG207" s="150"/>
      <c r="AH207" s="150"/>
      <c r="AI207" s="150"/>
      <c r="AJ207" s="162"/>
      <c r="AK207" s="162"/>
      <c r="AL207" s="162"/>
      <c r="AM207" s="162"/>
      <c r="AN207" s="162"/>
      <c r="AO207" s="162"/>
      <c r="AP207" s="150"/>
      <c r="AQ207" s="150"/>
      <c r="AR207" s="150"/>
      <c r="AS207" s="150"/>
      <c r="AT207" s="150"/>
      <c r="AU207" s="150"/>
      <c r="AV207" s="150"/>
      <c r="AW207" s="150"/>
      <c r="AX207" s="150"/>
      <c r="AY207" s="150"/>
      <c r="AZ207" s="150"/>
      <c r="BA207" s="150"/>
      <c r="BB207" s="150"/>
      <c r="BC207" s="150"/>
      <c r="BD207" s="150"/>
      <c r="BE207" s="150"/>
      <c r="BF207" s="150"/>
      <c r="BG207" s="150"/>
      <c r="BH207" s="150"/>
      <c r="BI207" s="150"/>
      <c r="BJ207" s="150"/>
      <c r="BK207" s="150"/>
      <c r="BL207" s="150"/>
      <c r="BM207" s="150"/>
      <c r="BN207" s="150"/>
      <c r="BO207" s="150"/>
      <c r="BP207" s="150"/>
      <c r="BQ207" s="150"/>
      <c r="BR207" s="150"/>
    </row>
    <row r="208" spans="1:70" ht="12.75" customHeight="1">
      <c r="A208" s="150"/>
      <c r="B208" s="150"/>
      <c r="C208" s="150"/>
      <c r="D208" s="150"/>
      <c r="E208" s="150"/>
      <c r="F208" s="150"/>
      <c r="G208" s="150"/>
      <c r="H208" s="150"/>
      <c r="I208" s="150"/>
      <c r="J208" s="150"/>
      <c r="K208" s="150"/>
      <c r="L208" s="150"/>
      <c r="M208" s="150"/>
      <c r="N208" s="150"/>
      <c r="O208" s="150"/>
      <c r="P208" s="150"/>
      <c r="Q208" s="150"/>
      <c r="R208" s="150"/>
      <c r="S208" s="150"/>
      <c r="T208" s="150"/>
      <c r="U208" s="150"/>
      <c r="V208" s="150"/>
      <c r="W208" s="150"/>
      <c r="X208" s="150"/>
      <c r="Y208" s="150"/>
      <c r="Z208" s="150"/>
      <c r="AA208" s="150"/>
      <c r="AB208" s="150"/>
      <c r="AC208" s="150"/>
      <c r="AD208" s="150"/>
      <c r="AE208" s="150"/>
      <c r="AF208" s="150"/>
      <c r="AG208" s="150"/>
      <c r="AH208" s="150"/>
      <c r="AI208" s="150"/>
      <c r="AJ208" s="162"/>
      <c r="AK208" s="162"/>
      <c r="AL208" s="162"/>
      <c r="AM208" s="162"/>
      <c r="AN208" s="162"/>
      <c r="AO208" s="162"/>
      <c r="AP208" s="150"/>
      <c r="AQ208" s="150"/>
      <c r="AR208" s="150"/>
      <c r="AS208" s="150"/>
      <c r="AT208" s="150"/>
      <c r="AU208" s="150"/>
      <c r="AV208" s="150"/>
      <c r="AW208" s="150"/>
      <c r="AX208" s="150"/>
      <c r="AY208" s="150"/>
      <c r="AZ208" s="150"/>
      <c r="BA208" s="150"/>
      <c r="BB208" s="150"/>
      <c r="BC208" s="150"/>
      <c r="BD208" s="150"/>
      <c r="BE208" s="150"/>
      <c r="BF208" s="150"/>
      <c r="BG208" s="150"/>
      <c r="BH208" s="150"/>
      <c r="BI208" s="150"/>
      <c r="BJ208" s="150"/>
      <c r="BK208" s="150"/>
      <c r="BL208" s="150"/>
      <c r="BM208" s="150"/>
      <c r="BN208" s="150"/>
      <c r="BO208" s="150"/>
      <c r="BP208" s="150"/>
      <c r="BQ208" s="150"/>
      <c r="BR208" s="150"/>
    </row>
    <row r="209" spans="1:70" ht="12.75" customHeight="1">
      <c r="A209" s="150"/>
      <c r="B209" s="150"/>
      <c r="C209" s="150"/>
      <c r="D209" s="150"/>
      <c r="E209" s="150"/>
      <c r="F209" s="150"/>
      <c r="G209" s="150"/>
      <c r="H209" s="150"/>
      <c r="I209" s="150"/>
      <c r="J209" s="150"/>
      <c r="K209" s="150"/>
      <c r="L209" s="150"/>
      <c r="M209" s="150"/>
      <c r="N209" s="150"/>
      <c r="O209" s="150"/>
      <c r="P209" s="150"/>
      <c r="Q209" s="150"/>
      <c r="R209" s="150"/>
      <c r="S209" s="150"/>
      <c r="T209" s="150"/>
      <c r="U209" s="150"/>
      <c r="V209" s="150"/>
      <c r="W209" s="150"/>
      <c r="X209" s="150"/>
      <c r="Y209" s="150"/>
      <c r="Z209" s="150"/>
      <c r="AA209" s="150"/>
      <c r="AB209" s="150"/>
      <c r="AC209" s="150"/>
      <c r="AD209" s="150"/>
      <c r="AE209" s="150"/>
      <c r="AF209" s="150"/>
      <c r="AG209" s="150"/>
      <c r="AH209" s="150"/>
      <c r="AI209" s="150"/>
      <c r="AJ209" s="162"/>
      <c r="AK209" s="162"/>
      <c r="AL209" s="162"/>
      <c r="AM209" s="162"/>
      <c r="AN209" s="162"/>
      <c r="AO209" s="162"/>
      <c r="AP209" s="150"/>
      <c r="AQ209" s="150"/>
      <c r="AR209" s="150"/>
      <c r="AS209" s="150"/>
      <c r="AT209" s="150"/>
      <c r="AU209" s="150"/>
      <c r="AV209" s="150"/>
      <c r="AW209" s="150"/>
      <c r="AX209" s="150"/>
      <c r="AY209" s="150"/>
      <c r="AZ209" s="150"/>
      <c r="BA209" s="150"/>
      <c r="BB209" s="150"/>
      <c r="BC209" s="150"/>
      <c r="BD209" s="150"/>
      <c r="BE209" s="150"/>
      <c r="BF209" s="150"/>
      <c r="BG209" s="150"/>
      <c r="BH209" s="150"/>
      <c r="BI209" s="150"/>
      <c r="BJ209" s="150"/>
      <c r="BK209" s="150"/>
      <c r="BL209" s="150"/>
      <c r="BM209" s="150"/>
      <c r="BN209" s="150"/>
      <c r="BO209" s="150"/>
      <c r="BP209" s="150"/>
      <c r="BQ209" s="150"/>
      <c r="BR209" s="150"/>
    </row>
    <row r="210" spans="1:70" ht="12.75" customHeight="1">
      <c r="A210" s="150"/>
      <c r="B210" s="150"/>
      <c r="C210" s="150"/>
      <c r="D210" s="150"/>
      <c r="E210" s="150"/>
      <c r="F210" s="150"/>
      <c r="G210" s="150"/>
      <c r="H210" s="150"/>
      <c r="I210" s="150"/>
      <c r="J210" s="150"/>
      <c r="K210" s="150"/>
      <c r="L210" s="150"/>
      <c r="M210" s="150"/>
      <c r="N210" s="150"/>
      <c r="O210" s="150"/>
      <c r="P210" s="150"/>
      <c r="Q210" s="150"/>
      <c r="R210" s="150"/>
      <c r="S210" s="150"/>
      <c r="T210" s="150"/>
      <c r="U210" s="150"/>
      <c r="V210" s="150"/>
      <c r="W210" s="150"/>
      <c r="X210" s="150"/>
      <c r="Y210" s="150"/>
      <c r="Z210" s="150"/>
      <c r="AA210" s="150"/>
      <c r="AB210" s="150"/>
      <c r="AC210" s="150"/>
      <c r="AD210" s="150"/>
      <c r="AE210" s="150"/>
      <c r="AF210" s="150"/>
      <c r="AG210" s="150"/>
      <c r="AH210" s="150"/>
      <c r="AI210" s="150"/>
      <c r="AJ210" s="162"/>
      <c r="AK210" s="162"/>
      <c r="AL210" s="162"/>
      <c r="AM210" s="162"/>
      <c r="AN210" s="162"/>
      <c r="AO210" s="162"/>
      <c r="AP210" s="150"/>
      <c r="AQ210" s="150"/>
      <c r="AR210" s="150"/>
      <c r="AS210" s="150"/>
      <c r="AT210" s="150"/>
      <c r="AU210" s="150"/>
      <c r="AV210" s="150"/>
      <c r="AW210" s="150"/>
      <c r="AX210" s="150"/>
      <c r="AY210" s="150"/>
      <c r="AZ210" s="150"/>
      <c r="BA210" s="150"/>
      <c r="BB210" s="150"/>
      <c r="BC210" s="150"/>
      <c r="BD210" s="150"/>
      <c r="BE210" s="150"/>
      <c r="BF210" s="150"/>
      <c r="BG210" s="150"/>
      <c r="BH210" s="150"/>
      <c r="BI210" s="150"/>
      <c r="BJ210" s="150"/>
      <c r="BK210" s="150"/>
      <c r="BL210" s="150"/>
      <c r="BM210" s="150"/>
      <c r="BN210" s="150"/>
      <c r="BO210" s="150"/>
      <c r="BP210" s="150"/>
      <c r="BQ210" s="150"/>
      <c r="BR210" s="150"/>
    </row>
    <row r="211" spans="1:70" ht="12.75" customHeight="1">
      <c r="A211" s="150"/>
      <c r="B211" s="150"/>
      <c r="C211" s="150"/>
      <c r="D211" s="150"/>
      <c r="E211" s="150"/>
      <c r="F211" s="150"/>
      <c r="G211" s="150"/>
      <c r="H211" s="150"/>
      <c r="I211" s="150"/>
      <c r="J211" s="150"/>
      <c r="K211" s="150"/>
      <c r="L211" s="150"/>
      <c r="M211" s="150"/>
      <c r="N211" s="150"/>
      <c r="O211" s="150"/>
      <c r="P211" s="150"/>
      <c r="Q211" s="150"/>
      <c r="R211" s="150"/>
      <c r="S211" s="150"/>
      <c r="T211" s="150"/>
      <c r="U211" s="150"/>
      <c r="V211" s="150"/>
      <c r="W211" s="150"/>
      <c r="X211" s="150"/>
      <c r="Y211" s="150"/>
      <c r="Z211" s="150"/>
      <c r="AA211" s="150"/>
      <c r="AB211" s="150"/>
      <c r="AC211" s="150"/>
      <c r="AD211" s="150"/>
      <c r="AE211" s="150"/>
      <c r="AF211" s="150"/>
      <c r="AG211" s="150"/>
      <c r="AH211" s="150"/>
      <c r="AI211" s="150"/>
      <c r="AJ211" s="162"/>
      <c r="AK211" s="162"/>
      <c r="AL211" s="162"/>
      <c r="AM211" s="162"/>
      <c r="AN211" s="162"/>
      <c r="AO211" s="162"/>
      <c r="AP211" s="150"/>
      <c r="AQ211" s="150"/>
      <c r="AR211" s="150"/>
      <c r="AS211" s="150"/>
      <c r="AT211" s="150"/>
      <c r="AU211" s="150"/>
      <c r="AV211" s="150"/>
      <c r="AW211" s="150"/>
      <c r="AX211" s="150"/>
      <c r="AY211" s="150"/>
      <c r="AZ211" s="150"/>
      <c r="BA211" s="150"/>
      <c r="BB211" s="150"/>
      <c r="BC211" s="150"/>
      <c r="BD211" s="150"/>
      <c r="BE211" s="150"/>
      <c r="BF211" s="150"/>
      <c r="BG211" s="150"/>
      <c r="BH211" s="150"/>
      <c r="BI211" s="150"/>
      <c r="BJ211" s="150"/>
      <c r="BK211" s="150"/>
      <c r="BL211" s="150"/>
      <c r="BM211" s="150"/>
      <c r="BN211" s="150"/>
      <c r="BO211" s="150"/>
      <c r="BP211" s="150"/>
      <c r="BQ211" s="150"/>
      <c r="BR211" s="150"/>
    </row>
    <row r="212" spans="1:70" ht="12.75" customHeight="1">
      <c r="A212" s="150"/>
      <c r="B212" s="150"/>
      <c r="C212" s="150"/>
      <c r="D212" s="150"/>
      <c r="E212" s="150"/>
      <c r="F212" s="150"/>
      <c r="G212" s="150"/>
      <c r="H212" s="150"/>
      <c r="I212" s="150"/>
      <c r="J212" s="150"/>
      <c r="K212" s="150"/>
      <c r="L212" s="150"/>
      <c r="M212" s="150"/>
      <c r="N212" s="150"/>
      <c r="O212" s="150"/>
      <c r="P212" s="150"/>
      <c r="Q212" s="150"/>
      <c r="R212" s="150"/>
      <c r="S212" s="150"/>
      <c r="T212" s="150"/>
      <c r="U212" s="150"/>
      <c r="V212" s="150"/>
      <c r="W212" s="150"/>
      <c r="X212" s="150"/>
      <c r="Y212" s="150"/>
      <c r="Z212" s="150"/>
      <c r="AA212" s="150"/>
      <c r="AB212" s="150"/>
      <c r="AC212" s="150"/>
      <c r="AD212" s="150"/>
      <c r="AE212" s="150"/>
      <c r="AF212" s="150"/>
      <c r="AG212" s="150"/>
      <c r="AH212" s="150"/>
      <c r="AI212" s="150"/>
      <c r="AJ212" s="162"/>
      <c r="AK212" s="162"/>
      <c r="AL212" s="162"/>
      <c r="AM212" s="162"/>
      <c r="AN212" s="162"/>
      <c r="AO212" s="162"/>
      <c r="AP212" s="150"/>
      <c r="AQ212" s="150"/>
      <c r="AR212" s="150"/>
      <c r="AS212" s="150"/>
      <c r="AT212" s="150"/>
      <c r="AU212" s="150"/>
      <c r="AV212" s="150"/>
      <c r="AW212" s="150"/>
      <c r="AX212" s="150"/>
      <c r="AY212" s="150"/>
      <c r="AZ212" s="150"/>
      <c r="BA212" s="150"/>
      <c r="BB212" s="150"/>
      <c r="BC212" s="150"/>
      <c r="BD212" s="150"/>
      <c r="BE212" s="150"/>
      <c r="BF212" s="150"/>
      <c r="BG212" s="150"/>
      <c r="BH212" s="150"/>
      <c r="BI212" s="150"/>
      <c r="BJ212" s="150"/>
      <c r="BK212" s="150"/>
      <c r="BL212" s="150"/>
      <c r="BM212" s="150"/>
      <c r="BN212" s="150"/>
      <c r="BO212" s="150"/>
      <c r="BP212" s="150"/>
      <c r="BQ212" s="150"/>
      <c r="BR212" s="150"/>
    </row>
    <row r="213" spans="1:70" ht="12.75" customHeight="1">
      <c r="A213" s="150"/>
      <c r="B213" s="150"/>
      <c r="C213" s="150"/>
      <c r="D213" s="150"/>
      <c r="E213" s="150"/>
      <c r="F213" s="150"/>
      <c r="G213" s="150"/>
      <c r="H213" s="150"/>
      <c r="I213" s="150"/>
      <c r="J213" s="150"/>
      <c r="K213" s="150"/>
      <c r="L213" s="150"/>
      <c r="M213" s="150"/>
      <c r="N213" s="150"/>
      <c r="O213" s="150"/>
      <c r="P213" s="150"/>
      <c r="Q213" s="150"/>
      <c r="R213" s="150"/>
      <c r="S213" s="150"/>
      <c r="T213" s="150"/>
      <c r="U213" s="150"/>
      <c r="V213" s="150"/>
      <c r="W213" s="150"/>
      <c r="X213" s="150"/>
      <c r="Y213" s="150"/>
      <c r="Z213" s="150"/>
      <c r="AA213" s="150"/>
      <c r="AB213" s="150"/>
      <c r="AC213" s="150"/>
      <c r="AD213" s="150"/>
      <c r="AE213" s="150"/>
      <c r="AF213" s="150"/>
      <c r="AG213" s="150"/>
      <c r="AH213" s="150"/>
      <c r="AI213" s="150"/>
      <c r="AJ213" s="162"/>
      <c r="AK213" s="162"/>
      <c r="AL213" s="162"/>
      <c r="AM213" s="162"/>
      <c r="AN213" s="162"/>
      <c r="AO213" s="162"/>
      <c r="AP213" s="150"/>
      <c r="AQ213" s="150"/>
      <c r="AR213" s="150"/>
      <c r="AS213" s="150"/>
      <c r="AT213" s="150"/>
      <c r="AU213" s="150"/>
      <c r="AV213" s="150"/>
      <c r="AW213" s="150"/>
      <c r="AX213" s="150"/>
      <c r="AY213" s="150"/>
      <c r="AZ213" s="150"/>
      <c r="BA213" s="150"/>
      <c r="BB213" s="150"/>
      <c r="BC213" s="150"/>
      <c r="BD213" s="150"/>
      <c r="BE213" s="150"/>
      <c r="BF213" s="150"/>
      <c r="BG213" s="150"/>
      <c r="BH213" s="150"/>
      <c r="BI213" s="150"/>
      <c r="BJ213" s="150"/>
      <c r="BK213" s="150"/>
      <c r="BL213" s="150"/>
      <c r="BM213" s="150"/>
      <c r="BN213" s="150"/>
      <c r="BO213" s="150"/>
      <c r="BP213" s="150"/>
      <c r="BQ213" s="150"/>
      <c r="BR213" s="150"/>
    </row>
    <row r="214" spans="1:70" ht="12.75" customHeight="1">
      <c r="A214" s="150"/>
      <c r="B214" s="150"/>
      <c r="C214" s="150"/>
      <c r="D214" s="150"/>
      <c r="E214" s="150"/>
      <c r="F214" s="150"/>
      <c r="G214" s="150"/>
      <c r="H214" s="150"/>
      <c r="I214" s="150"/>
      <c r="J214" s="150"/>
      <c r="K214" s="150"/>
      <c r="L214" s="150"/>
      <c r="M214" s="150"/>
      <c r="N214" s="150"/>
      <c r="O214" s="150"/>
      <c r="P214" s="150"/>
      <c r="Q214" s="150"/>
      <c r="R214" s="150"/>
      <c r="S214" s="150"/>
      <c r="T214" s="150"/>
      <c r="U214" s="150"/>
      <c r="V214" s="150"/>
      <c r="W214" s="150"/>
      <c r="X214" s="150"/>
      <c r="Y214" s="150"/>
      <c r="Z214" s="150"/>
      <c r="AA214" s="150"/>
      <c r="AB214" s="150"/>
      <c r="AC214" s="150"/>
      <c r="AD214" s="150"/>
      <c r="AE214" s="150"/>
      <c r="AF214" s="150"/>
      <c r="AG214" s="150"/>
      <c r="AH214" s="150"/>
      <c r="AI214" s="150"/>
      <c r="AJ214" s="162"/>
      <c r="AK214" s="162"/>
      <c r="AL214" s="162"/>
      <c r="AM214" s="162"/>
      <c r="AN214" s="162"/>
      <c r="AO214" s="162"/>
      <c r="AP214" s="150"/>
      <c r="AQ214" s="150"/>
      <c r="AR214" s="150"/>
      <c r="AS214" s="150"/>
      <c r="AT214" s="150"/>
      <c r="AU214" s="150"/>
      <c r="AV214" s="150"/>
      <c r="AW214" s="150"/>
      <c r="AX214" s="150"/>
      <c r="AY214" s="150"/>
      <c r="AZ214" s="150"/>
      <c r="BA214" s="150"/>
      <c r="BB214" s="150"/>
      <c r="BC214" s="150"/>
      <c r="BD214" s="150"/>
      <c r="BE214" s="150"/>
      <c r="BF214" s="150"/>
      <c r="BG214" s="150"/>
      <c r="BH214" s="150"/>
      <c r="BI214" s="150"/>
      <c r="BJ214" s="150"/>
      <c r="BK214" s="150"/>
      <c r="BL214" s="150"/>
      <c r="BM214" s="150"/>
      <c r="BN214" s="150"/>
      <c r="BO214" s="150"/>
      <c r="BP214" s="150"/>
      <c r="BQ214" s="150"/>
      <c r="BR214" s="150"/>
    </row>
    <row r="215" spans="1:70" ht="12.75" customHeight="1">
      <c r="A215" s="150"/>
      <c r="B215" s="150"/>
      <c r="C215" s="150"/>
      <c r="D215" s="150"/>
      <c r="E215" s="150"/>
      <c r="F215" s="150"/>
      <c r="G215" s="150"/>
      <c r="H215" s="150"/>
      <c r="I215" s="150"/>
      <c r="J215" s="150"/>
      <c r="K215" s="150"/>
      <c r="L215" s="150"/>
      <c r="M215" s="150"/>
      <c r="N215" s="150"/>
      <c r="O215" s="150"/>
      <c r="P215" s="150"/>
      <c r="Q215" s="150"/>
      <c r="R215" s="150"/>
      <c r="S215" s="150"/>
      <c r="T215" s="150"/>
      <c r="U215" s="150"/>
      <c r="V215" s="150"/>
      <c r="W215" s="150"/>
      <c r="X215" s="150"/>
      <c r="Y215" s="150"/>
      <c r="Z215" s="150"/>
      <c r="AA215" s="150"/>
      <c r="AB215" s="150"/>
      <c r="AC215" s="150"/>
      <c r="AD215" s="150"/>
      <c r="AE215" s="150"/>
      <c r="AF215" s="150"/>
      <c r="AG215" s="150"/>
      <c r="AH215" s="150"/>
      <c r="AI215" s="150"/>
      <c r="AJ215" s="162"/>
      <c r="AK215" s="162"/>
      <c r="AL215" s="162"/>
      <c r="AM215" s="162"/>
      <c r="AN215" s="162"/>
      <c r="AO215" s="162"/>
      <c r="AP215" s="150"/>
      <c r="AQ215" s="150"/>
      <c r="AR215" s="150"/>
      <c r="AS215" s="150"/>
      <c r="AT215" s="150"/>
      <c r="AU215" s="150"/>
      <c r="AV215" s="150"/>
      <c r="AW215" s="150"/>
      <c r="AX215" s="150"/>
      <c r="AY215" s="150"/>
      <c r="AZ215" s="150"/>
      <c r="BA215" s="150"/>
      <c r="BB215" s="150"/>
      <c r="BC215" s="150"/>
      <c r="BD215" s="150"/>
      <c r="BE215" s="150"/>
      <c r="BF215" s="150"/>
      <c r="BG215" s="150"/>
      <c r="BH215" s="150"/>
      <c r="BI215" s="150"/>
      <c r="BJ215" s="150"/>
      <c r="BK215" s="150"/>
      <c r="BL215" s="150"/>
      <c r="BM215" s="150"/>
      <c r="BN215" s="150"/>
      <c r="BO215" s="150"/>
      <c r="BP215" s="150"/>
      <c r="BQ215" s="150"/>
      <c r="BR215" s="150"/>
    </row>
    <row r="216" spans="1:70" ht="12.75" customHeight="1">
      <c r="A216" s="150"/>
      <c r="B216" s="150"/>
      <c r="C216" s="150"/>
      <c r="D216" s="150"/>
      <c r="E216" s="150"/>
      <c r="F216" s="150"/>
      <c r="G216" s="150"/>
      <c r="H216" s="150"/>
      <c r="I216" s="150"/>
      <c r="J216" s="150"/>
      <c r="K216" s="150"/>
      <c r="L216" s="150"/>
      <c r="M216" s="150"/>
      <c r="N216" s="150"/>
      <c r="O216" s="150"/>
      <c r="P216" s="150"/>
      <c r="Q216" s="150"/>
      <c r="R216" s="150"/>
      <c r="S216" s="150"/>
      <c r="T216" s="150"/>
      <c r="U216" s="150"/>
      <c r="V216" s="150"/>
      <c r="W216" s="150"/>
      <c r="X216" s="150"/>
      <c r="Y216" s="150"/>
      <c r="Z216" s="150"/>
      <c r="AA216" s="150"/>
      <c r="AB216" s="150"/>
      <c r="AC216" s="150"/>
      <c r="AD216" s="150"/>
      <c r="AE216" s="150"/>
      <c r="AF216" s="150"/>
      <c r="AG216" s="150"/>
      <c r="AH216" s="150"/>
      <c r="AI216" s="150"/>
      <c r="AJ216" s="162"/>
      <c r="AK216" s="162"/>
      <c r="AL216" s="162"/>
      <c r="AM216" s="162"/>
      <c r="AN216" s="162"/>
      <c r="AO216" s="162"/>
      <c r="AP216" s="150"/>
      <c r="AQ216" s="150"/>
      <c r="AR216" s="150"/>
      <c r="AS216" s="150"/>
      <c r="AT216" s="150"/>
      <c r="AU216" s="150"/>
      <c r="AV216" s="150"/>
      <c r="AW216" s="150"/>
      <c r="AX216" s="150"/>
      <c r="AY216" s="150"/>
      <c r="AZ216" s="150"/>
      <c r="BA216" s="150"/>
      <c r="BB216" s="150"/>
      <c r="BC216" s="150"/>
      <c r="BD216" s="150"/>
      <c r="BE216" s="150"/>
      <c r="BF216" s="150"/>
      <c r="BG216" s="150"/>
      <c r="BH216" s="150"/>
      <c r="BI216" s="150"/>
      <c r="BJ216" s="150"/>
      <c r="BK216" s="150"/>
      <c r="BL216" s="150"/>
      <c r="BM216" s="150"/>
      <c r="BN216" s="150"/>
      <c r="BO216" s="150"/>
      <c r="BP216" s="150"/>
      <c r="BQ216" s="150"/>
      <c r="BR216" s="150"/>
    </row>
    <row r="217" spans="1:70" ht="12.75" customHeight="1"/>
    <row r="218" spans="1:70" ht="12.75" customHeight="1"/>
    <row r="219" spans="1:70" ht="12.75" customHeight="1"/>
    <row r="220" spans="1:70" ht="12.75" customHeight="1"/>
    <row r="221" spans="1:70" ht="12.75" customHeight="1"/>
    <row r="222" spans="1:70" ht="12.75" customHeight="1"/>
    <row r="223" spans="1:70" ht="12.75" customHeight="1"/>
    <row r="224" spans="1:70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</sheetData>
  <sheetProtection algorithmName="SHA-512" hashValue="DEoabAthyznWd3Hf/UR/fQqrNH3zLHWfwL8nJRtIUUY4N1sNT9oWBZL56xJ57ac6YYONIJUIcz5KNbFsAedQFg==" saltValue="vSOuLBxFHm0d0eK1j9uGtg==" spinCount="100000" sheet="1" objects="1" scenarios="1"/>
  <mergeCells count="263">
    <mergeCell ref="B1:T1"/>
    <mergeCell ref="B164:T164"/>
    <mergeCell ref="U36:W36"/>
    <mergeCell ref="Y21:Z21"/>
    <mergeCell ref="E21:K21"/>
    <mergeCell ref="B21:C21"/>
    <mergeCell ref="U21:W21"/>
    <mergeCell ref="AD10:AE10"/>
    <mergeCell ref="AD11:AE11"/>
    <mergeCell ref="AD12:AE12"/>
    <mergeCell ref="AD13:AE13"/>
    <mergeCell ref="AD14:AE14"/>
    <mergeCell ref="U30:W30"/>
    <mergeCell ref="U31:W31"/>
    <mergeCell ref="U32:W32"/>
    <mergeCell ref="U33:W33"/>
    <mergeCell ref="U34:W34"/>
    <mergeCell ref="U35:W35"/>
    <mergeCell ref="M35:S35"/>
    <mergeCell ref="M36:S36"/>
    <mergeCell ref="U22:W22"/>
    <mergeCell ref="U23:W23"/>
    <mergeCell ref="U24:W24"/>
    <mergeCell ref="U25:W25"/>
    <mergeCell ref="AF35:AG35"/>
    <mergeCell ref="AF36:AG36"/>
    <mergeCell ref="AD9:AE9"/>
    <mergeCell ref="AD15:AE15"/>
    <mergeCell ref="AF39:AG39"/>
    <mergeCell ref="AF29:AG29"/>
    <mergeCell ref="AF30:AG30"/>
    <mergeCell ref="AF31:AG31"/>
    <mergeCell ref="AF32:AG32"/>
    <mergeCell ref="AF33:AG33"/>
    <mergeCell ref="AF34:AG34"/>
    <mergeCell ref="AC34:AD34"/>
    <mergeCell ref="AC35:AD35"/>
    <mergeCell ref="AC36:AD36"/>
    <mergeCell ref="AF22:AG22"/>
    <mergeCell ref="AF23:AG23"/>
    <mergeCell ref="AF24:AG24"/>
    <mergeCell ref="AF25:AG25"/>
    <mergeCell ref="AF26:AG26"/>
    <mergeCell ref="AF27:AG27"/>
    <mergeCell ref="AF28:AG28"/>
    <mergeCell ref="AC28:AD28"/>
    <mergeCell ref="AC32:AD32"/>
    <mergeCell ref="AC33:AD33"/>
    <mergeCell ref="E22:K22"/>
    <mergeCell ref="E23:K23"/>
    <mergeCell ref="E24:K24"/>
    <mergeCell ref="E25:K25"/>
    <mergeCell ref="E26:K26"/>
    <mergeCell ref="U28:W28"/>
    <mergeCell ref="U26:W26"/>
    <mergeCell ref="U29:W29"/>
    <mergeCell ref="AC30:AD30"/>
    <mergeCell ref="B10:G10"/>
    <mergeCell ref="B11:G11"/>
    <mergeCell ref="B12:G12"/>
    <mergeCell ref="B13:G13"/>
    <mergeCell ref="B14:G14"/>
    <mergeCell ref="G9:J9"/>
    <mergeCell ref="E27:K27"/>
    <mergeCell ref="E28:K28"/>
    <mergeCell ref="M22:S22"/>
    <mergeCell ref="M23:S23"/>
    <mergeCell ref="M24:S24"/>
    <mergeCell ref="M25:S25"/>
    <mergeCell ref="M26:S26"/>
    <mergeCell ref="M27:S27"/>
    <mergeCell ref="M28:S28"/>
    <mergeCell ref="B17:AG17"/>
    <mergeCell ref="AF18:AG18"/>
    <mergeCell ref="AF14:AG14"/>
    <mergeCell ref="AF13:AG13"/>
    <mergeCell ref="AF12:AG12"/>
    <mergeCell ref="AF11:AG11"/>
    <mergeCell ref="AC22:AD22"/>
    <mergeCell ref="AC21:AD21"/>
    <mergeCell ref="AC23:AD23"/>
    <mergeCell ref="AF10:AG10"/>
    <mergeCell ref="AF9:AG9"/>
    <mergeCell ref="AD5:AG5"/>
    <mergeCell ref="AD4:AG4"/>
    <mergeCell ref="B36:C36"/>
    <mergeCell ref="B35:C35"/>
    <mergeCell ref="B34:C34"/>
    <mergeCell ref="B33:C33"/>
    <mergeCell ref="B32:C32"/>
    <mergeCell ref="B15:G15"/>
    <mergeCell ref="AF15:AG15"/>
    <mergeCell ref="B31:C31"/>
    <mergeCell ref="B30:C30"/>
    <mergeCell ref="B29:C29"/>
    <mergeCell ref="B28:C28"/>
    <mergeCell ref="B27:C27"/>
    <mergeCell ref="B26:C26"/>
    <mergeCell ref="B25:C25"/>
    <mergeCell ref="B24:C24"/>
    <mergeCell ref="B23:C23"/>
    <mergeCell ref="B22:C22"/>
    <mergeCell ref="M31:S31"/>
    <mergeCell ref="M32:S32"/>
    <mergeCell ref="M33:S33"/>
    <mergeCell ref="M34:S34"/>
    <mergeCell ref="M29:S29"/>
    <mergeCell ref="M30:S30"/>
    <mergeCell ref="AF21:AG21"/>
    <mergeCell ref="AD167:AG167"/>
    <mergeCell ref="AD168:AG168"/>
    <mergeCell ref="G172:J172"/>
    <mergeCell ref="AD172:AE172"/>
    <mergeCell ref="AF172:AG172"/>
    <mergeCell ref="AC31:AD31"/>
    <mergeCell ref="AC29:AD29"/>
    <mergeCell ref="U27:W27"/>
    <mergeCell ref="E35:K35"/>
    <mergeCell ref="E36:K36"/>
    <mergeCell ref="AC24:AD24"/>
    <mergeCell ref="AC25:AD25"/>
    <mergeCell ref="AC26:AD26"/>
    <mergeCell ref="AC27:AD27"/>
    <mergeCell ref="E29:K29"/>
    <mergeCell ref="E30:K30"/>
    <mergeCell ref="E31:K31"/>
    <mergeCell ref="E32:K32"/>
    <mergeCell ref="E33:K33"/>
    <mergeCell ref="E34:K34"/>
    <mergeCell ref="B173:G173"/>
    <mergeCell ref="AD173:AE173"/>
    <mergeCell ref="AF173:AG173"/>
    <mergeCell ref="B174:G174"/>
    <mergeCell ref="AD174:AE174"/>
    <mergeCell ref="AF174:AG174"/>
    <mergeCell ref="AC169:AF169"/>
    <mergeCell ref="AC170:AF170"/>
    <mergeCell ref="B175:G175"/>
    <mergeCell ref="AD175:AE175"/>
    <mergeCell ref="AF175:AG175"/>
    <mergeCell ref="B176:G176"/>
    <mergeCell ref="AD176:AE176"/>
    <mergeCell ref="AF176:AG176"/>
    <mergeCell ref="B177:G177"/>
    <mergeCell ref="AD177:AE177"/>
    <mergeCell ref="AF177:AG177"/>
    <mergeCell ref="B178:G178"/>
    <mergeCell ref="AD178:AE178"/>
    <mergeCell ref="AF178:AG178"/>
    <mergeCell ref="AF181:AG181"/>
    <mergeCell ref="B184:C184"/>
    <mergeCell ref="E184:K184"/>
    <mergeCell ref="U184:W184"/>
    <mergeCell ref="Y184:Z184"/>
    <mergeCell ref="AC184:AD184"/>
    <mergeCell ref="AF184:AG184"/>
    <mergeCell ref="B180:AG180"/>
    <mergeCell ref="B185:C185"/>
    <mergeCell ref="E185:K185"/>
    <mergeCell ref="M185:S185"/>
    <mergeCell ref="U185:W185"/>
    <mergeCell ref="AC185:AD185"/>
    <mergeCell ref="AF185:AG185"/>
    <mergeCell ref="B186:C186"/>
    <mergeCell ref="E186:K186"/>
    <mergeCell ref="M186:S186"/>
    <mergeCell ref="U186:W186"/>
    <mergeCell ref="AC186:AD186"/>
    <mergeCell ref="AF186:AG186"/>
    <mergeCell ref="Y185:Z185"/>
    <mergeCell ref="Y186:Z186"/>
    <mergeCell ref="E191:K191"/>
    <mergeCell ref="M190:S190"/>
    <mergeCell ref="U190:W190"/>
    <mergeCell ref="AC190:AD190"/>
    <mergeCell ref="AF190:AG190"/>
    <mergeCell ref="B191:C191"/>
    <mergeCell ref="AF187:AG187"/>
    <mergeCell ref="AF188:AG188"/>
    <mergeCell ref="M191:S191"/>
    <mergeCell ref="U191:W191"/>
    <mergeCell ref="AC191:AD191"/>
    <mergeCell ref="AF191:AG191"/>
    <mergeCell ref="B192:C192"/>
    <mergeCell ref="E192:K192"/>
    <mergeCell ref="B187:C187"/>
    <mergeCell ref="E187:K187"/>
    <mergeCell ref="M187:S187"/>
    <mergeCell ref="U187:W187"/>
    <mergeCell ref="AC187:AD187"/>
    <mergeCell ref="B188:C188"/>
    <mergeCell ref="E188:K188"/>
    <mergeCell ref="M188:S188"/>
    <mergeCell ref="U188:W188"/>
    <mergeCell ref="AC188:AD188"/>
    <mergeCell ref="B189:C189"/>
    <mergeCell ref="E189:K189"/>
    <mergeCell ref="M189:S189"/>
    <mergeCell ref="U189:W189"/>
    <mergeCell ref="AC189:AD189"/>
    <mergeCell ref="Y187:Z187"/>
    <mergeCell ref="Y188:Z188"/>
    <mergeCell ref="Y189:Z189"/>
    <mergeCell ref="Y190:Z190"/>
    <mergeCell ref="Y191:Z191"/>
    <mergeCell ref="B190:C190"/>
    <mergeCell ref="E190:K190"/>
    <mergeCell ref="B196:C196"/>
    <mergeCell ref="E196:K196"/>
    <mergeCell ref="M196:S196"/>
    <mergeCell ref="U196:W196"/>
    <mergeCell ref="AC196:AD196"/>
    <mergeCell ref="AF196:AG196"/>
    <mergeCell ref="B193:C193"/>
    <mergeCell ref="E193:K193"/>
    <mergeCell ref="M193:S193"/>
    <mergeCell ref="U193:W193"/>
    <mergeCell ref="AC193:AD193"/>
    <mergeCell ref="AF193:AG193"/>
    <mergeCell ref="B194:C194"/>
    <mergeCell ref="E194:K194"/>
    <mergeCell ref="M194:S194"/>
    <mergeCell ref="U194:W194"/>
    <mergeCell ref="AC194:AD194"/>
    <mergeCell ref="AF194:AG194"/>
    <mergeCell ref="Y193:Z193"/>
    <mergeCell ref="Y194:Z194"/>
    <mergeCell ref="Y195:Z195"/>
    <mergeCell ref="Y196:Z196"/>
    <mergeCell ref="B195:C195"/>
    <mergeCell ref="E195:K195"/>
    <mergeCell ref="AF202:AG202"/>
    <mergeCell ref="B197:C197"/>
    <mergeCell ref="E197:K197"/>
    <mergeCell ref="M197:S197"/>
    <mergeCell ref="U197:W197"/>
    <mergeCell ref="AC197:AD197"/>
    <mergeCell ref="AF197:AG197"/>
    <mergeCell ref="B198:C198"/>
    <mergeCell ref="E198:K198"/>
    <mergeCell ref="M198:S198"/>
    <mergeCell ref="U198:W198"/>
    <mergeCell ref="AC198:AD198"/>
    <mergeCell ref="AF198:AG198"/>
    <mergeCell ref="Y197:Z197"/>
    <mergeCell ref="Y198:Z198"/>
    <mergeCell ref="Y199:Z199"/>
    <mergeCell ref="B199:C199"/>
    <mergeCell ref="E199:K199"/>
    <mergeCell ref="M199:S199"/>
    <mergeCell ref="U199:W199"/>
    <mergeCell ref="M192:S192"/>
    <mergeCell ref="U192:W192"/>
    <mergeCell ref="AC192:AD192"/>
    <mergeCell ref="AF192:AG192"/>
    <mergeCell ref="Y192:Z192"/>
    <mergeCell ref="AF189:AG189"/>
    <mergeCell ref="AC199:AD199"/>
    <mergeCell ref="AF199:AG199"/>
    <mergeCell ref="M195:S195"/>
    <mergeCell ref="U195:W195"/>
    <mergeCell ref="AC195:AD195"/>
    <mergeCell ref="AF195:AG195"/>
  </mergeCells>
  <phoneticPr fontId="6" type="noConversion"/>
  <conditionalFormatting sqref="B17">
    <cfRule type="expression" dxfId="10" priority="6">
      <formula>$AO$1="OR"</formula>
    </cfRule>
  </conditionalFormatting>
  <conditionalFormatting sqref="B22:C36">
    <cfRule type="expression" dxfId="9" priority="11">
      <formula>AND(OR($E22&lt;&gt;"",$M22&lt;&gt;"",$U22&lt;&gt;"",$AC22&lt;&gt;""),$B22="")</formula>
    </cfRule>
  </conditionalFormatting>
  <conditionalFormatting sqref="B10:G15">
    <cfRule type="expression" dxfId="8" priority="3">
      <formula>AND($AO$1="OR",$AD10=1,$B10&lt;&gt;"")</formula>
    </cfRule>
    <cfRule type="expression" priority="4" stopIfTrue="1">
      <formula>AND($AO$1="OR",$AD10=1)</formula>
    </cfRule>
    <cfRule type="expression" dxfId="7" priority="12">
      <formula>AND(OR($AD10&gt;0,$I10&gt;0),$B10="")</formula>
    </cfRule>
  </conditionalFormatting>
  <conditionalFormatting sqref="E22:K36">
    <cfRule type="expression" dxfId="6" priority="10">
      <formula>AND(OR($B22&lt;&gt;"",$M22&lt;&gt;"",$U22&lt;&gt;"",$AC22&lt;&gt;""),$E22="")</formula>
    </cfRule>
  </conditionalFormatting>
  <conditionalFormatting sqref="I10:I15">
    <cfRule type="expression" dxfId="5" priority="1">
      <formula>AND($AO$1="OR",$AD10=1,$I10&lt;&gt;"")</formula>
    </cfRule>
    <cfRule type="expression" priority="2" stopIfTrue="1">
      <formula>AND($AO$1="OR",$AD10=1)</formula>
    </cfRule>
    <cfRule type="expression" dxfId="4" priority="13">
      <formula>AND(OR($AD10&gt;0,$B10&gt;0),$I10="")</formula>
    </cfRule>
  </conditionalFormatting>
  <conditionalFormatting sqref="M22:S36">
    <cfRule type="expression" dxfId="3" priority="9">
      <formula>AND(OR($B22&lt;&gt;"",$E22&lt;&gt;"",$U22&lt;&gt;"",$AC22&lt;&gt;""),$M22="")</formula>
    </cfRule>
  </conditionalFormatting>
  <conditionalFormatting sqref="U22:W36">
    <cfRule type="expression" dxfId="2" priority="8">
      <formula>AND(OR($B22&lt;&gt;"",$E22&lt;&gt;"",$M22&lt;&gt;"",$AC22&lt;&gt;""),$U22="")</formula>
    </cfRule>
  </conditionalFormatting>
  <conditionalFormatting sqref="AC22:AD36">
    <cfRule type="expression" dxfId="1" priority="7">
      <formula>AND(OR($B22&lt;&gt;"",$E22&lt;&gt;"",$M22&lt;&gt;"",$U22&lt;&gt;""),$AC22="")</formula>
    </cfRule>
  </conditionalFormatting>
  <conditionalFormatting sqref="AD10:AE15">
    <cfRule type="cellIs" dxfId="0" priority="26" stopIfTrue="1" operator="equal">
      <formula>"Select Strategies"</formula>
    </cfRule>
  </conditionalFormatting>
  <dataValidations xWindow="64" yWindow="657" count="4">
    <dataValidation type="list" allowBlank="1" showInputMessage="1" showErrorMessage="1" sqref="M22:M36" xr:uid="{00000000-0002-0000-0900-000000000000}">
      <formula1>VSDMotorTypes</formula1>
    </dataValidation>
    <dataValidation type="whole" allowBlank="1" showInputMessage="1" showErrorMessage="1" errorTitle="stop" error="Please enter the operating hours between 0 and 8760." prompt="This motor must operate at least 2000 hours per year in order to be eligible.  " sqref="B22:B36" xr:uid="{00000000-0002-0000-0900-000001000000}">
      <formula1>0</formula1>
      <formula2>8760</formula2>
    </dataValidation>
    <dataValidation type="list" allowBlank="1" showInputMessage="1" showErrorMessage="1" sqref="B10:B15" xr:uid="{00000000-0002-0000-0900-000002000000}">
      <formula1>EMCSSystemTypes</formula1>
    </dataValidation>
    <dataValidation allowBlank="1" showInputMessage="1" showErrorMessage="1" prompt="Motors must be less than 300 hp." sqref="AC22:AD36" xr:uid="{00000000-0002-0000-0900-000003000000}"/>
  </dataValidations>
  <pageMargins left="0.25" right="0.25" top="0.75" bottom="0.75" header="0.3" footer="0.3"/>
  <pageSetup scale="89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99" r:id="rId4" name="Check Box 71">
              <controlPr defaultSize="0" autoFill="0" autoLine="0" autoPict="0">
                <anchor moveWithCells="1">
                  <from>
                    <xdr:col>24</xdr:col>
                    <xdr:colOff>161925</xdr:colOff>
                    <xdr:row>21</xdr:row>
                    <xdr:rowOff>0</xdr:rowOff>
                  </from>
                  <to>
                    <xdr:col>25</xdr:col>
                    <xdr:colOff>276225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0" r:id="rId5" name="Check Box 72">
              <controlPr defaultSize="0" autoFill="0" autoLine="0" autoPict="0">
                <anchor moveWithCells="1">
                  <from>
                    <xdr:col>24</xdr:col>
                    <xdr:colOff>161925</xdr:colOff>
                    <xdr:row>21</xdr:row>
                    <xdr:rowOff>142875</xdr:rowOff>
                  </from>
                  <to>
                    <xdr:col>26</xdr:col>
                    <xdr:colOff>9525</xdr:colOff>
                    <xdr:row>22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1" r:id="rId6" name="Check Box 73">
              <controlPr defaultSize="0" autoFill="0" autoLine="0" autoPict="0">
                <anchor moveWithCells="1">
                  <from>
                    <xdr:col>24</xdr:col>
                    <xdr:colOff>161925</xdr:colOff>
                    <xdr:row>22</xdr:row>
                    <xdr:rowOff>152400</xdr:rowOff>
                  </from>
                  <to>
                    <xdr:col>26</xdr:col>
                    <xdr:colOff>9525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2" r:id="rId7" name="Check Box 74">
              <controlPr defaultSize="0" autoFill="0" autoLine="0" autoPict="0">
                <anchor moveWithCells="1">
                  <from>
                    <xdr:col>24</xdr:col>
                    <xdr:colOff>161925</xdr:colOff>
                    <xdr:row>23</xdr:row>
                    <xdr:rowOff>152400</xdr:rowOff>
                  </from>
                  <to>
                    <xdr:col>26</xdr:col>
                    <xdr:colOff>9525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3" r:id="rId8" name="Check Box 75">
              <controlPr defaultSize="0" autoFill="0" autoLine="0" autoPict="0">
                <anchor moveWithCells="1">
                  <from>
                    <xdr:col>24</xdr:col>
                    <xdr:colOff>161925</xdr:colOff>
                    <xdr:row>24</xdr:row>
                    <xdr:rowOff>152400</xdr:rowOff>
                  </from>
                  <to>
                    <xdr:col>26</xdr:col>
                    <xdr:colOff>9525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4" r:id="rId9" name="Check Box 76">
              <controlPr defaultSize="0" autoFill="0" autoLine="0" autoPict="0">
                <anchor moveWithCells="1">
                  <from>
                    <xdr:col>24</xdr:col>
                    <xdr:colOff>161925</xdr:colOff>
                    <xdr:row>25</xdr:row>
                    <xdr:rowOff>152400</xdr:rowOff>
                  </from>
                  <to>
                    <xdr:col>26</xdr:col>
                    <xdr:colOff>9525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5" r:id="rId10" name="Check Box 77">
              <controlPr defaultSize="0" autoFill="0" autoLine="0" autoPict="0">
                <anchor moveWithCells="1">
                  <from>
                    <xdr:col>24</xdr:col>
                    <xdr:colOff>161925</xdr:colOff>
                    <xdr:row>26</xdr:row>
                    <xdr:rowOff>152400</xdr:rowOff>
                  </from>
                  <to>
                    <xdr:col>26</xdr:col>
                    <xdr:colOff>9525</xdr:colOff>
                    <xdr:row>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6" r:id="rId11" name="Check Box 78">
              <controlPr defaultSize="0" autoFill="0" autoLine="0" autoPict="0">
                <anchor moveWithCells="1">
                  <from>
                    <xdr:col>24</xdr:col>
                    <xdr:colOff>161925</xdr:colOff>
                    <xdr:row>27</xdr:row>
                    <xdr:rowOff>152400</xdr:rowOff>
                  </from>
                  <to>
                    <xdr:col>26</xdr:col>
                    <xdr:colOff>9525</xdr:colOff>
                    <xdr:row>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7" r:id="rId12" name="Check Box 79">
              <controlPr defaultSize="0" autoFill="0" autoLine="0" autoPict="0">
                <anchor moveWithCells="1">
                  <from>
                    <xdr:col>24</xdr:col>
                    <xdr:colOff>161925</xdr:colOff>
                    <xdr:row>28</xdr:row>
                    <xdr:rowOff>152400</xdr:rowOff>
                  </from>
                  <to>
                    <xdr:col>26</xdr:col>
                    <xdr:colOff>9525</xdr:colOff>
                    <xdr:row>29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8" r:id="rId13" name="Check Box 80">
              <controlPr defaultSize="0" autoFill="0" autoLine="0" autoPict="0">
                <anchor moveWithCells="1">
                  <from>
                    <xdr:col>24</xdr:col>
                    <xdr:colOff>161925</xdr:colOff>
                    <xdr:row>29</xdr:row>
                    <xdr:rowOff>152400</xdr:rowOff>
                  </from>
                  <to>
                    <xdr:col>26</xdr:col>
                    <xdr:colOff>9525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9" r:id="rId14" name="Check Box 81">
              <controlPr defaultSize="0" autoFill="0" autoLine="0" autoPict="0">
                <anchor moveWithCells="1">
                  <from>
                    <xdr:col>24</xdr:col>
                    <xdr:colOff>161925</xdr:colOff>
                    <xdr:row>30</xdr:row>
                    <xdr:rowOff>152400</xdr:rowOff>
                  </from>
                  <to>
                    <xdr:col>26</xdr:col>
                    <xdr:colOff>9525</xdr:colOff>
                    <xdr:row>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10" r:id="rId15" name="Check Box 82">
              <controlPr defaultSize="0" autoFill="0" autoLine="0" autoPict="0">
                <anchor moveWithCells="1">
                  <from>
                    <xdr:col>24</xdr:col>
                    <xdr:colOff>161925</xdr:colOff>
                    <xdr:row>31</xdr:row>
                    <xdr:rowOff>152400</xdr:rowOff>
                  </from>
                  <to>
                    <xdr:col>26</xdr:col>
                    <xdr:colOff>9525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13" r:id="rId16" name="Check Box 85">
              <controlPr defaultSize="0" autoFill="0" autoLine="0" autoPict="0">
                <anchor moveWithCells="1">
                  <from>
                    <xdr:col>24</xdr:col>
                    <xdr:colOff>161925</xdr:colOff>
                    <xdr:row>32</xdr:row>
                    <xdr:rowOff>152400</xdr:rowOff>
                  </from>
                  <to>
                    <xdr:col>26</xdr:col>
                    <xdr:colOff>9525</xdr:colOff>
                    <xdr:row>33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14" r:id="rId17" name="Check Box 86">
              <controlPr defaultSize="0" autoFill="0" autoLine="0" autoPict="0">
                <anchor moveWithCells="1">
                  <from>
                    <xdr:col>24</xdr:col>
                    <xdr:colOff>161925</xdr:colOff>
                    <xdr:row>33</xdr:row>
                    <xdr:rowOff>152400</xdr:rowOff>
                  </from>
                  <to>
                    <xdr:col>26</xdr:col>
                    <xdr:colOff>9525</xdr:colOff>
                    <xdr:row>34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15" r:id="rId18" name="Check Box 87">
              <controlPr defaultSize="0" autoFill="0" autoLine="0" autoPict="0">
                <anchor moveWithCells="1">
                  <from>
                    <xdr:col>24</xdr:col>
                    <xdr:colOff>161925</xdr:colOff>
                    <xdr:row>34</xdr:row>
                    <xdr:rowOff>152400</xdr:rowOff>
                  </from>
                  <to>
                    <xdr:col>26</xdr:col>
                    <xdr:colOff>9525</xdr:colOff>
                    <xdr:row>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94" r:id="rId19" name="Check Box 566">
              <controlPr defaultSize="0" autoFill="0" autoLine="0" autoPict="0">
                <anchor moveWithCells="1">
                  <from>
                    <xdr:col>9</xdr:col>
                    <xdr:colOff>104775</xdr:colOff>
                    <xdr:row>8</xdr:row>
                    <xdr:rowOff>552450</xdr:rowOff>
                  </from>
                  <to>
                    <xdr:col>13</xdr:col>
                    <xdr:colOff>38100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95" r:id="rId20" name="Check Box 567">
              <controlPr defaultSize="0" autoFill="0" autoLine="0" autoPict="0">
                <anchor moveWithCells="1">
                  <from>
                    <xdr:col>13</xdr:col>
                    <xdr:colOff>0</xdr:colOff>
                    <xdr:row>8</xdr:row>
                    <xdr:rowOff>552450</xdr:rowOff>
                  </from>
                  <to>
                    <xdr:col>16</xdr:col>
                    <xdr:colOff>238125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96" r:id="rId21" name="Check Box 568">
              <controlPr defaultSize="0" autoFill="0" autoLine="0" autoPict="0">
                <anchor moveWithCells="1">
                  <from>
                    <xdr:col>16</xdr:col>
                    <xdr:colOff>266700</xdr:colOff>
                    <xdr:row>8</xdr:row>
                    <xdr:rowOff>552450</xdr:rowOff>
                  </from>
                  <to>
                    <xdr:col>21</xdr:col>
                    <xdr:colOff>28575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97" r:id="rId22" name="Check Box 569">
              <controlPr defaultSize="0" autoFill="0" autoLine="0" autoPict="0">
                <anchor moveWithCells="1">
                  <from>
                    <xdr:col>21</xdr:col>
                    <xdr:colOff>85725</xdr:colOff>
                    <xdr:row>8</xdr:row>
                    <xdr:rowOff>552450</xdr:rowOff>
                  </from>
                  <to>
                    <xdr:col>24</xdr:col>
                    <xdr:colOff>152400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99" r:id="rId23" name="Check Box 571">
              <controlPr defaultSize="0" autoFill="0" autoLine="0" autoPict="0">
                <anchor moveWithCells="1">
                  <from>
                    <xdr:col>9</xdr:col>
                    <xdr:colOff>104775</xdr:colOff>
                    <xdr:row>9</xdr:row>
                    <xdr:rowOff>171450</xdr:rowOff>
                  </from>
                  <to>
                    <xdr:col>13</xdr:col>
                    <xdr:colOff>38100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0" r:id="rId24" name="Check Box 572">
              <controlPr defaultSize="0" autoFill="0" autoLine="0" autoPict="0">
                <anchor moveWithCells="1">
                  <from>
                    <xdr:col>13</xdr:col>
                    <xdr:colOff>0</xdr:colOff>
                    <xdr:row>9</xdr:row>
                    <xdr:rowOff>171450</xdr:rowOff>
                  </from>
                  <to>
                    <xdr:col>16</xdr:col>
                    <xdr:colOff>238125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1" r:id="rId25" name="Check Box 573">
              <controlPr defaultSize="0" autoFill="0" autoLine="0" autoPict="0">
                <anchor moveWithCells="1">
                  <from>
                    <xdr:col>16</xdr:col>
                    <xdr:colOff>266700</xdr:colOff>
                    <xdr:row>9</xdr:row>
                    <xdr:rowOff>171450</xdr:rowOff>
                  </from>
                  <to>
                    <xdr:col>21</xdr:col>
                    <xdr:colOff>28575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2" r:id="rId26" name="Check Box 574">
              <controlPr defaultSize="0" autoFill="0" autoLine="0" autoPict="0">
                <anchor moveWithCells="1">
                  <from>
                    <xdr:col>21</xdr:col>
                    <xdr:colOff>85725</xdr:colOff>
                    <xdr:row>9</xdr:row>
                    <xdr:rowOff>171450</xdr:rowOff>
                  </from>
                  <to>
                    <xdr:col>24</xdr:col>
                    <xdr:colOff>152400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4" r:id="rId27" name="Check Box 576">
              <controlPr defaultSize="0" autoFill="0" autoLine="0" autoPict="0">
                <anchor moveWithCells="1">
                  <from>
                    <xdr:col>9</xdr:col>
                    <xdr:colOff>104775</xdr:colOff>
                    <xdr:row>10</xdr:row>
                    <xdr:rowOff>171450</xdr:rowOff>
                  </from>
                  <to>
                    <xdr:col>13</xdr:col>
                    <xdr:colOff>28575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5" r:id="rId28" name="Check Box 577">
              <controlPr defaultSize="0" autoFill="0" autoLine="0" autoPict="0">
                <anchor moveWithCells="1">
                  <from>
                    <xdr:col>13</xdr:col>
                    <xdr:colOff>0</xdr:colOff>
                    <xdr:row>10</xdr:row>
                    <xdr:rowOff>171450</xdr:rowOff>
                  </from>
                  <to>
                    <xdr:col>16</xdr:col>
                    <xdr:colOff>238125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6" r:id="rId29" name="Check Box 578">
              <controlPr defaultSize="0" autoFill="0" autoLine="0" autoPict="0">
                <anchor moveWithCells="1">
                  <from>
                    <xdr:col>16</xdr:col>
                    <xdr:colOff>266700</xdr:colOff>
                    <xdr:row>10</xdr:row>
                    <xdr:rowOff>171450</xdr:rowOff>
                  </from>
                  <to>
                    <xdr:col>21</xdr:col>
                    <xdr:colOff>28575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7" r:id="rId30" name="Check Box 579">
              <controlPr defaultSize="0" autoFill="0" autoLine="0" autoPict="0">
                <anchor moveWithCells="1">
                  <from>
                    <xdr:col>21</xdr:col>
                    <xdr:colOff>85725</xdr:colOff>
                    <xdr:row>10</xdr:row>
                    <xdr:rowOff>171450</xdr:rowOff>
                  </from>
                  <to>
                    <xdr:col>24</xdr:col>
                    <xdr:colOff>152400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9" r:id="rId31" name="Check Box 581">
              <controlPr defaultSize="0" autoFill="0" autoLine="0" autoPict="0">
                <anchor moveWithCells="1">
                  <from>
                    <xdr:col>9</xdr:col>
                    <xdr:colOff>104775</xdr:colOff>
                    <xdr:row>11</xdr:row>
                    <xdr:rowOff>171450</xdr:rowOff>
                  </from>
                  <to>
                    <xdr:col>13</xdr:col>
                    <xdr:colOff>28575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0" r:id="rId32" name="Check Box 582">
              <controlPr defaultSize="0" autoFill="0" autoLine="0" autoPict="0">
                <anchor moveWithCells="1">
                  <from>
                    <xdr:col>13</xdr:col>
                    <xdr:colOff>0</xdr:colOff>
                    <xdr:row>11</xdr:row>
                    <xdr:rowOff>171450</xdr:rowOff>
                  </from>
                  <to>
                    <xdr:col>16</xdr:col>
                    <xdr:colOff>238125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1" r:id="rId33" name="Check Box 583">
              <controlPr defaultSize="0" autoFill="0" autoLine="0" autoPict="0">
                <anchor moveWithCells="1">
                  <from>
                    <xdr:col>16</xdr:col>
                    <xdr:colOff>266700</xdr:colOff>
                    <xdr:row>11</xdr:row>
                    <xdr:rowOff>171450</xdr:rowOff>
                  </from>
                  <to>
                    <xdr:col>21</xdr:col>
                    <xdr:colOff>28575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2" r:id="rId34" name="Check Box 584">
              <controlPr defaultSize="0" autoFill="0" autoLine="0" autoPict="0">
                <anchor moveWithCells="1">
                  <from>
                    <xdr:col>21</xdr:col>
                    <xdr:colOff>85725</xdr:colOff>
                    <xdr:row>11</xdr:row>
                    <xdr:rowOff>171450</xdr:rowOff>
                  </from>
                  <to>
                    <xdr:col>24</xdr:col>
                    <xdr:colOff>152400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4" r:id="rId35" name="Check Box 586">
              <controlPr defaultSize="0" autoFill="0" autoLine="0" autoPict="0">
                <anchor moveWithCells="1">
                  <from>
                    <xdr:col>9</xdr:col>
                    <xdr:colOff>104775</xdr:colOff>
                    <xdr:row>12</xdr:row>
                    <xdr:rowOff>171450</xdr:rowOff>
                  </from>
                  <to>
                    <xdr:col>13</xdr:col>
                    <xdr:colOff>28575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5" r:id="rId36" name="Check Box 587">
              <controlPr defaultSize="0" autoFill="0" autoLine="0" autoPict="0">
                <anchor moveWithCells="1">
                  <from>
                    <xdr:col>13</xdr:col>
                    <xdr:colOff>0</xdr:colOff>
                    <xdr:row>12</xdr:row>
                    <xdr:rowOff>171450</xdr:rowOff>
                  </from>
                  <to>
                    <xdr:col>16</xdr:col>
                    <xdr:colOff>238125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6" r:id="rId37" name="Check Box 588">
              <controlPr defaultSize="0" autoFill="0" autoLine="0" autoPict="0">
                <anchor moveWithCells="1">
                  <from>
                    <xdr:col>16</xdr:col>
                    <xdr:colOff>266700</xdr:colOff>
                    <xdr:row>12</xdr:row>
                    <xdr:rowOff>171450</xdr:rowOff>
                  </from>
                  <to>
                    <xdr:col>21</xdr:col>
                    <xdr:colOff>28575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7" r:id="rId38" name="Check Box 589">
              <controlPr defaultSize="0" autoFill="0" autoLine="0" autoPict="0">
                <anchor moveWithCells="1">
                  <from>
                    <xdr:col>21</xdr:col>
                    <xdr:colOff>85725</xdr:colOff>
                    <xdr:row>12</xdr:row>
                    <xdr:rowOff>171450</xdr:rowOff>
                  </from>
                  <to>
                    <xdr:col>24</xdr:col>
                    <xdr:colOff>152400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9" r:id="rId39" name="Check Box 591">
              <controlPr defaultSize="0" autoFill="0" autoLine="0" autoPict="0">
                <anchor moveWithCells="1">
                  <from>
                    <xdr:col>9</xdr:col>
                    <xdr:colOff>104775</xdr:colOff>
                    <xdr:row>14</xdr:row>
                    <xdr:rowOff>9525</xdr:rowOff>
                  </from>
                  <to>
                    <xdr:col>13</xdr:col>
                    <xdr:colOff>28575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20" r:id="rId40" name="Check Box 592">
              <controlPr defaultSize="0" autoFill="0" autoLine="0" autoPict="0">
                <anchor moveWithCells="1">
                  <from>
                    <xdr:col>13</xdr:col>
                    <xdr:colOff>0</xdr:colOff>
                    <xdr:row>14</xdr:row>
                    <xdr:rowOff>9525</xdr:rowOff>
                  </from>
                  <to>
                    <xdr:col>16</xdr:col>
                    <xdr:colOff>238125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21" r:id="rId41" name="Check Box 593">
              <controlPr defaultSize="0" autoFill="0" autoLine="0" autoPict="0">
                <anchor moveWithCells="1">
                  <from>
                    <xdr:col>16</xdr:col>
                    <xdr:colOff>266700</xdr:colOff>
                    <xdr:row>14</xdr:row>
                    <xdr:rowOff>9525</xdr:rowOff>
                  </from>
                  <to>
                    <xdr:col>21</xdr:col>
                    <xdr:colOff>28575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22" r:id="rId42" name="Check Box 594">
              <controlPr defaultSize="0" autoFill="0" autoLine="0" autoPict="0">
                <anchor moveWithCells="1">
                  <from>
                    <xdr:col>21</xdr:col>
                    <xdr:colOff>85725</xdr:colOff>
                    <xdr:row>14</xdr:row>
                    <xdr:rowOff>9525</xdr:rowOff>
                  </from>
                  <to>
                    <xdr:col>24</xdr:col>
                    <xdr:colOff>152400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1" r:id="rId43" name="Check Box 663">
              <controlPr defaultSize="0" autoFill="0" autoLine="0" autoPict="0">
                <anchor moveWithCells="1">
                  <from>
                    <xdr:col>9</xdr:col>
                    <xdr:colOff>104775</xdr:colOff>
                    <xdr:row>171</xdr:row>
                    <xdr:rowOff>514350</xdr:rowOff>
                  </from>
                  <to>
                    <xdr:col>13</xdr:col>
                    <xdr:colOff>38100</xdr:colOff>
                    <xdr:row>173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2" r:id="rId44" name="Check Box 664">
              <controlPr defaultSize="0" autoFill="0" autoLine="0" autoPict="0">
                <anchor moveWithCells="1">
                  <from>
                    <xdr:col>13</xdr:col>
                    <xdr:colOff>0</xdr:colOff>
                    <xdr:row>171</xdr:row>
                    <xdr:rowOff>514350</xdr:rowOff>
                  </from>
                  <to>
                    <xdr:col>16</xdr:col>
                    <xdr:colOff>238125</xdr:colOff>
                    <xdr:row>173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3" r:id="rId45" name="Check Box 665">
              <controlPr defaultSize="0" autoFill="0" autoLine="0" autoPict="0">
                <anchor moveWithCells="1">
                  <from>
                    <xdr:col>16</xdr:col>
                    <xdr:colOff>266700</xdr:colOff>
                    <xdr:row>171</xdr:row>
                    <xdr:rowOff>514350</xdr:rowOff>
                  </from>
                  <to>
                    <xdr:col>21</xdr:col>
                    <xdr:colOff>28575</xdr:colOff>
                    <xdr:row>173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4" r:id="rId46" name="Check Box 666">
              <controlPr defaultSize="0" autoFill="0" autoLine="0" autoPict="0">
                <anchor moveWithCells="1">
                  <from>
                    <xdr:col>21</xdr:col>
                    <xdr:colOff>85725</xdr:colOff>
                    <xdr:row>171</xdr:row>
                    <xdr:rowOff>514350</xdr:rowOff>
                  </from>
                  <to>
                    <xdr:col>24</xdr:col>
                    <xdr:colOff>152400</xdr:colOff>
                    <xdr:row>173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6" r:id="rId47" name="Check Box 668">
              <controlPr defaultSize="0" autoFill="0" autoLine="0" autoPict="0">
                <anchor moveWithCells="1">
                  <from>
                    <xdr:col>9</xdr:col>
                    <xdr:colOff>104775</xdr:colOff>
                    <xdr:row>172</xdr:row>
                    <xdr:rowOff>123825</xdr:rowOff>
                  </from>
                  <to>
                    <xdr:col>13</xdr:col>
                    <xdr:colOff>38100</xdr:colOff>
                    <xdr:row>174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7" r:id="rId48" name="Check Box 669">
              <controlPr defaultSize="0" autoFill="0" autoLine="0" autoPict="0">
                <anchor moveWithCells="1">
                  <from>
                    <xdr:col>13</xdr:col>
                    <xdr:colOff>0</xdr:colOff>
                    <xdr:row>172</xdr:row>
                    <xdr:rowOff>123825</xdr:rowOff>
                  </from>
                  <to>
                    <xdr:col>16</xdr:col>
                    <xdr:colOff>238125</xdr:colOff>
                    <xdr:row>174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8" r:id="rId49" name="Check Box 670">
              <controlPr defaultSize="0" autoFill="0" autoLine="0" autoPict="0">
                <anchor moveWithCells="1">
                  <from>
                    <xdr:col>16</xdr:col>
                    <xdr:colOff>266700</xdr:colOff>
                    <xdr:row>172</xdr:row>
                    <xdr:rowOff>123825</xdr:rowOff>
                  </from>
                  <to>
                    <xdr:col>21</xdr:col>
                    <xdr:colOff>28575</xdr:colOff>
                    <xdr:row>174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9" r:id="rId50" name="Check Box 671">
              <controlPr defaultSize="0" autoFill="0" autoLine="0" autoPict="0">
                <anchor moveWithCells="1">
                  <from>
                    <xdr:col>21</xdr:col>
                    <xdr:colOff>85725</xdr:colOff>
                    <xdr:row>172</xdr:row>
                    <xdr:rowOff>123825</xdr:rowOff>
                  </from>
                  <to>
                    <xdr:col>24</xdr:col>
                    <xdr:colOff>152400</xdr:colOff>
                    <xdr:row>174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1" r:id="rId51" name="Check Box 673">
              <controlPr defaultSize="0" autoFill="0" autoLine="0" autoPict="0">
                <anchor moveWithCells="1">
                  <from>
                    <xdr:col>9</xdr:col>
                    <xdr:colOff>104775</xdr:colOff>
                    <xdr:row>173</xdr:row>
                    <xdr:rowOff>123825</xdr:rowOff>
                  </from>
                  <to>
                    <xdr:col>13</xdr:col>
                    <xdr:colOff>38100</xdr:colOff>
                    <xdr:row>175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2" r:id="rId52" name="Check Box 674">
              <controlPr defaultSize="0" autoFill="0" autoLine="0" autoPict="0">
                <anchor moveWithCells="1">
                  <from>
                    <xdr:col>13</xdr:col>
                    <xdr:colOff>0</xdr:colOff>
                    <xdr:row>173</xdr:row>
                    <xdr:rowOff>123825</xdr:rowOff>
                  </from>
                  <to>
                    <xdr:col>16</xdr:col>
                    <xdr:colOff>238125</xdr:colOff>
                    <xdr:row>175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3" r:id="rId53" name="Check Box 675">
              <controlPr defaultSize="0" autoFill="0" autoLine="0" autoPict="0">
                <anchor moveWithCells="1">
                  <from>
                    <xdr:col>16</xdr:col>
                    <xdr:colOff>266700</xdr:colOff>
                    <xdr:row>173</xdr:row>
                    <xdr:rowOff>123825</xdr:rowOff>
                  </from>
                  <to>
                    <xdr:col>21</xdr:col>
                    <xdr:colOff>28575</xdr:colOff>
                    <xdr:row>175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4" r:id="rId54" name="Check Box 676">
              <controlPr defaultSize="0" autoFill="0" autoLine="0" autoPict="0">
                <anchor moveWithCells="1">
                  <from>
                    <xdr:col>21</xdr:col>
                    <xdr:colOff>85725</xdr:colOff>
                    <xdr:row>173</xdr:row>
                    <xdr:rowOff>123825</xdr:rowOff>
                  </from>
                  <to>
                    <xdr:col>24</xdr:col>
                    <xdr:colOff>152400</xdr:colOff>
                    <xdr:row>175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6" r:id="rId55" name="Check Box 678">
              <controlPr defaultSize="0" autoFill="0" autoLine="0" autoPict="0">
                <anchor moveWithCells="1">
                  <from>
                    <xdr:col>9</xdr:col>
                    <xdr:colOff>104775</xdr:colOff>
                    <xdr:row>174</xdr:row>
                    <xdr:rowOff>123825</xdr:rowOff>
                  </from>
                  <to>
                    <xdr:col>13</xdr:col>
                    <xdr:colOff>38100</xdr:colOff>
                    <xdr:row>176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7" r:id="rId56" name="Check Box 679">
              <controlPr defaultSize="0" autoFill="0" autoLine="0" autoPict="0">
                <anchor moveWithCells="1">
                  <from>
                    <xdr:col>13</xdr:col>
                    <xdr:colOff>0</xdr:colOff>
                    <xdr:row>174</xdr:row>
                    <xdr:rowOff>123825</xdr:rowOff>
                  </from>
                  <to>
                    <xdr:col>16</xdr:col>
                    <xdr:colOff>238125</xdr:colOff>
                    <xdr:row>176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8" r:id="rId57" name="Check Box 680">
              <controlPr defaultSize="0" autoFill="0" autoLine="0" autoPict="0">
                <anchor moveWithCells="1">
                  <from>
                    <xdr:col>16</xdr:col>
                    <xdr:colOff>266700</xdr:colOff>
                    <xdr:row>174</xdr:row>
                    <xdr:rowOff>123825</xdr:rowOff>
                  </from>
                  <to>
                    <xdr:col>21</xdr:col>
                    <xdr:colOff>28575</xdr:colOff>
                    <xdr:row>176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9" r:id="rId58" name="Check Box 681">
              <controlPr defaultSize="0" autoFill="0" autoLine="0" autoPict="0">
                <anchor moveWithCells="1">
                  <from>
                    <xdr:col>21</xdr:col>
                    <xdr:colOff>85725</xdr:colOff>
                    <xdr:row>174</xdr:row>
                    <xdr:rowOff>123825</xdr:rowOff>
                  </from>
                  <to>
                    <xdr:col>24</xdr:col>
                    <xdr:colOff>152400</xdr:colOff>
                    <xdr:row>176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1" r:id="rId59" name="Check Box 683">
              <controlPr defaultSize="0" autoFill="0" autoLine="0" autoPict="0">
                <anchor moveWithCells="1">
                  <from>
                    <xdr:col>9</xdr:col>
                    <xdr:colOff>104775</xdr:colOff>
                    <xdr:row>175</xdr:row>
                    <xdr:rowOff>123825</xdr:rowOff>
                  </from>
                  <to>
                    <xdr:col>13</xdr:col>
                    <xdr:colOff>38100</xdr:colOff>
                    <xdr:row>177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2" r:id="rId60" name="Check Box 684">
              <controlPr defaultSize="0" autoFill="0" autoLine="0" autoPict="0">
                <anchor moveWithCells="1">
                  <from>
                    <xdr:col>13</xdr:col>
                    <xdr:colOff>0</xdr:colOff>
                    <xdr:row>175</xdr:row>
                    <xdr:rowOff>123825</xdr:rowOff>
                  </from>
                  <to>
                    <xdr:col>16</xdr:col>
                    <xdr:colOff>238125</xdr:colOff>
                    <xdr:row>177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3" r:id="rId61" name="Check Box 685">
              <controlPr defaultSize="0" autoFill="0" autoLine="0" autoPict="0">
                <anchor moveWithCells="1">
                  <from>
                    <xdr:col>16</xdr:col>
                    <xdr:colOff>266700</xdr:colOff>
                    <xdr:row>175</xdr:row>
                    <xdr:rowOff>123825</xdr:rowOff>
                  </from>
                  <to>
                    <xdr:col>21</xdr:col>
                    <xdr:colOff>28575</xdr:colOff>
                    <xdr:row>177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4" r:id="rId62" name="Check Box 686">
              <controlPr defaultSize="0" autoFill="0" autoLine="0" autoPict="0">
                <anchor moveWithCells="1">
                  <from>
                    <xdr:col>21</xdr:col>
                    <xdr:colOff>85725</xdr:colOff>
                    <xdr:row>175</xdr:row>
                    <xdr:rowOff>123825</xdr:rowOff>
                  </from>
                  <to>
                    <xdr:col>24</xdr:col>
                    <xdr:colOff>152400</xdr:colOff>
                    <xdr:row>177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6" r:id="rId63" name="Check Box 688">
              <controlPr defaultSize="0" autoFill="0" autoLine="0" autoPict="0">
                <anchor moveWithCells="1">
                  <from>
                    <xdr:col>9</xdr:col>
                    <xdr:colOff>104775</xdr:colOff>
                    <xdr:row>176</xdr:row>
                    <xdr:rowOff>123825</xdr:rowOff>
                  </from>
                  <to>
                    <xdr:col>13</xdr:col>
                    <xdr:colOff>38100</xdr:colOff>
                    <xdr:row>178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7" r:id="rId64" name="Check Box 689">
              <controlPr defaultSize="0" autoFill="0" autoLine="0" autoPict="0">
                <anchor moveWithCells="1">
                  <from>
                    <xdr:col>13</xdr:col>
                    <xdr:colOff>0</xdr:colOff>
                    <xdr:row>176</xdr:row>
                    <xdr:rowOff>123825</xdr:rowOff>
                  </from>
                  <to>
                    <xdr:col>16</xdr:col>
                    <xdr:colOff>238125</xdr:colOff>
                    <xdr:row>178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8" r:id="rId65" name="Check Box 690">
              <controlPr defaultSize="0" autoFill="0" autoLine="0" autoPict="0">
                <anchor moveWithCells="1">
                  <from>
                    <xdr:col>16</xdr:col>
                    <xdr:colOff>266700</xdr:colOff>
                    <xdr:row>176</xdr:row>
                    <xdr:rowOff>123825</xdr:rowOff>
                  </from>
                  <to>
                    <xdr:col>21</xdr:col>
                    <xdr:colOff>28575</xdr:colOff>
                    <xdr:row>178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9" r:id="rId66" name="Check Box 691">
              <controlPr defaultSize="0" autoFill="0" autoLine="0" autoPict="0">
                <anchor moveWithCells="1">
                  <from>
                    <xdr:col>21</xdr:col>
                    <xdr:colOff>85725</xdr:colOff>
                    <xdr:row>176</xdr:row>
                    <xdr:rowOff>123825</xdr:rowOff>
                  </from>
                  <to>
                    <xdr:col>24</xdr:col>
                    <xdr:colOff>152400</xdr:colOff>
                    <xdr:row>178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/>
  <dimension ref="A1:AT199"/>
  <sheetViews>
    <sheetView showOutlineSymbols="0" topLeftCell="A9" workbookViewId="0">
      <selection activeCell="Z107" sqref="Z107"/>
    </sheetView>
  </sheetViews>
  <sheetFormatPr defaultColWidth="8.85546875" defaultRowHeight="12.75" zeroHeight="1"/>
  <cols>
    <col min="1" max="1" width="64.5703125" style="1" bestFit="1" customWidth="1"/>
    <col min="2" max="2" width="22.140625" style="1" bestFit="1" customWidth="1"/>
    <col min="3" max="3" width="7.28515625" style="1" bestFit="1" customWidth="1"/>
    <col min="4" max="4" width="30.5703125" style="1" bestFit="1" customWidth="1"/>
    <col min="5" max="5" width="85.140625" style="1" bestFit="1" customWidth="1"/>
    <col min="6" max="6" width="7.5703125" style="1" customWidth="1"/>
    <col min="7" max="7" width="5.5703125" style="1" bestFit="1" customWidth="1"/>
    <col min="8" max="8" width="7.5703125" style="1" customWidth="1"/>
    <col min="9" max="9" width="8.5703125" style="1" customWidth="1"/>
    <col min="10" max="10" width="7.28515625" style="1" customWidth="1"/>
    <col min="11" max="12" width="6.140625" style="1" bestFit="1" customWidth="1"/>
    <col min="13" max="13" width="7" style="1" bestFit="1" customWidth="1"/>
    <col min="14" max="15" width="9.140625" style="1"/>
    <col min="16" max="18" width="8.85546875" style="1"/>
    <col min="19" max="19" width="9.140625" style="1"/>
    <col min="20" max="22" width="8.85546875" style="1"/>
    <col min="23" max="23" width="9.140625" style="1"/>
    <col min="24" max="24" width="11.85546875" style="1" customWidth="1"/>
    <col min="25" max="25" width="3" style="1" bestFit="1" customWidth="1"/>
    <col min="26" max="26" width="65.140625" style="27" bestFit="1" customWidth="1"/>
    <col min="27" max="27" width="13" style="27" customWidth="1"/>
    <col min="28" max="28" width="22.140625" style="27" bestFit="1" customWidth="1"/>
    <col min="29" max="29" width="61.42578125" style="1" bestFit="1" customWidth="1"/>
    <col min="30" max="30" width="16.7109375" style="1" bestFit="1" customWidth="1"/>
    <col min="31" max="31" width="15.28515625" style="1" bestFit="1" customWidth="1"/>
    <col min="32" max="34" width="15.28515625" style="1" customWidth="1"/>
    <col min="35" max="36" width="9.140625" style="1"/>
    <col min="37" max="37" width="22.140625" style="1" bestFit="1" customWidth="1"/>
    <col min="38" max="38" width="65.140625" style="1" bestFit="1" customWidth="1"/>
    <col min="39" max="39" width="15.7109375" style="1" bestFit="1" customWidth="1"/>
    <col min="40" max="40" width="31.28515625" style="1" bestFit="1" customWidth="1"/>
    <col min="41" max="41" width="16" style="1" bestFit="1" customWidth="1"/>
    <col min="42" max="42" width="9.140625" style="1"/>
    <col min="43" max="44" width="12.5703125" style="1" bestFit="1" customWidth="1"/>
    <col min="45" max="16384" width="8.85546875" style="1"/>
  </cols>
  <sheetData>
    <row r="1" spans="1:46">
      <c r="A1" s="1153" t="s">
        <v>1655</v>
      </c>
      <c r="B1" s="760"/>
      <c r="C1" s="760"/>
      <c r="D1" s="1162" t="s">
        <v>310</v>
      </c>
      <c r="E1" s="1162"/>
      <c r="F1" s="1162"/>
      <c r="G1" s="761"/>
      <c r="H1" s="1163" t="s">
        <v>311</v>
      </c>
      <c r="I1" s="1163"/>
      <c r="J1" s="1163"/>
      <c r="K1" s="1164"/>
      <c r="L1" s="762" t="s">
        <v>359</v>
      </c>
      <c r="M1" s="763"/>
      <c r="Z1" s="747" t="s">
        <v>1647</v>
      </c>
      <c r="AA1" s="748"/>
      <c r="AB1" s="748"/>
      <c r="AC1" s="749"/>
      <c r="AD1" s="750"/>
      <c r="AL1" s="1">
        <v>1</v>
      </c>
      <c r="AM1" s="1">
        <v>2</v>
      </c>
      <c r="AN1" s="1">
        <v>3</v>
      </c>
      <c r="AO1" s="1">
        <v>4</v>
      </c>
      <c r="AP1" s="1">
        <v>5</v>
      </c>
      <c r="AQ1" s="1">
        <v>6</v>
      </c>
      <c r="AR1" s="1">
        <v>7</v>
      </c>
      <c r="AT1" s="311"/>
    </row>
    <row r="2" spans="1:46" ht="15.75">
      <c r="A2" s="1154"/>
      <c r="B2" s="764" t="s">
        <v>437</v>
      </c>
      <c r="C2" s="764"/>
      <c r="D2" s="765" t="s">
        <v>270</v>
      </c>
      <c r="E2" s="765"/>
      <c r="F2" s="766" t="s">
        <v>309</v>
      </c>
      <c r="G2" s="762"/>
      <c r="H2" s="1157" t="s">
        <v>417</v>
      </c>
      <c r="I2" s="1157"/>
      <c r="J2" s="1158" t="s">
        <v>418</v>
      </c>
      <c r="K2" s="1157"/>
      <c r="L2" s="767" t="s">
        <v>246</v>
      </c>
      <c r="M2" s="768" t="s">
        <v>245</v>
      </c>
      <c r="Z2" s="751" t="s">
        <v>303</v>
      </c>
      <c r="AA2" s="751"/>
      <c r="AB2" s="752" t="s">
        <v>453</v>
      </c>
      <c r="AC2" s="753" t="s">
        <v>450</v>
      </c>
      <c r="AD2" s="754" t="s">
        <v>435</v>
      </c>
      <c r="AI2" s="1" t="s">
        <v>1671</v>
      </c>
      <c r="AL2" s="791" t="s">
        <v>1656</v>
      </c>
      <c r="AM2" s="324" t="s">
        <v>445</v>
      </c>
      <c r="AN2" s="324" t="s">
        <v>463</v>
      </c>
      <c r="AO2" s="324" t="s">
        <v>436</v>
      </c>
      <c r="AP2" s="324" t="s">
        <v>118</v>
      </c>
      <c r="AQ2" s="324" t="s">
        <v>254</v>
      </c>
      <c r="AR2" s="324" t="s">
        <v>254</v>
      </c>
    </row>
    <row r="3" spans="1:46">
      <c r="A3" s="769" t="str">
        <f>Lists!I8</f>
        <v>Unitary Commercial Air Conditioners, Air-Cooled</v>
      </c>
      <c r="B3" s="770" t="s">
        <v>438</v>
      </c>
      <c r="C3" s="770"/>
      <c r="D3" s="763">
        <v>0</v>
      </c>
      <c r="E3" s="763"/>
      <c r="F3" s="771">
        <v>9.9999999999999995E-8</v>
      </c>
      <c r="G3" s="763"/>
      <c r="H3" s="763">
        <v>14</v>
      </c>
      <c r="I3" s="762" t="s">
        <v>245</v>
      </c>
      <c r="J3" s="772">
        <v>15</v>
      </c>
      <c r="K3" s="762" t="s">
        <v>245</v>
      </c>
      <c r="L3" s="773">
        <v>14</v>
      </c>
      <c r="M3" s="774" t="s">
        <v>245</v>
      </c>
      <c r="Z3" s="755" t="s">
        <v>440</v>
      </c>
      <c r="AA3" s="755"/>
      <c r="AB3" s="756" t="s">
        <v>441</v>
      </c>
      <c r="AC3" s="757" t="s">
        <v>451</v>
      </c>
      <c r="AD3" s="758" t="s">
        <v>436</v>
      </c>
      <c r="AI3" s="311" t="s">
        <v>454</v>
      </c>
      <c r="AJ3" s="311" t="s">
        <v>455</v>
      </c>
      <c r="AL3" s="325" t="s">
        <v>456</v>
      </c>
      <c r="AM3" s="311" t="s">
        <v>451</v>
      </c>
      <c r="AN3" s="311" t="s">
        <v>446</v>
      </c>
      <c r="AO3" s="311" t="s">
        <v>254</v>
      </c>
      <c r="AP3" s="311" t="s">
        <v>254</v>
      </c>
      <c r="AQ3" s="311" t="s">
        <v>464</v>
      </c>
      <c r="AR3" s="311" t="s">
        <v>254</v>
      </c>
    </row>
    <row r="4" spans="1:46">
      <c r="A4" s="769"/>
      <c r="B4" s="763"/>
      <c r="C4" s="763"/>
      <c r="D4" s="763"/>
      <c r="E4" s="763"/>
      <c r="F4" s="775">
        <v>65000</v>
      </c>
      <c r="G4" s="763"/>
      <c r="H4" s="763">
        <v>11.7</v>
      </c>
      <c r="I4" s="762" t="s">
        <v>246</v>
      </c>
      <c r="J4" s="772">
        <v>12.2</v>
      </c>
      <c r="K4" s="762" t="s">
        <v>246</v>
      </c>
      <c r="L4" s="773">
        <v>11</v>
      </c>
      <c r="M4" s="776" t="s">
        <v>246</v>
      </c>
      <c r="Z4" s="755" t="s">
        <v>304</v>
      </c>
      <c r="AA4" s="755"/>
      <c r="AB4" s="759" t="s">
        <v>442</v>
      </c>
      <c r="AC4" s="757" t="s">
        <v>446</v>
      </c>
      <c r="AD4" s="758" t="s">
        <v>118</v>
      </c>
      <c r="AI4" s="1">
        <v>0</v>
      </c>
      <c r="AJ4" s="1">
        <v>65000</v>
      </c>
      <c r="AK4" s="322" t="s">
        <v>441</v>
      </c>
      <c r="AL4" s="325" t="s">
        <v>457</v>
      </c>
      <c r="AM4" s="311" t="s">
        <v>254</v>
      </c>
      <c r="AN4" s="311" t="s">
        <v>254</v>
      </c>
      <c r="AO4" s="311" t="s">
        <v>436</v>
      </c>
      <c r="AP4" s="311" t="s">
        <v>118</v>
      </c>
      <c r="AQ4" s="311" t="s">
        <v>254</v>
      </c>
      <c r="AR4" s="311" t="s">
        <v>464</v>
      </c>
    </row>
    <row r="5" spans="1:46">
      <c r="A5" s="769"/>
      <c r="B5" s="763"/>
      <c r="C5" s="763"/>
      <c r="D5" s="763">
        <v>65000</v>
      </c>
      <c r="E5" s="763"/>
      <c r="F5" s="775">
        <v>135000</v>
      </c>
      <c r="G5" s="763"/>
      <c r="H5" s="763">
        <v>14</v>
      </c>
      <c r="I5" s="762" t="s">
        <v>246</v>
      </c>
      <c r="J5" s="772">
        <v>16</v>
      </c>
      <c r="K5" s="762" t="s">
        <v>246</v>
      </c>
      <c r="L5" s="773">
        <v>10.6</v>
      </c>
      <c r="M5" s="776" t="s">
        <v>246</v>
      </c>
      <c r="Z5" s="755" t="s">
        <v>305</v>
      </c>
      <c r="AA5" s="755"/>
      <c r="AB5" s="759" t="s">
        <v>443</v>
      </c>
      <c r="AC5" s="749"/>
      <c r="AD5" s="750"/>
      <c r="AI5" s="1">
        <v>65000</v>
      </c>
      <c r="AJ5" s="1">
        <v>135000</v>
      </c>
      <c r="AK5" s="311" t="s">
        <v>442</v>
      </c>
      <c r="AL5" s="325" t="s">
        <v>458</v>
      </c>
      <c r="AM5" s="311" t="s">
        <v>254</v>
      </c>
      <c r="AN5" s="311" t="s">
        <v>254</v>
      </c>
      <c r="AO5" s="311" t="s">
        <v>436</v>
      </c>
      <c r="AP5" s="311" t="s">
        <v>118</v>
      </c>
      <c r="AQ5" s="311" t="s">
        <v>254</v>
      </c>
      <c r="AR5" s="311" t="s">
        <v>464</v>
      </c>
    </row>
    <row r="6" spans="1:46">
      <c r="A6" s="769"/>
      <c r="B6" s="763"/>
      <c r="C6" s="763"/>
      <c r="D6" s="763">
        <v>135000</v>
      </c>
      <c r="E6" s="763"/>
      <c r="F6" s="775">
        <v>240000</v>
      </c>
      <c r="G6" s="763"/>
      <c r="H6" s="763">
        <v>13</v>
      </c>
      <c r="I6" s="762" t="s">
        <v>246</v>
      </c>
      <c r="J6" s="772">
        <v>14</v>
      </c>
      <c r="K6" s="762" t="s">
        <v>246</v>
      </c>
      <c r="L6" s="773">
        <v>9.5</v>
      </c>
      <c r="M6" s="776" t="s">
        <v>246</v>
      </c>
      <c r="Z6" s="755" t="s">
        <v>306</v>
      </c>
      <c r="AA6" s="755"/>
      <c r="AB6" s="759" t="s">
        <v>444</v>
      </c>
      <c r="AC6" s="749"/>
      <c r="AD6" s="750"/>
      <c r="AI6" s="1">
        <v>135000</v>
      </c>
      <c r="AJ6" s="1">
        <v>240000</v>
      </c>
      <c r="AK6" s="311" t="s">
        <v>443</v>
      </c>
      <c r="AL6" s="548" t="s">
        <v>1664</v>
      </c>
      <c r="AM6" s="311" t="s">
        <v>254</v>
      </c>
      <c r="AN6" s="311" t="s">
        <v>254</v>
      </c>
      <c r="AO6" s="311" t="s">
        <v>436</v>
      </c>
      <c r="AP6" s="311" t="s">
        <v>118</v>
      </c>
      <c r="AQ6" s="311" t="s">
        <v>254</v>
      </c>
      <c r="AR6" s="311" t="s">
        <v>464</v>
      </c>
    </row>
    <row r="7" spans="1:46">
      <c r="A7" s="777"/>
      <c r="B7" s="763"/>
      <c r="C7" s="763"/>
      <c r="D7" s="778">
        <v>240000</v>
      </c>
      <c r="E7" s="778"/>
      <c r="F7" s="779">
        <v>10000000000</v>
      </c>
      <c r="G7" s="778"/>
      <c r="H7" s="778"/>
      <c r="I7" s="768"/>
      <c r="J7" s="767"/>
      <c r="K7" s="768"/>
      <c r="L7" s="763"/>
      <c r="M7" s="763"/>
      <c r="Z7" s="750"/>
      <c r="AA7" s="750"/>
      <c r="AB7" s="759" t="s">
        <v>447</v>
      </c>
      <c r="AC7" s="749"/>
      <c r="AD7" s="750"/>
      <c r="AI7" s="1">
        <v>240000</v>
      </c>
      <c r="AJ7" s="1">
        <v>760000</v>
      </c>
      <c r="AK7" s="3" t="s">
        <v>1651</v>
      </c>
      <c r="AL7" s="548" t="s">
        <v>1653</v>
      </c>
      <c r="AM7" s="311" t="s">
        <v>254</v>
      </c>
      <c r="AN7" s="311" t="s">
        <v>254</v>
      </c>
      <c r="AO7" s="3" t="s">
        <v>436</v>
      </c>
      <c r="AP7" s="3" t="s">
        <v>118</v>
      </c>
      <c r="AQ7" s="3" t="s">
        <v>254</v>
      </c>
      <c r="AR7" s="3" t="s">
        <v>464</v>
      </c>
    </row>
    <row r="8" spans="1:46">
      <c r="A8" s="769" t="e">
        <f>Lists!#REF!</f>
        <v>#REF!</v>
      </c>
      <c r="B8" s="770" t="s">
        <v>438</v>
      </c>
      <c r="C8" s="770"/>
      <c r="D8" s="763">
        <v>0</v>
      </c>
      <c r="E8" s="763"/>
      <c r="F8" s="771">
        <v>9.9999999999999995E-8</v>
      </c>
      <c r="G8" s="763"/>
      <c r="H8" s="763">
        <v>14</v>
      </c>
      <c r="I8" s="762" t="s">
        <v>245</v>
      </c>
      <c r="J8" s="772">
        <v>15</v>
      </c>
      <c r="K8" s="762" t="s">
        <v>245</v>
      </c>
      <c r="L8" s="773">
        <v>14</v>
      </c>
      <c r="M8" s="774" t="s">
        <v>245</v>
      </c>
      <c r="Z8" s="750"/>
      <c r="AA8" s="750"/>
      <c r="AB8" s="759" t="s">
        <v>452</v>
      </c>
      <c r="AC8" s="749"/>
      <c r="AD8" s="750"/>
      <c r="AI8" s="1">
        <v>760000</v>
      </c>
      <c r="AJ8" s="1">
        <v>999999</v>
      </c>
      <c r="AK8" s="3" t="s">
        <v>1652</v>
      </c>
      <c r="AL8" s="548" t="s">
        <v>1657</v>
      </c>
      <c r="AM8" s="311" t="s">
        <v>451</v>
      </c>
      <c r="AN8" s="311" t="s">
        <v>446</v>
      </c>
      <c r="AO8" s="311" t="s">
        <v>254</v>
      </c>
      <c r="AP8" s="311" t="s">
        <v>254</v>
      </c>
      <c r="AQ8" s="311" t="s">
        <v>464</v>
      </c>
      <c r="AR8" s="311" t="s">
        <v>254</v>
      </c>
    </row>
    <row r="9" spans="1:46">
      <c r="A9" s="769"/>
      <c r="B9" s="763"/>
      <c r="C9" s="763"/>
      <c r="D9" s="763"/>
      <c r="E9" s="763"/>
      <c r="F9" s="775">
        <v>65000</v>
      </c>
      <c r="G9" s="763"/>
      <c r="H9" s="763">
        <v>14</v>
      </c>
      <c r="I9" s="762" t="s">
        <v>246</v>
      </c>
      <c r="J9" s="772">
        <v>18</v>
      </c>
      <c r="K9" s="762" t="s">
        <v>246</v>
      </c>
      <c r="L9" s="773">
        <v>11</v>
      </c>
      <c r="M9" s="776" t="s">
        <v>246</v>
      </c>
      <c r="Z9" s="1"/>
      <c r="AA9" s="1"/>
      <c r="AB9" s="1"/>
      <c r="AC9" s="196"/>
      <c r="AK9" s="311"/>
      <c r="AL9" s="548" t="s">
        <v>1658</v>
      </c>
      <c r="AM9" s="311" t="s">
        <v>254</v>
      </c>
      <c r="AN9" s="311" t="s">
        <v>254</v>
      </c>
      <c r="AO9" s="311" t="s">
        <v>436</v>
      </c>
      <c r="AP9" s="311" t="s">
        <v>118</v>
      </c>
      <c r="AQ9" s="311" t="s">
        <v>254</v>
      </c>
      <c r="AR9" s="311" t="s">
        <v>464</v>
      </c>
    </row>
    <row r="10" spans="1:46" ht="13.5" thickBot="1">
      <c r="A10" s="769"/>
      <c r="B10" s="763"/>
      <c r="C10" s="763"/>
      <c r="D10" s="763">
        <v>65000</v>
      </c>
      <c r="E10" s="763"/>
      <c r="F10" s="775">
        <v>135000</v>
      </c>
      <c r="G10" s="763"/>
      <c r="H10" s="763">
        <v>14</v>
      </c>
      <c r="I10" s="762" t="s">
        <v>246</v>
      </c>
      <c r="J10" s="772">
        <v>16</v>
      </c>
      <c r="K10" s="762" t="s">
        <v>246</v>
      </c>
      <c r="L10" s="773">
        <v>10.6</v>
      </c>
      <c r="M10" s="776" t="s">
        <v>246</v>
      </c>
      <c r="Y10" s="340" t="s">
        <v>1644</v>
      </c>
      <c r="AK10" s="3" t="s">
        <v>447</v>
      </c>
      <c r="AL10" s="548" t="s">
        <v>1659</v>
      </c>
      <c r="AM10" s="311" t="s">
        <v>254</v>
      </c>
      <c r="AN10" s="311" t="s">
        <v>254</v>
      </c>
      <c r="AO10" s="311" t="s">
        <v>436</v>
      </c>
      <c r="AP10" s="311" t="s">
        <v>118</v>
      </c>
      <c r="AQ10" s="311" t="s">
        <v>254</v>
      </c>
      <c r="AR10" s="311" t="s">
        <v>464</v>
      </c>
    </row>
    <row r="11" spans="1:46">
      <c r="A11" s="769"/>
      <c r="B11" s="763"/>
      <c r="C11" s="763"/>
      <c r="D11" s="763">
        <v>135000</v>
      </c>
      <c r="E11" s="763"/>
      <c r="F11" s="775">
        <v>240000</v>
      </c>
      <c r="G11" s="763"/>
      <c r="H11" s="763">
        <v>13</v>
      </c>
      <c r="I11" s="762" t="s">
        <v>246</v>
      </c>
      <c r="J11" s="772">
        <v>14</v>
      </c>
      <c r="K11" s="762" t="s">
        <v>246</v>
      </c>
      <c r="L11" s="773">
        <v>9.5</v>
      </c>
      <c r="M11" s="776" t="s">
        <v>246</v>
      </c>
      <c r="Y11" s="108">
        <v>1</v>
      </c>
      <c r="Z11" s="26">
        <f>Z107</f>
        <v>0</v>
      </c>
      <c r="AA11" s="26">
        <f>AA107</f>
        <v>0</v>
      </c>
      <c r="AB11" s="26" t="str">
        <f>AB107</f>
        <v/>
      </c>
      <c r="AC11" s="26" t="str">
        <f>AC107</f>
        <v>0</v>
      </c>
      <c r="AD11" s="326" t="str">
        <f>IFERROR(IF(AC11="","",VLOOKUP(AC11,$AL$3:$AR$46,7,FALSE)),"")</f>
        <v/>
      </c>
      <c r="AE11" s="326" t="str">
        <f>IFERROR(IF(AC11="","",VLOOKUP(AC11,$AL$3:$AR$46,6,FALSE)),"")</f>
        <v/>
      </c>
      <c r="AK11"/>
      <c r="AL11" s="548" t="s">
        <v>1665</v>
      </c>
      <c r="AM11" s="311" t="s">
        <v>254</v>
      </c>
      <c r="AN11" s="311" t="s">
        <v>254</v>
      </c>
      <c r="AO11" s="311" t="s">
        <v>436</v>
      </c>
      <c r="AP11" s="311" t="s">
        <v>118</v>
      </c>
      <c r="AQ11" s="311" t="s">
        <v>254</v>
      </c>
      <c r="AR11" s="311" t="s">
        <v>464</v>
      </c>
    </row>
    <row r="12" spans="1:46">
      <c r="A12" s="777"/>
      <c r="B12" s="763"/>
      <c r="C12" s="763"/>
      <c r="D12" s="778">
        <v>240000</v>
      </c>
      <c r="E12" s="778"/>
      <c r="F12" s="779">
        <v>10000000000</v>
      </c>
      <c r="G12" s="778"/>
      <c r="H12" s="778"/>
      <c r="I12" s="768"/>
      <c r="J12" s="767"/>
      <c r="K12" s="768"/>
      <c r="L12" s="763"/>
      <c r="M12" s="763"/>
      <c r="Y12" s="94"/>
      <c r="Z12" s="1"/>
      <c r="AA12" s="1"/>
      <c r="AB12" s="1"/>
      <c r="AD12" s="327" t="str">
        <f>IFERROR(IF(AC11="","",VLOOKUP(AC11,$AL$3:$AR$46,4,FALSE)),"")</f>
        <v/>
      </c>
      <c r="AE12" s="327" t="str">
        <f>IFERROR(IF(AC11="","",VLOOKUP(AC11,$AL$3:$AR$46,2,FALSE)),"")</f>
        <v/>
      </c>
      <c r="AI12" s="1" t="s">
        <v>1672</v>
      </c>
      <c r="AK12"/>
      <c r="AL12" s="548" t="s">
        <v>1660</v>
      </c>
      <c r="AM12" s="311" t="s">
        <v>254</v>
      </c>
      <c r="AN12" s="311" t="s">
        <v>254</v>
      </c>
      <c r="AO12" s="311" t="s">
        <v>436</v>
      </c>
      <c r="AP12" s="311" t="s">
        <v>118</v>
      </c>
      <c r="AQ12" s="311" t="s">
        <v>254</v>
      </c>
      <c r="AR12" s="311" t="s">
        <v>464</v>
      </c>
    </row>
    <row r="13" spans="1:46" ht="13.5" thickBot="1">
      <c r="A13" s="777" t="e">
        <f>Lists!#REF!</f>
        <v>#REF!</v>
      </c>
      <c r="B13" s="763"/>
      <c r="C13" s="763"/>
      <c r="D13" s="765" t="s">
        <v>312</v>
      </c>
      <c r="E13" s="765"/>
      <c r="F13" s="766" t="s">
        <v>312</v>
      </c>
      <c r="G13" s="780"/>
      <c r="H13" s="780">
        <v>14</v>
      </c>
      <c r="I13" s="781" t="s">
        <v>246</v>
      </c>
      <c r="J13" s="782">
        <v>18</v>
      </c>
      <c r="K13" s="781" t="s">
        <v>246</v>
      </c>
      <c r="L13" s="773">
        <v>12</v>
      </c>
      <c r="M13" s="776" t="s">
        <v>246</v>
      </c>
      <c r="Y13" s="94"/>
      <c r="Z13" s="1"/>
      <c r="AA13" s="1"/>
      <c r="AB13" s="1"/>
      <c r="AD13" s="327" t="str">
        <f>IFERROR(IF(AC11="","",VLOOKUP(AC11,$AL$3:$AR$46,5,FALSE)),"")</f>
        <v/>
      </c>
      <c r="AE13" s="327" t="str">
        <f>IFERROR(IF(AC11="","",VLOOKUP(AC11,$AL$3:$AR$46,3,FALSE)),"")</f>
        <v/>
      </c>
      <c r="AI13" s="311" t="s">
        <v>454</v>
      </c>
      <c r="AJ13" s="311" t="s">
        <v>455</v>
      </c>
      <c r="AK13"/>
      <c r="AL13" s="548" t="s">
        <v>2640</v>
      </c>
      <c r="AM13" s="311" t="s">
        <v>254</v>
      </c>
      <c r="AN13" s="311" t="s">
        <v>254</v>
      </c>
      <c r="AO13" s="311" t="s">
        <v>254</v>
      </c>
      <c r="AP13" s="311" t="s">
        <v>254</v>
      </c>
      <c r="AQ13" s="311" t="s">
        <v>254</v>
      </c>
      <c r="AR13" s="3" t="s">
        <v>254</v>
      </c>
    </row>
    <row r="14" spans="1:46">
      <c r="A14" s="769" t="str">
        <f>Lists!I10</f>
        <v>Package Terminal Air Conditioners (PTAC)</v>
      </c>
      <c r="B14" s="763"/>
      <c r="C14" s="763"/>
      <c r="D14" s="763">
        <v>0</v>
      </c>
      <c r="E14" s="763"/>
      <c r="F14" s="771">
        <v>9.9999999999999995E-8</v>
      </c>
      <c r="G14" s="763"/>
      <c r="H14" s="763">
        <v>16</v>
      </c>
      <c r="I14" s="762" t="s">
        <v>245</v>
      </c>
      <c r="J14" s="772" t="s">
        <v>254</v>
      </c>
      <c r="K14" s="762" t="s">
        <v>254</v>
      </c>
      <c r="L14" s="773">
        <v>14</v>
      </c>
      <c r="M14" s="783" t="s">
        <v>245</v>
      </c>
      <c r="Y14" s="94">
        <v>2</v>
      </c>
      <c r="Z14" s="1">
        <f>Z108</f>
        <v>0</v>
      </c>
      <c r="AA14" s="1">
        <f>AA108</f>
        <v>0</v>
      </c>
      <c r="AB14" s="1" t="str">
        <f>AB108</f>
        <v/>
      </c>
      <c r="AC14" s="1" t="str">
        <f>AC108</f>
        <v>0</v>
      </c>
      <c r="AD14" s="326" t="str">
        <f>IFERROR(IF(AC14="","",VLOOKUP(AC14,$AL$3:$AR$46,7,FALSE)),"")</f>
        <v/>
      </c>
      <c r="AE14" s="326" t="str">
        <f>IFERROR(IF(AC14="","",VLOOKUP(AC14,$AL$3:$AR$46,6,FALSE)),"")</f>
        <v/>
      </c>
      <c r="AI14" s="1">
        <v>0</v>
      </c>
      <c r="AJ14" s="1">
        <v>65000</v>
      </c>
      <c r="AK14" s="634" t="s">
        <v>441</v>
      </c>
      <c r="AL14" s="548" t="s">
        <v>2641</v>
      </c>
      <c r="AM14" s="311" t="s">
        <v>254</v>
      </c>
      <c r="AN14" s="311" t="s">
        <v>254</v>
      </c>
      <c r="AO14" s="311" t="s">
        <v>254</v>
      </c>
      <c r="AP14" s="311" t="s">
        <v>254</v>
      </c>
      <c r="AQ14" s="311" t="s">
        <v>254</v>
      </c>
      <c r="AR14" s="3" t="s">
        <v>254</v>
      </c>
    </row>
    <row r="15" spans="1:46">
      <c r="A15" s="769"/>
      <c r="B15" s="763"/>
      <c r="C15" s="763"/>
      <c r="D15" s="763"/>
      <c r="E15" s="763"/>
      <c r="F15" s="775">
        <v>65000</v>
      </c>
      <c r="G15" s="763"/>
      <c r="H15" s="763">
        <v>14</v>
      </c>
      <c r="I15" s="762" t="s">
        <v>246</v>
      </c>
      <c r="J15" s="772">
        <v>18</v>
      </c>
      <c r="K15" s="762" t="s">
        <v>246</v>
      </c>
      <c r="L15" s="773">
        <v>11</v>
      </c>
      <c r="M15" s="776" t="s">
        <v>246</v>
      </c>
      <c r="Y15" s="94"/>
      <c r="Z15" s="1"/>
      <c r="AA15" s="1"/>
      <c r="AB15" s="1"/>
      <c r="AD15" s="327" t="str">
        <f>IFERROR(IF(AC14="","",VLOOKUP(AC14,$AL$3:$AR$46,4,FALSE)),"")</f>
        <v/>
      </c>
      <c r="AE15" s="327" t="str">
        <f>IFERROR(IF(AC14="","",VLOOKUP(AC14,$AL$3:$AR$46,2,FALSE)),"")</f>
        <v/>
      </c>
      <c r="AI15" s="1">
        <v>65000</v>
      </c>
      <c r="AJ15" s="1">
        <v>135000</v>
      </c>
      <c r="AK15" s="3" t="s">
        <v>442</v>
      </c>
      <c r="AL15" s="548" t="s">
        <v>2642</v>
      </c>
      <c r="AM15" s="311" t="s">
        <v>254</v>
      </c>
      <c r="AN15" s="311" t="s">
        <v>254</v>
      </c>
      <c r="AO15" s="311" t="s">
        <v>254</v>
      </c>
      <c r="AP15" s="311" t="s">
        <v>254</v>
      </c>
      <c r="AQ15" s="311" t="s">
        <v>254</v>
      </c>
      <c r="AR15" s="3" t="s">
        <v>254</v>
      </c>
    </row>
    <row r="16" spans="1:46" ht="13.5" thickBot="1">
      <c r="A16" s="769"/>
      <c r="B16" s="763"/>
      <c r="C16" s="763"/>
      <c r="D16" s="763">
        <v>65000</v>
      </c>
      <c r="E16" s="763"/>
      <c r="F16" s="775">
        <v>134999</v>
      </c>
      <c r="G16" s="763"/>
      <c r="H16" s="763">
        <v>14</v>
      </c>
      <c r="I16" s="762" t="s">
        <v>246</v>
      </c>
      <c r="J16" s="772">
        <v>16</v>
      </c>
      <c r="K16" s="762" t="s">
        <v>246</v>
      </c>
      <c r="L16" s="773">
        <v>10.6</v>
      </c>
      <c r="M16" s="776" t="s">
        <v>246</v>
      </c>
      <c r="Y16" s="94"/>
      <c r="Z16" s="1"/>
      <c r="AA16" s="1"/>
      <c r="AB16" s="1"/>
      <c r="AD16" s="327" t="str">
        <f>IFERROR(IF(AC14="","",VLOOKUP(AC14,$AL$3:$AR$46,5,FALSE)),"")</f>
        <v/>
      </c>
      <c r="AE16" s="327" t="str">
        <f>IFERROR(IF(AC14="","",VLOOKUP(AC14,$AL$3:$AR$46,3,FALSE)),"")</f>
        <v/>
      </c>
      <c r="AI16" s="1">
        <v>135000</v>
      </c>
      <c r="AJ16" s="1">
        <v>240000</v>
      </c>
      <c r="AK16" s="3" t="s">
        <v>443</v>
      </c>
      <c r="AL16" s="548" t="s">
        <v>2643</v>
      </c>
      <c r="AM16" s="311" t="s">
        <v>254</v>
      </c>
      <c r="AN16" s="311" t="s">
        <v>254</v>
      </c>
      <c r="AO16" s="311" t="s">
        <v>254</v>
      </c>
      <c r="AP16" s="311" t="s">
        <v>254</v>
      </c>
      <c r="AQ16" s="311" t="s">
        <v>254</v>
      </c>
      <c r="AR16" s="3" t="s">
        <v>254</v>
      </c>
    </row>
    <row r="17" spans="1:44">
      <c r="A17" s="769"/>
      <c r="B17" s="763"/>
      <c r="C17" s="763"/>
      <c r="D17" s="763">
        <v>135000</v>
      </c>
      <c r="E17" s="763"/>
      <c r="F17" s="775">
        <v>239999</v>
      </c>
      <c r="G17" s="763"/>
      <c r="H17" s="763">
        <v>13</v>
      </c>
      <c r="I17" s="762" t="s">
        <v>246</v>
      </c>
      <c r="J17" s="772">
        <v>14</v>
      </c>
      <c r="K17" s="762" t="s">
        <v>246</v>
      </c>
      <c r="L17" s="773">
        <v>9.5</v>
      </c>
      <c r="M17" s="776" t="s">
        <v>246</v>
      </c>
      <c r="Y17" s="94">
        <v>3</v>
      </c>
      <c r="Z17" s="1">
        <f>Z109</f>
        <v>0</v>
      </c>
      <c r="AA17" s="1">
        <f>AA109</f>
        <v>0</v>
      </c>
      <c r="AB17" s="1" t="str">
        <f>AB109</f>
        <v/>
      </c>
      <c r="AC17" s="1" t="str">
        <f>AC109</f>
        <v>0</v>
      </c>
      <c r="AD17" s="326" t="str">
        <f>IFERROR(IF(AC17="","",VLOOKUP(AC17,$AL$3:$AR$46,7,FALSE)),"")</f>
        <v/>
      </c>
      <c r="AE17" s="326" t="str">
        <f>IFERROR(IF(AC17="","",VLOOKUP(AC17,$AL$3:$AR$46,6,FALSE)),"")</f>
        <v/>
      </c>
      <c r="AI17" s="1">
        <v>240000</v>
      </c>
      <c r="AJ17" s="1">
        <v>999999</v>
      </c>
      <c r="AK17" s="3" t="s">
        <v>444</v>
      </c>
      <c r="AL17" s="548" t="s">
        <v>2644</v>
      </c>
      <c r="AM17" s="311" t="s">
        <v>254</v>
      </c>
      <c r="AN17" s="311" t="s">
        <v>254</v>
      </c>
      <c r="AO17" s="311" t="s">
        <v>254</v>
      </c>
      <c r="AP17" s="311" t="s">
        <v>254</v>
      </c>
      <c r="AQ17" s="311" t="s">
        <v>254</v>
      </c>
      <c r="AR17" s="3" t="s">
        <v>254</v>
      </c>
    </row>
    <row r="18" spans="1:44">
      <c r="A18" s="777"/>
      <c r="B18" s="763"/>
      <c r="C18" s="763"/>
      <c r="D18" s="778">
        <v>240000</v>
      </c>
      <c r="E18" s="778"/>
      <c r="F18" s="779">
        <v>10000000000</v>
      </c>
      <c r="G18" s="763"/>
      <c r="H18" s="763"/>
      <c r="I18" s="768"/>
      <c r="J18" s="767"/>
      <c r="K18" s="768"/>
      <c r="L18" s="763"/>
      <c r="M18" s="763"/>
      <c r="Y18" s="94"/>
      <c r="Z18" s="1"/>
      <c r="AA18" s="1"/>
      <c r="AB18" s="1"/>
      <c r="AD18" s="327" t="str">
        <f>IFERROR(IF(AC17="","",VLOOKUP(AC17,$AL$3:$AR$46,4,FALSE)),"")</f>
        <v/>
      </c>
      <c r="AE18" s="327" t="str">
        <f>IFERROR(IF(AC17="","",VLOOKUP(AC17,$AL$3:$AR$46,2,FALSE)),"")</f>
        <v/>
      </c>
      <c r="AK18" s="3"/>
      <c r="AL18" s="548" t="s">
        <v>2645</v>
      </c>
      <c r="AM18" s="311" t="s">
        <v>254</v>
      </c>
      <c r="AN18" s="311" t="s">
        <v>254</v>
      </c>
      <c r="AO18" s="311" t="s">
        <v>254</v>
      </c>
      <c r="AP18" s="311" t="s">
        <v>254</v>
      </c>
      <c r="AQ18" s="311" t="s">
        <v>254</v>
      </c>
      <c r="AR18" s="3" t="s">
        <v>254</v>
      </c>
    </row>
    <row r="19" spans="1:44" ht="13.5" thickBot="1">
      <c r="A19" s="784" t="e">
        <f>Lists!#REF!</f>
        <v>#REF!</v>
      </c>
      <c r="B19" s="785"/>
      <c r="C19" s="785"/>
      <c r="D19" s="786" t="s">
        <v>312</v>
      </c>
      <c r="E19" s="786"/>
      <c r="F19" s="787" t="s">
        <v>312</v>
      </c>
      <c r="G19" s="788"/>
      <c r="H19" s="788">
        <v>14</v>
      </c>
      <c r="I19" s="789" t="s">
        <v>246</v>
      </c>
      <c r="J19" s="790">
        <v>18</v>
      </c>
      <c r="K19" s="789" t="s">
        <v>246</v>
      </c>
      <c r="L19" s="773">
        <v>12</v>
      </c>
      <c r="M19" s="776" t="s">
        <v>246</v>
      </c>
      <c r="Y19" s="94"/>
      <c r="Z19" s="1"/>
      <c r="AA19" s="1"/>
      <c r="AB19" s="1"/>
      <c r="AD19" s="327" t="str">
        <f>IFERROR(IF(AC17="","",VLOOKUP(AC17,$AL$3:$AR$46,5,FALSE)),"")</f>
        <v/>
      </c>
      <c r="AE19" s="327" t="str">
        <f>IFERROR(IF(AC17="","",VLOOKUP(AC17,$AL$3:$AR$46,3,FALSE)),"")</f>
        <v/>
      </c>
      <c r="AK19"/>
      <c r="AL19" s="548" t="s">
        <v>2646</v>
      </c>
      <c r="AM19" s="311" t="s">
        <v>254</v>
      </c>
      <c r="AN19" s="311" t="s">
        <v>254</v>
      </c>
      <c r="AO19" s="311" t="s">
        <v>254</v>
      </c>
      <c r="AP19" s="311" t="s">
        <v>254</v>
      </c>
      <c r="AQ19" s="311" t="s">
        <v>254</v>
      </c>
      <c r="AR19" s="3" t="s">
        <v>254</v>
      </c>
    </row>
    <row r="20" spans="1:44">
      <c r="Y20" s="94">
        <v>4</v>
      </c>
      <c r="Z20" s="1">
        <f>Z110</f>
        <v>0</v>
      </c>
      <c r="AA20" s="1">
        <f>AA110</f>
        <v>0</v>
      </c>
      <c r="AB20" s="1" t="str">
        <f>AB110</f>
        <v/>
      </c>
      <c r="AC20" s="1" t="str">
        <f>AC110</f>
        <v>0</v>
      </c>
      <c r="AD20" s="326" t="str">
        <f>IFERROR(IF(AC20="","",VLOOKUP(AC20,$AL$3:$AR$46,7,FALSE)),"")</f>
        <v/>
      </c>
      <c r="AE20" s="326" t="str">
        <f>IFERROR(IF(AC20="","",VLOOKUP(AC20,$AL$3:$AR$46,6,FALSE)),"")</f>
        <v/>
      </c>
      <c r="AI20" s="3" t="s">
        <v>2630</v>
      </c>
      <c r="AK20"/>
      <c r="AL20" s="548" t="s">
        <v>2647</v>
      </c>
      <c r="AM20" s="311" t="s">
        <v>254</v>
      </c>
      <c r="AN20" s="311" t="s">
        <v>254</v>
      </c>
      <c r="AO20" s="311" t="s">
        <v>254</v>
      </c>
      <c r="AP20" s="311" t="s">
        <v>254</v>
      </c>
      <c r="AQ20" s="311" t="s">
        <v>254</v>
      </c>
      <c r="AR20" s="3" t="s">
        <v>254</v>
      </c>
    </row>
    <row r="21" spans="1:44" ht="13.5" thickBot="1">
      <c r="Y21" s="94"/>
      <c r="Z21" s="1"/>
      <c r="AA21" s="1"/>
      <c r="AB21" s="1"/>
      <c r="AD21" s="327" t="str">
        <f>IFERROR(IF(AC20="","",VLOOKUP(AC20,$AL$3:$AR$46,4,FALSE)),"")</f>
        <v/>
      </c>
      <c r="AE21" s="327" t="str">
        <f>IFERROR(IF(AC20="","",VLOOKUP(AC20,$AL$3:$AR$46,2,FALSE)),"")</f>
        <v/>
      </c>
      <c r="AI21" s="3" t="s">
        <v>454</v>
      </c>
      <c r="AJ21" s="3" t="s">
        <v>455</v>
      </c>
      <c r="AK21"/>
      <c r="AL21" s="548" t="s">
        <v>2648</v>
      </c>
      <c r="AM21" s="311" t="s">
        <v>254</v>
      </c>
      <c r="AN21" s="311" t="s">
        <v>254</v>
      </c>
      <c r="AO21" s="311" t="s">
        <v>254</v>
      </c>
      <c r="AP21" s="311" t="s">
        <v>254</v>
      </c>
      <c r="AQ21" s="311" t="s">
        <v>254</v>
      </c>
      <c r="AR21" s="3" t="s">
        <v>254</v>
      </c>
    </row>
    <row r="22" spans="1:44" ht="13.5" thickBot="1">
      <c r="A22" s="1155" t="s">
        <v>313</v>
      </c>
      <c r="B22" s="321"/>
      <c r="C22" s="321"/>
      <c r="D22" s="1159" t="s">
        <v>310</v>
      </c>
      <c r="E22" s="1159"/>
      <c r="F22" s="1159"/>
      <c r="G22" s="166"/>
      <c r="H22" s="172" t="s">
        <v>311</v>
      </c>
      <c r="I22" s="173"/>
      <c r="L22" s="1" t="s">
        <v>3395</v>
      </c>
      <c r="Y22" s="94"/>
      <c r="Z22" s="1"/>
      <c r="AA22" s="1"/>
      <c r="AB22" s="1"/>
      <c r="AD22" s="327" t="str">
        <f>IFERROR(IF(AC20="","",VLOOKUP(AC20,$AL$3:$AR$46,5,FALSE)),"")</f>
        <v/>
      </c>
      <c r="AE22" s="327" t="str">
        <f>IFERROR(IF(AC20="","",VLOOKUP(AC20,$AL$3:$AR$46,3,FALSE)),"")</f>
        <v/>
      </c>
      <c r="AI22" s="1">
        <v>0</v>
      </c>
      <c r="AJ22" s="1">
        <v>7000</v>
      </c>
      <c r="AK22" s="824" t="s">
        <v>2631</v>
      </c>
      <c r="AL22" s="325" t="s">
        <v>460</v>
      </c>
      <c r="AM22" s="311" t="s">
        <v>451</v>
      </c>
      <c r="AN22" s="311" t="s">
        <v>446</v>
      </c>
      <c r="AO22" s="311" t="s">
        <v>254</v>
      </c>
      <c r="AP22" s="311" t="s">
        <v>254</v>
      </c>
      <c r="AQ22" s="311" t="s">
        <v>464</v>
      </c>
      <c r="AR22" s="311" t="s">
        <v>254</v>
      </c>
    </row>
    <row r="23" spans="1:44">
      <c r="A23" s="1156"/>
      <c r="D23" s="167" t="s">
        <v>270</v>
      </c>
      <c r="E23" s="167"/>
      <c r="F23" s="168" t="s">
        <v>309</v>
      </c>
      <c r="G23" s="3"/>
      <c r="H23" s="1160" t="s">
        <v>249</v>
      </c>
      <c r="I23" s="1161"/>
      <c r="L23" s="499" t="s">
        <v>359</v>
      </c>
      <c r="Y23" s="94">
        <v>5</v>
      </c>
      <c r="Z23" s="1">
        <f>Z111</f>
        <v>0</v>
      </c>
      <c r="AA23" s="1">
        <f>AA111</f>
        <v>0</v>
      </c>
      <c r="AB23" s="1" t="str">
        <f>AB111</f>
        <v/>
      </c>
      <c r="AC23" s="1" t="str">
        <f>AC111</f>
        <v>0</v>
      </c>
      <c r="AD23" s="326" t="str">
        <f>IFERROR(IF(AC23="","",VLOOKUP(AC23,$AL$3:$AR$46,7,FALSE)),"")</f>
        <v/>
      </c>
      <c r="AE23" s="326" t="str">
        <f>IFERROR(IF(AC23="","",VLOOKUP(AC23,$AL$3:$AR$46,6,FALSE)),"")</f>
        <v/>
      </c>
      <c r="AI23" s="1">
        <v>7001</v>
      </c>
      <c r="AJ23" s="1">
        <v>8500</v>
      </c>
      <c r="AK23" s="824" t="s">
        <v>2633</v>
      </c>
      <c r="AL23" s="325" t="s">
        <v>461</v>
      </c>
      <c r="AM23" s="311" t="s">
        <v>254</v>
      </c>
      <c r="AN23" s="311" t="s">
        <v>254</v>
      </c>
      <c r="AO23" s="311" t="s">
        <v>436</v>
      </c>
      <c r="AP23" s="311" t="s">
        <v>118</v>
      </c>
      <c r="AQ23" s="311" t="s">
        <v>254</v>
      </c>
      <c r="AR23" s="311" t="s">
        <v>464</v>
      </c>
    </row>
    <row r="24" spans="1:44">
      <c r="A24" s="174" t="str">
        <f>Lists!I15</f>
        <v>Air Cooled Chiller with Condenser</v>
      </c>
      <c r="B24" s="3"/>
      <c r="C24" s="3"/>
      <c r="F24" s="169">
        <v>9.9999999999999995E-7</v>
      </c>
      <c r="H24" s="175">
        <v>16.2</v>
      </c>
      <c r="I24" s="176" t="s">
        <v>246</v>
      </c>
      <c r="L24" s="1">
        <v>14.75</v>
      </c>
      <c r="M24" s="3" t="s">
        <v>246</v>
      </c>
      <c r="Y24" s="94"/>
      <c r="Z24" s="1"/>
      <c r="AA24" s="1"/>
      <c r="AB24" s="1"/>
      <c r="AD24" s="327" t="str">
        <f>IFERROR(IF(AC23="","",VLOOKUP(AC23,$AL$3:$AR$46,4,FALSE)),"")</f>
        <v/>
      </c>
      <c r="AE24" s="327" t="str">
        <f>IFERROR(IF(AC23="","",VLOOKUP(AC23,$AL$3:$AR$46,2,FALSE)),"")</f>
        <v/>
      </c>
      <c r="AI24" s="1">
        <v>8501</v>
      </c>
      <c r="AJ24" s="1">
        <v>9500</v>
      </c>
      <c r="AK24" t="s">
        <v>2634</v>
      </c>
      <c r="AL24" s="325" t="s">
        <v>462</v>
      </c>
      <c r="AM24" s="311" t="s">
        <v>254</v>
      </c>
      <c r="AN24" s="311" t="s">
        <v>254</v>
      </c>
      <c r="AO24" s="311" t="s">
        <v>436</v>
      </c>
      <c r="AP24" s="311" t="s">
        <v>118</v>
      </c>
      <c r="AQ24" s="311" t="s">
        <v>254</v>
      </c>
      <c r="AR24" s="311" t="s">
        <v>464</v>
      </c>
    </row>
    <row r="25" spans="1:44" ht="13.5" thickBot="1">
      <c r="A25" s="174"/>
      <c r="B25" s="3"/>
      <c r="C25" s="3"/>
      <c r="F25" s="14">
        <v>150</v>
      </c>
      <c r="H25" s="175">
        <v>16.600000000000001</v>
      </c>
      <c r="I25" s="176" t="s">
        <v>246</v>
      </c>
      <c r="L25" s="1">
        <v>15.05</v>
      </c>
      <c r="M25" s="3" t="s">
        <v>246</v>
      </c>
      <c r="Y25" s="94"/>
      <c r="Z25" s="1"/>
      <c r="AA25" s="1"/>
      <c r="AB25" s="1"/>
      <c r="AD25" s="327" t="str">
        <f>IFERROR(IF(AC23="","",VLOOKUP(AC23,$AL$3:$AR$46,5,FALSE)),"")</f>
        <v/>
      </c>
      <c r="AE25" s="327" t="str">
        <f>IFERROR(IF(AC23="","",VLOOKUP(AC23,$AL$3:$AR$46,3,FALSE)),"")</f>
        <v/>
      </c>
      <c r="AI25" s="1">
        <v>9501</v>
      </c>
      <c r="AJ25" s="1">
        <v>10500</v>
      </c>
      <c r="AK25" t="s">
        <v>2632</v>
      </c>
      <c r="AL25" s="548" t="s">
        <v>1654</v>
      </c>
      <c r="AM25" s="311" t="s">
        <v>254</v>
      </c>
      <c r="AN25" s="311" t="s">
        <v>254</v>
      </c>
      <c r="AO25" s="311" t="s">
        <v>436</v>
      </c>
      <c r="AP25" s="311" t="s">
        <v>118</v>
      </c>
      <c r="AQ25" s="311" t="s">
        <v>254</v>
      </c>
      <c r="AR25" s="311" t="s">
        <v>464</v>
      </c>
    </row>
    <row r="26" spans="1:44">
      <c r="A26" s="170"/>
      <c r="D26" s="29">
        <v>150</v>
      </c>
      <c r="E26" s="29"/>
      <c r="F26" s="15">
        <v>2000</v>
      </c>
      <c r="H26" s="177"/>
      <c r="I26" s="178"/>
      <c r="Y26" s="94">
        <v>6</v>
      </c>
      <c r="Z26" s="1">
        <f>Z112</f>
        <v>0</v>
      </c>
      <c r="AA26" s="1">
        <f>AA112</f>
        <v>0</v>
      </c>
      <c r="AB26" s="1" t="str">
        <f>AB112</f>
        <v/>
      </c>
      <c r="AC26" s="1" t="str">
        <f>AC112</f>
        <v>0</v>
      </c>
      <c r="AD26" s="326" t="str">
        <f>IFERROR(IF(AC26="","",VLOOKUP(AC26,$AL$3:$AR$46,7,FALSE)),"")</f>
        <v/>
      </c>
      <c r="AE26" s="326" t="str">
        <f>IFERROR(IF(AC26="","",VLOOKUP(AC26,$AL$3:$AR$46,6,FALSE)),"")</f>
        <v/>
      </c>
      <c r="AI26" s="1">
        <v>10501</v>
      </c>
      <c r="AJ26" s="1">
        <v>11500</v>
      </c>
      <c r="AK26" t="s">
        <v>2635</v>
      </c>
      <c r="AL26" s="548" t="s">
        <v>3416</v>
      </c>
      <c r="AM26" s="311" t="s">
        <v>254</v>
      </c>
      <c r="AN26" s="311" t="s">
        <v>254</v>
      </c>
      <c r="AO26" s="311" t="s">
        <v>436</v>
      </c>
      <c r="AP26" s="311" t="s">
        <v>118</v>
      </c>
      <c r="AQ26" s="311" t="s">
        <v>254</v>
      </c>
      <c r="AR26" s="311" t="s">
        <v>464</v>
      </c>
    </row>
    <row r="27" spans="1:44">
      <c r="A27" s="174" t="str">
        <f>Lists!I16</f>
        <v>Water Cooled Chiller elect. operated, reciprocating &amp; positive displacement</v>
      </c>
      <c r="B27" s="3"/>
      <c r="C27" s="3"/>
      <c r="D27" s="1">
        <v>0</v>
      </c>
      <c r="F27" s="169">
        <v>9.9999999999999995E-8</v>
      </c>
      <c r="H27" s="179">
        <v>0.5</v>
      </c>
      <c r="I27" s="176" t="s">
        <v>314</v>
      </c>
      <c r="L27" s="179">
        <v>0.6</v>
      </c>
      <c r="M27" s="3" t="s">
        <v>314</v>
      </c>
      <c r="Y27" s="94"/>
      <c r="Z27" s="1"/>
      <c r="AA27" s="1"/>
      <c r="AB27" s="1"/>
      <c r="AD27" s="327" t="str">
        <f>IFERROR(IF(AC26="","",VLOOKUP(AC26,$AL$3:$AR$46,4,FALSE)),"")</f>
        <v/>
      </c>
      <c r="AE27" s="327" t="str">
        <f>IFERROR(IF(AC26="","",VLOOKUP(AC26,$AL$3:$AR$46,2,FALSE)),"")</f>
        <v/>
      </c>
      <c r="AI27" s="1">
        <v>11501</v>
      </c>
      <c r="AJ27" s="1">
        <v>12500</v>
      </c>
      <c r="AK27" t="s">
        <v>2636</v>
      </c>
      <c r="AL27" s="792" t="s">
        <v>1661</v>
      </c>
      <c r="AM27" s="311" t="s">
        <v>254</v>
      </c>
      <c r="AN27" s="311" t="s">
        <v>254</v>
      </c>
      <c r="AO27" s="311" t="s">
        <v>254</v>
      </c>
      <c r="AP27" s="311" t="s">
        <v>254</v>
      </c>
      <c r="AQ27" s="311" t="s">
        <v>254</v>
      </c>
      <c r="AR27" s="3" t="s">
        <v>254</v>
      </c>
    </row>
    <row r="28" spans="1:44" ht="13.5" thickBot="1">
      <c r="A28" s="174"/>
      <c r="B28" s="3"/>
      <c r="C28" s="3"/>
      <c r="D28" s="1">
        <v>0</v>
      </c>
      <c r="F28" s="169">
        <v>75</v>
      </c>
      <c r="H28" s="179">
        <v>0.47</v>
      </c>
      <c r="I28" s="176" t="s">
        <v>314</v>
      </c>
      <c r="L28" s="179">
        <v>0.56000000000000005</v>
      </c>
      <c r="M28" s="3" t="s">
        <v>314</v>
      </c>
      <c r="Y28" s="94"/>
      <c r="Z28" s="1"/>
      <c r="AA28" s="1"/>
      <c r="AB28" s="1"/>
      <c r="AD28" s="327" t="str">
        <f>IFERROR(IF(AC26="","",VLOOKUP(AC26,$AL$3:$AR$46,5,FALSE)),"")</f>
        <v/>
      </c>
      <c r="AE28" s="327" t="str">
        <f>IFERROR(IF(AC26="","",VLOOKUP(AC26,$AL$3:$AR$46,3,FALSE)),"")</f>
        <v/>
      </c>
      <c r="AI28" s="1">
        <v>12501</v>
      </c>
      <c r="AJ28" s="1">
        <v>13500</v>
      </c>
      <c r="AK28" t="s">
        <v>2637</v>
      </c>
      <c r="AL28" s="792" t="s">
        <v>1662</v>
      </c>
      <c r="AM28" s="311" t="s">
        <v>254</v>
      </c>
      <c r="AN28" s="311" t="s">
        <v>254</v>
      </c>
      <c r="AO28" s="311" t="s">
        <v>254</v>
      </c>
      <c r="AP28" s="311" t="s">
        <v>254</v>
      </c>
      <c r="AQ28" s="311" t="s">
        <v>254</v>
      </c>
      <c r="AR28" s="3" t="s">
        <v>254</v>
      </c>
    </row>
    <row r="29" spans="1:44">
      <c r="A29" s="174"/>
      <c r="B29" s="3"/>
      <c r="C29" s="3"/>
      <c r="D29" s="1">
        <v>75</v>
      </c>
      <c r="F29" s="14">
        <v>150</v>
      </c>
      <c r="H29" s="179">
        <v>0.44</v>
      </c>
      <c r="I29" s="176" t="s">
        <v>314</v>
      </c>
      <c r="L29" s="179">
        <v>0.54</v>
      </c>
      <c r="M29" s="3" t="s">
        <v>314</v>
      </c>
      <c r="Y29" s="94">
        <v>7</v>
      </c>
      <c r="Z29" s="1">
        <f>Z113</f>
        <v>0</v>
      </c>
      <c r="AA29" s="1">
        <f>AA113</f>
        <v>0</v>
      </c>
      <c r="AB29" s="1" t="str">
        <f>AB113</f>
        <v/>
      </c>
      <c r="AC29" s="1" t="str">
        <f>AC113</f>
        <v>0</v>
      </c>
      <c r="AD29" s="326" t="str">
        <f>IFERROR(IF(AC29="","",VLOOKUP(AC29,$AL$3:$AR$46,7,FALSE)),"")</f>
        <v/>
      </c>
      <c r="AE29" s="326" t="str">
        <f>IFERROR(IF(AC29="","",VLOOKUP(AC29,$AL$3:$AR$46,6,FALSE)),"")</f>
        <v/>
      </c>
      <c r="AI29" s="1">
        <v>13501</v>
      </c>
      <c r="AJ29" s="1">
        <v>14999</v>
      </c>
      <c r="AK29" t="s">
        <v>2639</v>
      </c>
      <c r="AL29" s="548" t="s">
        <v>1256</v>
      </c>
      <c r="AM29" s="311" t="s">
        <v>448</v>
      </c>
      <c r="AN29" s="311" t="s">
        <v>449</v>
      </c>
      <c r="AO29" s="311" t="s">
        <v>254</v>
      </c>
      <c r="AP29" s="311" t="s">
        <v>254</v>
      </c>
      <c r="AQ29" s="311" t="s">
        <v>464</v>
      </c>
      <c r="AR29" s="311" t="s">
        <v>254</v>
      </c>
    </row>
    <row r="30" spans="1:44">
      <c r="A30" s="174"/>
      <c r="B30" s="3"/>
      <c r="C30" s="3"/>
      <c r="D30" s="1">
        <v>150</v>
      </c>
      <c r="F30" s="14">
        <v>300</v>
      </c>
      <c r="H30" s="179">
        <v>0.42</v>
      </c>
      <c r="I30" s="176" t="s">
        <v>314</v>
      </c>
      <c r="L30" s="179">
        <v>0.52</v>
      </c>
      <c r="M30" s="3" t="s">
        <v>314</v>
      </c>
      <c r="Y30" s="94"/>
      <c r="Z30" s="1"/>
      <c r="AA30" s="1"/>
      <c r="AB30" s="1"/>
      <c r="AD30" s="327" t="str">
        <f>IFERROR(IF(AC29="","",VLOOKUP(AC29,$AL$3:$AR$46,4,FALSE)),"")</f>
        <v/>
      </c>
      <c r="AE30" s="327" t="str">
        <f>IFERROR(IF(AC29="","",VLOOKUP(AC29,$AL$3:$AR$46,2,FALSE)),"")</f>
        <v/>
      </c>
      <c r="AI30" s="1">
        <v>15000</v>
      </c>
      <c r="AJ30" s="1">
        <v>999999</v>
      </c>
      <c r="AK30" t="s">
        <v>2638</v>
      </c>
      <c r="AL30" s="325" t="s">
        <v>1257</v>
      </c>
      <c r="AM30" s="311" t="s">
        <v>448</v>
      </c>
      <c r="AN30" s="311" t="s">
        <v>449</v>
      </c>
      <c r="AO30" s="311" t="s">
        <v>436</v>
      </c>
      <c r="AP30" s="311" t="s">
        <v>118</v>
      </c>
      <c r="AQ30" s="311" t="s">
        <v>464</v>
      </c>
      <c r="AR30" s="311" t="s">
        <v>464</v>
      </c>
    </row>
    <row r="31" spans="1:44" ht="13.5" thickBot="1">
      <c r="A31" s="174"/>
      <c r="B31" s="3"/>
      <c r="C31" s="3"/>
      <c r="D31" s="1">
        <v>300</v>
      </c>
      <c r="F31" s="14">
        <v>600</v>
      </c>
      <c r="H31" s="179">
        <v>0.4</v>
      </c>
      <c r="I31" s="176" t="s">
        <v>314</v>
      </c>
      <c r="L31" s="179">
        <v>0.5</v>
      </c>
      <c r="M31" s="3" t="s">
        <v>314</v>
      </c>
      <c r="Y31" s="94"/>
      <c r="Z31" s="1"/>
      <c r="AA31" s="1"/>
      <c r="AB31" s="1"/>
      <c r="AD31" s="327" t="str">
        <f>IFERROR(IF(AC29="","",VLOOKUP(AC29,$AL$3:$AR$46,5,FALSE)),"")</f>
        <v/>
      </c>
      <c r="AE31" s="327" t="str">
        <f>IFERROR(IF(AC29="","",VLOOKUP(AC29,$AL$3:$AR$46,3,FALSE)),"")</f>
        <v/>
      </c>
      <c r="AK31"/>
      <c r="AL31" s="325" t="s">
        <v>1258</v>
      </c>
      <c r="AM31" s="311" t="s">
        <v>448</v>
      </c>
      <c r="AN31" s="311" t="s">
        <v>449</v>
      </c>
      <c r="AO31" s="311" t="s">
        <v>436</v>
      </c>
      <c r="AP31" s="311" t="s">
        <v>118</v>
      </c>
      <c r="AQ31" s="311" t="s">
        <v>464</v>
      </c>
      <c r="AR31" s="311" t="s">
        <v>464</v>
      </c>
    </row>
    <row r="32" spans="1:44">
      <c r="A32" s="170"/>
      <c r="D32" s="29">
        <v>600</v>
      </c>
      <c r="E32" s="29"/>
      <c r="F32" s="15">
        <v>2000</v>
      </c>
      <c r="H32" s="180"/>
      <c r="I32" s="178"/>
      <c r="L32" s="179"/>
      <c r="Y32" s="94">
        <v>8</v>
      </c>
      <c r="Z32" s="1">
        <f>Z114</f>
        <v>0</v>
      </c>
      <c r="AA32" s="1">
        <f>AA114</f>
        <v>0</v>
      </c>
      <c r="AB32" s="1" t="str">
        <f>AB114</f>
        <v/>
      </c>
      <c r="AC32" s="1" t="str">
        <f>AC114</f>
        <v>0</v>
      </c>
      <c r="AD32" s="326" t="str">
        <f>IFERROR(IF(AC32="","",VLOOKUP(AC32,$AL$3:$AR$46,7,FALSE)),"")</f>
        <v/>
      </c>
      <c r="AE32" s="326" t="str">
        <f>IFERROR(IF(AC32="","",VLOOKUP(AC32,$AL$3:$AR$46,6,FALSE)),"")</f>
        <v/>
      </c>
      <c r="AK32"/>
      <c r="AL32" s="325" t="s">
        <v>1259</v>
      </c>
      <c r="AM32" s="311" t="s">
        <v>448</v>
      </c>
      <c r="AN32" s="311" t="s">
        <v>449</v>
      </c>
      <c r="AO32" s="311" t="s">
        <v>436</v>
      </c>
      <c r="AP32" s="311" t="s">
        <v>118</v>
      </c>
      <c r="AQ32" s="311" t="s">
        <v>464</v>
      </c>
      <c r="AR32" s="311" t="s">
        <v>464</v>
      </c>
    </row>
    <row r="33" spans="1:44">
      <c r="A33" s="174" t="str">
        <f>Lists!I17</f>
        <v>Water Cooled Chiller elect. operated, centrifugal</v>
      </c>
      <c r="B33" s="3"/>
      <c r="C33" s="3"/>
      <c r="D33" s="1">
        <v>0</v>
      </c>
      <c r="F33" s="169">
        <v>9.9999999999999995E-8</v>
      </c>
      <c r="H33" s="179">
        <v>0.45</v>
      </c>
      <c r="I33" s="176" t="s">
        <v>314</v>
      </c>
      <c r="L33" s="179">
        <v>0.55000000000000004</v>
      </c>
      <c r="M33" s="1" t="s">
        <v>314</v>
      </c>
      <c r="Y33" s="94"/>
      <c r="Z33" s="1"/>
      <c r="AA33" s="1"/>
      <c r="AB33" s="1"/>
      <c r="AD33" s="327" t="str">
        <f>IFERROR(IF(AC32="","",VLOOKUP(AC32,$AL$3:$AR$46,4,FALSE)),"")</f>
        <v/>
      </c>
      <c r="AE33" s="327" t="str">
        <f>IFERROR(IF(AC32="","",VLOOKUP(AC32,$AL$3:$AR$46,2,FALSE)),"")</f>
        <v/>
      </c>
      <c r="AK33"/>
      <c r="AL33" s="325" t="s">
        <v>1260</v>
      </c>
      <c r="AM33" s="311" t="s">
        <v>448</v>
      </c>
      <c r="AN33" s="311" t="s">
        <v>254</v>
      </c>
      <c r="AO33" s="311" t="s">
        <v>254</v>
      </c>
      <c r="AP33" s="311" t="s">
        <v>254</v>
      </c>
      <c r="AQ33" s="311" t="s">
        <v>464</v>
      </c>
      <c r="AR33" s="311" t="s">
        <v>254</v>
      </c>
    </row>
    <row r="34" spans="1:44" ht="13.5" thickBot="1">
      <c r="A34" s="174"/>
      <c r="B34" s="3"/>
      <c r="C34" s="3"/>
      <c r="F34" s="169">
        <v>150</v>
      </c>
      <c r="H34" s="179">
        <v>0.43</v>
      </c>
      <c r="I34" s="176" t="s">
        <v>314</v>
      </c>
      <c r="L34" s="179">
        <v>0.55000000000000004</v>
      </c>
      <c r="M34" s="1" t="s">
        <v>314</v>
      </c>
      <c r="Y34" s="94"/>
      <c r="Z34" s="1"/>
      <c r="AA34" s="1"/>
      <c r="AB34" s="1"/>
      <c r="AD34" s="327" t="str">
        <f>IFERROR(IF(AC32="","",VLOOKUP(AC32,$AL$3:$AR$46,5,FALSE)),"")</f>
        <v/>
      </c>
      <c r="AE34" s="327" t="str">
        <f>IFERROR(IF(AC32="","",VLOOKUP(AC32,$AL$3:$AR$46,3,FALSE)),"")</f>
        <v/>
      </c>
      <c r="AK34"/>
      <c r="AL34" s="325" t="s">
        <v>1261</v>
      </c>
      <c r="AM34" s="311" t="s">
        <v>448</v>
      </c>
      <c r="AN34" s="311" t="s">
        <v>254</v>
      </c>
      <c r="AO34" s="311" t="s">
        <v>436</v>
      </c>
      <c r="AP34" s="311" t="s">
        <v>118</v>
      </c>
      <c r="AQ34" s="311" t="s">
        <v>464</v>
      </c>
      <c r="AR34" s="311" t="s">
        <v>464</v>
      </c>
    </row>
    <row r="35" spans="1:44">
      <c r="A35" s="174"/>
      <c r="B35" s="3"/>
      <c r="C35" s="3"/>
      <c r="D35" s="1">
        <v>150</v>
      </c>
      <c r="F35" s="14">
        <v>300</v>
      </c>
      <c r="H35" s="179">
        <v>0.41</v>
      </c>
      <c r="I35" s="176" t="s">
        <v>314</v>
      </c>
      <c r="L35" s="179">
        <v>0.52</v>
      </c>
      <c r="M35" s="1" t="s">
        <v>314</v>
      </c>
      <c r="Y35" s="94">
        <v>9</v>
      </c>
      <c r="Z35" s="1">
        <f>Z115</f>
        <v>0</v>
      </c>
      <c r="AA35" s="1">
        <f>AA115</f>
        <v>0</v>
      </c>
      <c r="AB35" s="1" t="str">
        <f>AB115</f>
        <v/>
      </c>
      <c r="AC35" s="1" t="str">
        <f>AC115</f>
        <v>0</v>
      </c>
      <c r="AD35" s="326" t="str">
        <f>IFERROR(IF(AC35="","",VLOOKUP(AC35,$AL$3:$AR$46,7,FALSE)),"")</f>
        <v/>
      </c>
      <c r="AE35" s="326" t="str">
        <f>IFERROR(IF(AC35="","",VLOOKUP(AC35,$AL$3:$AR$46,6,FALSE)),"")</f>
        <v/>
      </c>
      <c r="AK35"/>
      <c r="AL35" s="325" t="s">
        <v>1262</v>
      </c>
      <c r="AM35" s="311" t="s">
        <v>448</v>
      </c>
      <c r="AN35" s="311" t="s">
        <v>254</v>
      </c>
      <c r="AO35" s="311" t="s">
        <v>436</v>
      </c>
      <c r="AP35" s="311" t="s">
        <v>118</v>
      </c>
      <c r="AQ35" s="311" t="s">
        <v>464</v>
      </c>
      <c r="AR35" s="311" t="s">
        <v>464</v>
      </c>
    </row>
    <row r="36" spans="1:44">
      <c r="A36" s="174"/>
      <c r="B36" s="3"/>
      <c r="C36" s="3"/>
      <c r="D36" s="1">
        <v>300</v>
      </c>
      <c r="F36" s="14">
        <v>400</v>
      </c>
      <c r="H36" s="179">
        <v>0.4</v>
      </c>
      <c r="I36" s="176" t="s">
        <v>314</v>
      </c>
      <c r="L36" s="179">
        <v>0.5</v>
      </c>
      <c r="M36" s="1" t="s">
        <v>314</v>
      </c>
      <c r="Y36" s="94"/>
      <c r="Z36" s="1"/>
      <c r="AA36" s="1"/>
      <c r="AB36" s="1"/>
      <c r="AD36" s="327" t="str">
        <f>IFERROR(IF(AC35="","",VLOOKUP(AC35,$AL$3:$AR$46,4,FALSE)),"")</f>
        <v/>
      </c>
      <c r="AE36" s="327" t="str">
        <f>IFERROR(IF(AC35="","",VLOOKUP(AC35,$AL$3:$AR$46,2,FALSE)),"")</f>
        <v/>
      </c>
      <c r="AK36"/>
      <c r="AL36" s="325" t="s">
        <v>1263</v>
      </c>
      <c r="AM36" s="311" t="s">
        <v>448</v>
      </c>
      <c r="AN36" s="311" t="s">
        <v>254</v>
      </c>
      <c r="AO36" s="311" t="s">
        <v>436</v>
      </c>
      <c r="AP36" s="311" t="s">
        <v>118</v>
      </c>
      <c r="AQ36" s="311" t="s">
        <v>464</v>
      </c>
      <c r="AR36" s="311" t="s">
        <v>464</v>
      </c>
    </row>
    <row r="37" spans="1:44" ht="13.5" thickBot="1">
      <c r="A37" s="99"/>
      <c r="B37" s="100"/>
      <c r="C37" s="100"/>
      <c r="D37" s="100">
        <v>400</v>
      </c>
      <c r="E37" s="100"/>
      <c r="F37" s="181">
        <v>2001</v>
      </c>
      <c r="G37" s="100"/>
      <c r="H37" s="182"/>
      <c r="I37" s="183"/>
      <c r="Y37" s="94"/>
      <c r="Z37" s="1"/>
      <c r="AA37" s="1"/>
      <c r="AB37" s="1"/>
      <c r="AD37" s="327" t="str">
        <f>IFERROR(IF(AC35="","",VLOOKUP(AC35,$AL$3:$AR$46,5,FALSE)),"")</f>
        <v/>
      </c>
      <c r="AE37" s="327" t="str">
        <f>IFERROR(IF(AC35="","",VLOOKUP(AC35,$AL$3:$AR$46,3,FALSE)),"")</f>
        <v/>
      </c>
      <c r="AK37"/>
      <c r="AL37" s="548" t="s">
        <v>1663</v>
      </c>
      <c r="AM37" s="311" t="s">
        <v>448</v>
      </c>
      <c r="AN37" s="311" t="s">
        <v>449</v>
      </c>
      <c r="AO37" s="311" t="s">
        <v>254</v>
      </c>
      <c r="AP37" s="311" t="s">
        <v>254</v>
      </c>
      <c r="AQ37" s="311" t="s">
        <v>464</v>
      </c>
      <c r="AR37" s="3" t="s">
        <v>254</v>
      </c>
    </row>
    <row r="38" spans="1:44">
      <c r="Y38" s="94">
        <v>10</v>
      </c>
      <c r="Z38" s="1">
        <f>Z116</f>
        <v>0</v>
      </c>
      <c r="AA38" s="1">
        <f>AA116</f>
        <v>0</v>
      </c>
      <c r="AB38" s="1" t="str">
        <f>AB116</f>
        <v/>
      </c>
      <c r="AC38" s="1" t="str">
        <f>AC116</f>
        <v>0</v>
      </c>
      <c r="AD38" s="326" t="str">
        <f>IFERROR(IF(AC38="","",VLOOKUP(AC38,$AL$3:$AR$46,7,FALSE)),"")</f>
        <v/>
      </c>
      <c r="AE38" s="326" t="str">
        <f>IFERROR(IF(AC38="","",VLOOKUP(AC38,$AL$3:$AR$46,6,FALSE)),"")</f>
        <v/>
      </c>
      <c r="AK38"/>
      <c r="AL38" s="548" t="s">
        <v>3379</v>
      </c>
      <c r="AM38" s="311" t="s">
        <v>254</v>
      </c>
      <c r="AN38" s="311" t="s">
        <v>254</v>
      </c>
      <c r="AO38" s="311" t="s">
        <v>254</v>
      </c>
      <c r="AP38" s="311" t="s">
        <v>254</v>
      </c>
      <c r="AQ38" s="311" t="s">
        <v>254</v>
      </c>
      <c r="AR38" s="3" t="s">
        <v>254</v>
      </c>
    </row>
    <row r="39" spans="1:44">
      <c r="Y39" s="94"/>
      <c r="Z39" s="1"/>
      <c r="AA39" s="1"/>
      <c r="AB39" s="1"/>
      <c r="AD39" s="327" t="str">
        <f>IFERROR(IF(AC38="","",VLOOKUP(AC38,$AL$3:$AR$46,4,FALSE)),"")</f>
        <v/>
      </c>
      <c r="AE39" s="327" t="str">
        <f>IFERROR(IF(AC38="","",VLOOKUP(AC38,$AL$3:$AR$46,2,FALSE)),"")</f>
        <v/>
      </c>
      <c r="AL39" s="548" t="s">
        <v>3378</v>
      </c>
      <c r="AM39" s="311" t="s">
        <v>254</v>
      </c>
      <c r="AN39" s="311" t="s">
        <v>254</v>
      </c>
      <c r="AO39" s="311" t="s">
        <v>254</v>
      </c>
      <c r="AP39" s="311" t="s">
        <v>254</v>
      </c>
      <c r="AQ39" s="311" t="s">
        <v>254</v>
      </c>
      <c r="AR39" s="3" t="s">
        <v>254</v>
      </c>
    </row>
    <row r="40" spans="1:44" ht="13.5" thickBot="1">
      <c r="Y40" s="94"/>
      <c r="Z40" s="1"/>
      <c r="AA40" s="1"/>
      <c r="AB40" s="1"/>
      <c r="AD40" s="327" t="str">
        <f>IFERROR(IF(AC38="","",VLOOKUP(AC38,$AL$3:$AR$46,5,FALSE)),"")</f>
        <v/>
      </c>
      <c r="AE40" s="327" t="str">
        <f>IFERROR(IF(AC38="","",VLOOKUP(AC38,$AL$3:$AR$46,3,FALSE)),"")</f>
        <v/>
      </c>
      <c r="AL40" s="548" t="s">
        <v>3377</v>
      </c>
      <c r="AM40" s="311" t="s">
        <v>254</v>
      </c>
      <c r="AN40" s="311" t="s">
        <v>254</v>
      </c>
      <c r="AO40" s="311" t="s">
        <v>254</v>
      </c>
      <c r="AP40" s="311" t="s">
        <v>254</v>
      </c>
      <c r="AQ40" s="311" t="s">
        <v>254</v>
      </c>
      <c r="AR40" s="3" t="s">
        <v>254</v>
      </c>
    </row>
    <row r="41" spans="1:44">
      <c r="Y41" s="94">
        <v>11</v>
      </c>
      <c r="Z41" s="1">
        <f>Z117</f>
        <v>0</v>
      </c>
      <c r="AA41" s="1">
        <f>AA117</f>
        <v>0</v>
      </c>
      <c r="AB41" s="1" t="str">
        <f>AB117</f>
        <v/>
      </c>
      <c r="AC41" s="1" t="str">
        <f>AC117</f>
        <v>0</v>
      </c>
      <c r="AD41" s="326" t="str">
        <f>IFERROR(IF(AC41="","",VLOOKUP(AC41,$AL$3:$AR$46,7,FALSE)),"")</f>
        <v/>
      </c>
      <c r="AE41" s="326" t="str">
        <f>IFERROR(IF(AC41="","",VLOOKUP(AC41,$AL$3:$AR$46,6,FALSE)),"")</f>
        <v/>
      </c>
      <c r="AL41" s="548" t="s">
        <v>3376</v>
      </c>
      <c r="AM41" s="311" t="s">
        <v>254</v>
      </c>
      <c r="AN41" s="311" t="s">
        <v>254</v>
      </c>
      <c r="AO41" s="311" t="s">
        <v>254</v>
      </c>
      <c r="AP41" s="311" t="s">
        <v>254</v>
      </c>
      <c r="AQ41" s="311" t="s">
        <v>254</v>
      </c>
      <c r="AR41" s="3" t="s">
        <v>254</v>
      </c>
    </row>
    <row r="42" spans="1:44">
      <c r="E42" s="311" t="s">
        <v>457</v>
      </c>
      <c r="Y42" s="94"/>
      <c r="Z42" s="1"/>
      <c r="AA42" s="1"/>
      <c r="AB42" s="1"/>
      <c r="AD42" s="327" t="str">
        <f>IFERROR(IF(AC41="","",VLOOKUP(AC41,$AL$3:$AR$46,4,FALSE)),"")</f>
        <v/>
      </c>
      <c r="AE42" s="327" t="str">
        <f>IFERROR(IF(AC41="","",VLOOKUP(AC41,$AL$3:$AR$46,2,FALSE)),"")</f>
        <v/>
      </c>
      <c r="AL42" s="548" t="s">
        <v>3375</v>
      </c>
      <c r="AM42" s="311" t="s">
        <v>254</v>
      </c>
      <c r="AN42" s="311" t="s">
        <v>254</v>
      </c>
      <c r="AO42" s="311" t="s">
        <v>254</v>
      </c>
      <c r="AP42" s="311" t="s">
        <v>254</v>
      </c>
      <c r="AQ42" s="311" t="s">
        <v>254</v>
      </c>
      <c r="AR42" s="3" t="s">
        <v>254</v>
      </c>
    </row>
    <row r="43" spans="1:44" ht="13.5" thickBot="1">
      <c r="E43" s="1" t="s">
        <v>459</v>
      </c>
      <c r="Y43" s="94"/>
      <c r="Z43" s="1"/>
      <c r="AA43" s="1"/>
      <c r="AB43" s="1"/>
      <c r="AD43" s="327" t="str">
        <f>IFERROR(IF(AC41="","",VLOOKUP(AC41,$AL$3:$AR$46,5,FALSE)),"")</f>
        <v/>
      </c>
      <c r="AE43" s="327" t="str">
        <f>IFERROR(IF(AC41="","",VLOOKUP(AC41,$AL$3:$AR$46,3,FALSE)),"")</f>
        <v/>
      </c>
      <c r="AL43" s="548" t="s">
        <v>3374</v>
      </c>
      <c r="AM43" s="311" t="s">
        <v>254</v>
      </c>
      <c r="AN43" s="311" t="s">
        <v>254</v>
      </c>
      <c r="AO43" s="311" t="s">
        <v>254</v>
      </c>
      <c r="AP43" s="311" t="s">
        <v>254</v>
      </c>
      <c r="AQ43" s="311" t="s">
        <v>254</v>
      </c>
      <c r="AR43" s="3" t="s">
        <v>254</v>
      </c>
    </row>
    <row r="44" spans="1:44" ht="13.5" thickBot="1">
      <c r="G44" s="1148" t="s">
        <v>1358</v>
      </c>
      <c r="H44" s="1149"/>
      <c r="I44" s="1149"/>
      <c r="J44" s="1149"/>
      <c r="K44" s="1150"/>
      <c r="L44" s="1148" t="s">
        <v>1666</v>
      </c>
      <c r="M44" s="1149"/>
      <c r="N44" s="1150"/>
      <c r="P44" s="1148" t="s">
        <v>3361</v>
      </c>
      <c r="Q44" s="1149"/>
      <c r="R44" s="1150"/>
      <c r="S44" s="323"/>
      <c r="T44" s="1146"/>
      <c r="U44" s="1147"/>
      <c r="V44" s="1146"/>
      <c r="W44" s="1147"/>
      <c r="Y44" s="94">
        <v>12</v>
      </c>
      <c r="Z44" s="1">
        <f>Z118</f>
        <v>0</v>
      </c>
      <c r="AA44" s="1">
        <f>AA118</f>
        <v>0</v>
      </c>
      <c r="AB44" s="1" t="str">
        <f>AB118</f>
        <v/>
      </c>
      <c r="AC44" s="1" t="str">
        <f>AC118</f>
        <v>0</v>
      </c>
      <c r="AD44" s="326" t="str">
        <f>IFERROR(IF(AC44="","",VLOOKUP(AC44,$AL$3:$AR$46,7,FALSE)),"")</f>
        <v/>
      </c>
      <c r="AE44" s="326" t="str">
        <f>IFERROR(IF(AC44="","",VLOOKUP(AC44,$AL$3:$AR$46,6,FALSE)),"")</f>
        <v/>
      </c>
      <c r="AL44" s="548" t="s">
        <v>3373</v>
      </c>
      <c r="AM44" s="311" t="s">
        <v>254</v>
      </c>
      <c r="AN44" s="311" t="s">
        <v>254</v>
      </c>
      <c r="AO44" s="311" t="s">
        <v>254</v>
      </c>
      <c r="AP44" s="311" t="s">
        <v>254</v>
      </c>
      <c r="AQ44" s="311" t="s">
        <v>254</v>
      </c>
      <c r="AR44" s="3" t="s">
        <v>254</v>
      </c>
    </row>
    <row r="45" spans="1:44" ht="13.5" thickBot="1">
      <c r="A45" s="1151" t="s">
        <v>308</v>
      </c>
      <c r="E45" s="323">
        <v>1</v>
      </c>
      <c r="F45" s="323">
        <v>2</v>
      </c>
      <c r="G45" s="323">
        <v>3</v>
      </c>
      <c r="H45" s="323">
        <v>4</v>
      </c>
      <c r="I45" s="323">
        <v>5</v>
      </c>
      <c r="J45" s="323">
        <v>6</v>
      </c>
      <c r="K45" s="323">
        <v>7</v>
      </c>
      <c r="L45" s="1">
        <v>8</v>
      </c>
      <c r="M45" s="1">
        <v>9</v>
      </c>
      <c r="N45" s="1">
        <v>10</v>
      </c>
      <c r="O45" s="1">
        <v>11</v>
      </c>
      <c r="P45" s="1">
        <v>12</v>
      </c>
      <c r="Q45" s="1">
        <v>13</v>
      </c>
      <c r="R45" s="1">
        <v>14</v>
      </c>
      <c r="S45" s="323"/>
      <c r="T45" s="1146" t="s">
        <v>3365</v>
      </c>
      <c r="U45" s="1147"/>
      <c r="V45" s="1146" t="s">
        <v>253</v>
      </c>
      <c r="W45" s="1147"/>
      <c r="Y45" s="94"/>
      <c r="Z45" s="1"/>
      <c r="AA45" s="1"/>
      <c r="AB45" s="1"/>
      <c r="AD45" s="327" t="str">
        <f>IFERROR(IF(AC44="","",VLOOKUP(AC44,$AL$3:$AR$46,4,FALSE)),"")</f>
        <v/>
      </c>
      <c r="AE45" s="327" t="str">
        <f>IFERROR(IF(AC44="","",VLOOKUP(AC44,$AL$3:$AR$46,2,FALSE)),"")</f>
        <v/>
      </c>
      <c r="AL45" s="548" t="s">
        <v>3372</v>
      </c>
      <c r="AM45" s="311" t="s">
        <v>254</v>
      </c>
      <c r="AN45" s="311" t="s">
        <v>254</v>
      </c>
      <c r="AO45" s="311" t="s">
        <v>254</v>
      </c>
      <c r="AP45" s="311" t="s">
        <v>254</v>
      </c>
      <c r="AQ45" s="311" t="s">
        <v>254</v>
      </c>
      <c r="AR45" s="3" t="s">
        <v>254</v>
      </c>
    </row>
    <row r="46" spans="1:44" ht="13.5" thickBot="1">
      <c r="A46" s="1152"/>
      <c r="E46" s="324" t="s">
        <v>465</v>
      </c>
      <c r="G46" s="630" t="s">
        <v>417</v>
      </c>
      <c r="H46" s="172"/>
      <c r="I46" s="172" t="s">
        <v>418</v>
      </c>
      <c r="J46" s="172"/>
      <c r="K46" s="173" t="s">
        <v>359</v>
      </c>
      <c r="L46" s="630" t="s">
        <v>417</v>
      </c>
      <c r="M46" s="172" t="s">
        <v>418</v>
      </c>
      <c r="N46" s="173" t="s">
        <v>359</v>
      </c>
      <c r="O46" s="324"/>
      <c r="P46" s="852" t="s">
        <v>417</v>
      </c>
      <c r="Q46" s="853" t="s">
        <v>418</v>
      </c>
      <c r="R46" s="854" t="s">
        <v>3364</v>
      </c>
      <c r="S46" s="3"/>
      <c r="T46" s="858" t="s">
        <v>417</v>
      </c>
      <c r="U46" s="858" t="s">
        <v>418</v>
      </c>
      <c r="V46" s="858" t="s">
        <v>417</v>
      </c>
      <c r="W46" s="858" t="s">
        <v>418</v>
      </c>
      <c r="Y46" s="94"/>
      <c r="Z46" s="1"/>
      <c r="AA46" s="1"/>
      <c r="AB46" s="1"/>
      <c r="AD46" s="327" t="str">
        <f>IFERROR(IF(AC44="","",VLOOKUP(AC44,$AL$3:$AR$46,5,FALSE)),"")</f>
        <v/>
      </c>
      <c r="AE46" s="327" t="str">
        <f>IFERROR(IF(AC44="","",VLOOKUP(AC44,$AL$3:$AR$46,3,FALSE)),"")</f>
        <v/>
      </c>
      <c r="AL46" s="548" t="s">
        <v>3371</v>
      </c>
      <c r="AM46" s="311" t="s">
        <v>254</v>
      </c>
      <c r="AN46" s="311" t="s">
        <v>254</v>
      </c>
      <c r="AO46" s="311" t="s">
        <v>254</v>
      </c>
      <c r="AP46" s="311" t="s">
        <v>254</v>
      </c>
      <c r="AQ46" s="311" t="s">
        <v>254</v>
      </c>
      <c r="AR46" s="3" t="s">
        <v>254</v>
      </c>
    </row>
    <row r="47" spans="1:44">
      <c r="A47" s="1" t="s">
        <v>440</v>
      </c>
      <c r="B47" s="322" t="s">
        <v>441</v>
      </c>
      <c r="C47" s="3" t="s">
        <v>254</v>
      </c>
      <c r="D47" s="311" t="s">
        <v>451</v>
      </c>
      <c r="E47" s="1" t="str">
        <f>IF(A47="","",A47&amp;B47&amp;C47&amp;D47)</f>
        <v>Unitary Commercial Air Conditioners, Air-Cooled&lt;65,000N/ASplit System</v>
      </c>
      <c r="F47" s="311"/>
      <c r="G47" s="797">
        <v>15.2</v>
      </c>
      <c r="H47" s="798" t="s">
        <v>3359</v>
      </c>
      <c r="I47" s="799">
        <v>16</v>
      </c>
      <c r="J47" s="798" t="s">
        <v>3359</v>
      </c>
      <c r="K47" s="804" t="s">
        <v>254</v>
      </c>
      <c r="L47" s="800">
        <v>12</v>
      </c>
      <c r="M47" s="801">
        <v>12</v>
      </c>
      <c r="N47" s="804" t="s">
        <v>254</v>
      </c>
      <c r="O47" s="3" t="s">
        <v>3360</v>
      </c>
      <c r="P47" s="863" t="s">
        <v>254</v>
      </c>
      <c r="Q47" s="856" t="s">
        <v>254</v>
      </c>
      <c r="R47" s="820"/>
      <c r="T47" s="3">
        <v>104</v>
      </c>
      <c r="U47" s="3">
        <v>140</v>
      </c>
      <c r="V47" s="859">
        <v>25</v>
      </c>
      <c r="W47" s="860">
        <v>50</v>
      </c>
      <c r="Y47" s="94">
        <v>13</v>
      </c>
      <c r="Z47" s="1">
        <f>Z119</f>
        <v>0</v>
      </c>
      <c r="AA47" s="1">
        <f>AA119</f>
        <v>0</v>
      </c>
      <c r="AB47" s="1" t="str">
        <f>AB119</f>
        <v/>
      </c>
      <c r="AC47" s="1" t="str">
        <f>AC119</f>
        <v>0</v>
      </c>
      <c r="AD47" s="326" t="str">
        <f>IFERROR(IF(AC47="","",VLOOKUP(AC47,$AL$3:$AR$46,7,FALSE)),"")</f>
        <v/>
      </c>
      <c r="AE47" s="326" t="str">
        <f>IFERROR(IF(AC47="","",VLOOKUP(AC47,$AL$3:$AR$46,6,FALSE)),"")</f>
        <v/>
      </c>
    </row>
    <row r="48" spans="1:44">
      <c r="A48" s="1" t="s">
        <v>440</v>
      </c>
      <c r="B48" s="322" t="s">
        <v>441</v>
      </c>
      <c r="C48" s="3" t="s">
        <v>254</v>
      </c>
      <c r="D48" s="311" t="s">
        <v>446</v>
      </c>
      <c r="E48" s="1" t="str">
        <f t="shared" ref="E48:E102" si="0">IF(A48="","",A48&amp;B48&amp;C48&amp;D48)</f>
        <v>Unitary Commercial Air Conditioners, Air-Cooled&lt;65,000N/ASingle Package</v>
      </c>
      <c r="F48" s="311"/>
      <c r="G48" s="797">
        <v>15.2</v>
      </c>
      <c r="H48" s="798" t="s">
        <v>3359</v>
      </c>
      <c r="I48" s="804" t="s">
        <v>254</v>
      </c>
      <c r="J48" s="798" t="s">
        <v>3359</v>
      </c>
      <c r="K48" s="804" t="s">
        <v>254</v>
      </c>
      <c r="L48" s="800">
        <v>11.5</v>
      </c>
      <c r="M48" s="804" t="s">
        <v>254</v>
      </c>
      <c r="N48" s="804" t="s">
        <v>254</v>
      </c>
      <c r="O48" s="3" t="s">
        <v>3360</v>
      </c>
      <c r="P48" s="817" t="s">
        <v>254</v>
      </c>
      <c r="Q48" s="804" t="s">
        <v>254</v>
      </c>
      <c r="R48" s="802"/>
      <c r="T48" s="3">
        <v>104</v>
      </c>
      <c r="U48" s="3">
        <v>140</v>
      </c>
      <c r="V48" s="859">
        <v>25</v>
      </c>
      <c r="W48" s="860">
        <v>50</v>
      </c>
      <c r="Y48" s="94"/>
      <c r="Z48" s="1"/>
      <c r="AA48" s="1"/>
      <c r="AB48" s="1"/>
      <c r="AD48" s="327" t="str">
        <f>IFERROR(IF(AC47="","",VLOOKUP(AC47,$AL$3:$AR$46,4,FALSE)),"")</f>
        <v/>
      </c>
      <c r="AE48" s="327" t="str">
        <f>IFERROR(IF(AC47="","",VLOOKUP(AC47,$AL$3:$AR$46,2,FALSE)),"")</f>
        <v/>
      </c>
    </row>
    <row r="49" spans="1:31" ht="13.5" thickBot="1">
      <c r="A49" s="1" t="s">
        <v>440</v>
      </c>
      <c r="B49" s="311" t="s">
        <v>442</v>
      </c>
      <c r="C49" s="311" t="s">
        <v>436</v>
      </c>
      <c r="D49" s="311" t="s">
        <v>254</v>
      </c>
      <c r="E49" s="1" t="str">
        <f t="shared" si="0"/>
        <v>Unitary Commercial Air Conditioners, Air-Cooled&gt;=65,000 and &lt;135,000Electric (or none)N/A</v>
      </c>
      <c r="F49" s="311"/>
      <c r="G49" s="797">
        <v>12.2</v>
      </c>
      <c r="H49" s="798" t="s">
        <v>246</v>
      </c>
      <c r="I49" s="799">
        <v>12.7</v>
      </c>
      <c r="J49" s="798" t="s">
        <v>246</v>
      </c>
      <c r="K49" s="804" t="s">
        <v>254</v>
      </c>
      <c r="L49" s="800">
        <v>16.3</v>
      </c>
      <c r="M49" s="803">
        <v>18</v>
      </c>
      <c r="N49" s="804" t="s">
        <v>254</v>
      </c>
      <c r="O49" s="1" t="s">
        <v>1359</v>
      </c>
      <c r="P49" s="817" t="s">
        <v>254</v>
      </c>
      <c r="Q49" s="804" t="s">
        <v>254</v>
      </c>
      <c r="R49" s="802"/>
      <c r="T49" s="3">
        <v>104</v>
      </c>
      <c r="U49" s="3">
        <v>140</v>
      </c>
      <c r="V49" s="859">
        <v>25</v>
      </c>
      <c r="W49" s="860">
        <v>50</v>
      </c>
      <c r="Y49" s="94"/>
      <c r="Z49" s="1"/>
      <c r="AA49" s="1"/>
      <c r="AB49" s="1"/>
      <c r="AD49" s="745" t="str">
        <f>IFERROR(IF(AC47="","",VLOOKUP(AC47,$AL$3:$AR$46,5,FALSE)),"")</f>
        <v/>
      </c>
      <c r="AE49" s="745" t="str">
        <f>IFERROR(IF(AC47="","",VLOOKUP(AC47,$AL$3:$AR$46,3,FALSE)),"")</f>
        <v/>
      </c>
    </row>
    <row r="50" spans="1:31">
      <c r="A50" s="1" t="s">
        <v>440</v>
      </c>
      <c r="B50" s="311" t="s">
        <v>442</v>
      </c>
      <c r="C50" s="311" t="s">
        <v>118</v>
      </c>
      <c r="D50" s="311" t="s">
        <v>254</v>
      </c>
      <c r="E50" s="1" t="str">
        <f t="shared" si="0"/>
        <v>Unitary Commercial Air Conditioners, Air-Cooled&gt;=65,000 and &lt;135,000OtherN/A</v>
      </c>
      <c r="F50" s="311"/>
      <c r="G50" s="797">
        <v>12</v>
      </c>
      <c r="H50" s="798" t="s">
        <v>246</v>
      </c>
      <c r="I50" s="799">
        <v>12.5</v>
      </c>
      <c r="J50" s="798" t="s">
        <v>246</v>
      </c>
      <c r="K50" s="804" t="s">
        <v>254</v>
      </c>
      <c r="L50" s="800">
        <v>16.100000000000001</v>
      </c>
      <c r="M50" s="803">
        <v>17.8</v>
      </c>
      <c r="N50" s="804" t="s">
        <v>254</v>
      </c>
      <c r="O50" s="1" t="s">
        <v>1359</v>
      </c>
      <c r="P50" s="817" t="s">
        <v>254</v>
      </c>
      <c r="Q50" s="804" t="s">
        <v>254</v>
      </c>
      <c r="R50" s="802"/>
      <c r="T50" s="3">
        <v>104</v>
      </c>
      <c r="U50" s="3">
        <v>140</v>
      </c>
      <c r="V50" s="859">
        <v>25</v>
      </c>
      <c r="W50" s="860">
        <v>50</v>
      </c>
      <c r="Y50" s="94">
        <v>14</v>
      </c>
      <c r="Z50" s="1">
        <f>Z120</f>
        <v>0</v>
      </c>
      <c r="AA50" s="1">
        <f>AA120</f>
        <v>0</v>
      </c>
      <c r="AB50" s="1" t="str">
        <f>AB120</f>
        <v/>
      </c>
      <c r="AC50" s="1" t="str">
        <f>AC120</f>
        <v>0</v>
      </c>
      <c r="AD50" s="876" t="str">
        <f>IFERROR(IF(AC50="","",VLOOKUP(AC50,$AL$3:$AR$46,7,FALSE)),"")</f>
        <v/>
      </c>
      <c r="AE50" s="873" t="str">
        <f>IFERROR(IF(AC50="","",VLOOKUP(AC50,$AL$3:$AR$46,6,FALSE)),"")</f>
        <v/>
      </c>
    </row>
    <row r="51" spans="1:31">
      <c r="A51" s="1" t="s">
        <v>440</v>
      </c>
      <c r="B51" s="311" t="s">
        <v>443</v>
      </c>
      <c r="C51" s="311" t="s">
        <v>436</v>
      </c>
      <c r="D51" s="311" t="s">
        <v>254</v>
      </c>
      <c r="E51" s="1" t="str">
        <f t="shared" si="0"/>
        <v>Unitary Commercial Air Conditioners, Air-Cooled&gt;=135,000 and &lt;240,000Electric (or none)N/A</v>
      </c>
      <c r="F51" s="311"/>
      <c r="G51" s="797">
        <v>12.2</v>
      </c>
      <c r="H51" s="798" t="s">
        <v>246</v>
      </c>
      <c r="I51" s="799">
        <v>12.2</v>
      </c>
      <c r="J51" s="798" t="s">
        <v>246</v>
      </c>
      <c r="K51" s="804" t="s">
        <v>254</v>
      </c>
      <c r="L51" s="800">
        <v>15.6</v>
      </c>
      <c r="M51" s="803">
        <v>17</v>
      </c>
      <c r="N51" s="804" t="s">
        <v>254</v>
      </c>
      <c r="O51" s="1" t="s">
        <v>1359</v>
      </c>
      <c r="P51" s="817" t="s">
        <v>254</v>
      </c>
      <c r="Q51" s="804" t="s">
        <v>254</v>
      </c>
      <c r="R51" s="802"/>
      <c r="T51" s="3">
        <v>104</v>
      </c>
      <c r="U51" s="3">
        <v>140</v>
      </c>
      <c r="V51" s="859">
        <v>25</v>
      </c>
      <c r="W51" s="860">
        <v>50</v>
      </c>
      <c r="Y51" s="94"/>
      <c r="Z51" s="1"/>
      <c r="AA51" s="1"/>
      <c r="AB51" s="1"/>
      <c r="AD51" s="877" t="str">
        <f>IFERROR(IF(AC50="","",VLOOKUP(AC50,$AL$3:$AR$46,4,FALSE)),"")</f>
        <v/>
      </c>
      <c r="AE51" s="874" t="str">
        <f>IFERROR(IF(AC50="","",VLOOKUP(AC50,$AL$3:$AR$46,2,FALSE)),"")</f>
        <v/>
      </c>
    </row>
    <row r="52" spans="1:31" ht="13.5" thickBot="1">
      <c r="A52" s="1" t="s">
        <v>440</v>
      </c>
      <c r="B52" s="311" t="s">
        <v>443</v>
      </c>
      <c r="C52" s="311" t="s">
        <v>118</v>
      </c>
      <c r="D52" s="311" t="s">
        <v>254</v>
      </c>
      <c r="E52" s="1" t="str">
        <f t="shared" si="0"/>
        <v>Unitary Commercial Air Conditioners, Air-Cooled&gt;=135,000 and &lt;240,000OtherN/A</v>
      </c>
      <c r="F52" s="311"/>
      <c r="G52" s="797">
        <v>12</v>
      </c>
      <c r="H52" s="798" t="s">
        <v>246</v>
      </c>
      <c r="I52" s="799">
        <v>12</v>
      </c>
      <c r="J52" s="798" t="s">
        <v>246</v>
      </c>
      <c r="K52" s="804" t="s">
        <v>254</v>
      </c>
      <c r="L52" s="800">
        <v>15.4</v>
      </c>
      <c r="M52" s="803">
        <v>16.8</v>
      </c>
      <c r="N52" s="804" t="s">
        <v>254</v>
      </c>
      <c r="O52" s="1" t="s">
        <v>1359</v>
      </c>
      <c r="P52" s="817" t="s">
        <v>254</v>
      </c>
      <c r="Q52" s="804" t="s">
        <v>254</v>
      </c>
      <c r="R52" s="802"/>
      <c r="T52" s="3">
        <v>104</v>
      </c>
      <c r="U52" s="3">
        <v>140</v>
      </c>
      <c r="V52" s="859">
        <v>25</v>
      </c>
      <c r="W52" s="860">
        <v>50</v>
      </c>
      <c r="Y52" s="94"/>
      <c r="Z52" s="1"/>
      <c r="AA52" s="1"/>
      <c r="AB52" s="1"/>
      <c r="AD52" s="878" t="str">
        <f>IFERROR(IF(AC50="","",VLOOKUP(AC50,$AL$3:$AR$46,5,FALSE)),"")</f>
        <v/>
      </c>
      <c r="AE52" s="875" t="str">
        <f>IFERROR(IF(AC50="","",VLOOKUP(AC50,$AL$3:$AR$46,3,FALSE)),"")</f>
        <v/>
      </c>
    </row>
    <row r="53" spans="1:31">
      <c r="A53" s="1" t="s">
        <v>440</v>
      </c>
      <c r="B53" s="3" t="s">
        <v>1651</v>
      </c>
      <c r="C53" s="311" t="s">
        <v>436</v>
      </c>
      <c r="D53" s="311" t="s">
        <v>254</v>
      </c>
      <c r="E53" s="1" t="str">
        <f t="shared" si="0"/>
        <v>Unitary Commercial Air Conditioners, Air-Cooled&gt;=240,000 and &lt;760,000Electric (or none)N/A</v>
      </c>
      <c r="F53" s="311"/>
      <c r="G53" s="797">
        <v>10.5</v>
      </c>
      <c r="H53" s="798" t="s">
        <v>246</v>
      </c>
      <c r="I53" s="799">
        <v>10.8</v>
      </c>
      <c r="J53" s="798" t="s">
        <v>246</v>
      </c>
      <c r="K53" s="804" t="s">
        <v>254</v>
      </c>
      <c r="L53" s="800">
        <v>14.5</v>
      </c>
      <c r="M53" s="803">
        <v>15.8</v>
      </c>
      <c r="N53" s="804" t="s">
        <v>254</v>
      </c>
      <c r="O53" s="1" t="s">
        <v>1359</v>
      </c>
      <c r="P53" s="817" t="s">
        <v>254</v>
      </c>
      <c r="Q53" s="804" t="s">
        <v>254</v>
      </c>
      <c r="R53" s="802"/>
      <c r="T53" s="3">
        <v>104</v>
      </c>
      <c r="U53" s="3">
        <v>140</v>
      </c>
      <c r="V53" s="859">
        <v>25</v>
      </c>
      <c r="W53" s="860">
        <v>50</v>
      </c>
      <c r="Y53" s="94">
        <v>15</v>
      </c>
      <c r="Z53" s="1">
        <f>Z121</f>
        <v>0</v>
      </c>
      <c r="AA53" s="1">
        <f>AA121</f>
        <v>0</v>
      </c>
      <c r="AB53" s="1" t="str">
        <f>AB121</f>
        <v/>
      </c>
      <c r="AC53" s="1" t="str">
        <f>AC121</f>
        <v>0</v>
      </c>
      <c r="AD53" s="872" t="str">
        <f>IFERROR(IF(AC53="","",VLOOKUP(AC53,$AL$3:$AR$46,7,FALSE)),"")</f>
        <v/>
      </c>
      <c r="AE53" s="872" t="str">
        <f>IFERROR(IF(AC53="","",VLOOKUP(AC53,$AL$3:$AR$46,6,FALSE)),"")</f>
        <v/>
      </c>
    </row>
    <row r="54" spans="1:31">
      <c r="A54" s="1" t="s">
        <v>440</v>
      </c>
      <c r="B54" s="3" t="s">
        <v>1651</v>
      </c>
      <c r="C54" s="311" t="s">
        <v>118</v>
      </c>
      <c r="D54" s="311" t="s">
        <v>254</v>
      </c>
      <c r="E54" s="1" t="str">
        <f t="shared" si="0"/>
        <v>Unitary Commercial Air Conditioners, Air-Cooled&gt;=240,000 and &lt;760,000OtherN/A</v>
      </c>
      <c r="F54" s="311"/>
      <c r="G54" s="797">
        <v>10.3</v>
      </c>
      <c r="H54" s="798" t="s">
        <v>246</v>
      </c>
      <c r="I54" s="799">
        <v>10.6</v>
      </c>
      <c r="J54" s="798" t="s">
        <v>246</v>
      </c>
      <c r="K54" s="804" t="s">
        <v>254</v>
      </c>
      <c r="L54" s="800">
        <v>14.3</v>
      </c>
      <c r="M54" s="803">
        <v>15.6</v>
      </c>
      <c r="N54" s="804" t="s">
        <v>254</v>
      </c>
      <c r="O54" s="1" t="s">
        <v>1359</v>
      </c>
      <c r="P54" s="817" t="s">
        <v>254</v>
      </c>
      <c r="Q54" s="804" t="s">
        <v>254</v>
      </c>
      <c r="R54" s="802"/>
      <c r="T54" s="3">
        <v>104</v>
      </c>
      <c r="U54" s="3">
        <v>140</v>
      </c>
      <c r="V54" s="859">
        <v>25</v>
      </c>
      <c r="W54" s="860">
        <v>50</v>
      </c>
      <c r="Y54" s="94"/>
      <c r="Z54" s="1"/>
      <c r="AA54" s="1"/>
      <c r="AB54" s="1"/>
      <c r="AD54" s="327" t="str">
        <f>IFERROR(IF(AC53="","",VLOOKUP(AC53,$AL$3:$AR$46,4,FALSE)),"")</f>
        <v/>
      </c>
      <c r="AE54" s="327" t="str">
        <f>IFERROR(IF(AC53="","",VLOOKUP(AC53,$AL$3:$AR$46,2,FALSE)),"")</f>
        <v/>
      </c>
    </row>
    <row r="55" spans="1:31" ht="13.5" thickBot="1">
      <c r="A55" s="1" t="s">
        <v>440</v>
      </c>
      <c r="B55" s="3" t="s">
        <v>1652</v>
      </c>
      <c r="C55" s="311" t="s">
        <v>436</v>
      </c>
      <c r="D55" s="311" t="s">
        <v>254</v>
      </c>
      <c r="E55" s="1" t="str">
        <f t="shared" ref="E55:E56" si="1">IF(A55="","",A55&amp;B55&amp;C55&amp;D55)</f>
        <v>Unitary Commercial Air Conditioners, Air-Cooled&gt;=760,000Electric (or none)N/A</v>
      </c>
      <c r="F55" s="311"/>
      <c r="G55" s="797">
        <v>9.9</v>
      </c>
      <c r="H55" s="798" t="s">
        <v>246</v>
      </c>
      <c r="I55" s="799">
        <v>10.4</v>
      </c>
      <c r="J55" s="798" t="s">
        <v>246</v>
      </c>
      <c r="K55" s="804" t="s">
        <v>254</v>
      </c>
      <c r="L55" s="800">
        <v>13.8</v>
      </c>
      <c r="M55" s="803">
        <v>15.1</v>
      </c>
      <c r="N55" s="804" t="s">
        <v>254</v>
      </c>
      <c r="O55" s="1" t="s">
        <v>1359</v>
      </c>
      <c r="P55" s="817" t="s">
        <v>254</v>
      </c>
      <c r="Q55" s="804" t="s">
        <v>254</v>
      </c>
      <c r="R55" s="802"/>
      <c r="T55" s="3">
        <v>104</v>
      </c>
      <c r="U55" s="3">
        <v>140</v>
      </c>
      <c r="V55" s="859">
        <v>25</v>
      </c>
      <c r="W55" s="860">
        <v>50</v>
      </c>
      <c r="Y55" s="99"/>
      <c r="Z55" s="328"/>
      <c r="AA55" s="328"/>
      <c r="AB55" s="328"/>
      <c r="AC55" s="328"/>
      <c r="AD55" s="745" t="str">
        <f>IFERROR(IF(AC53="","",VLOOKUP(AC53,$AL$3:$AR$46,5,FALSE)),"")</f>
        <v/>
      </c>
      <c r="AE55" s="745" t="str">
        <f>IFERROR(IF(AC53="","",VLOOKUP(AC53,$AL$3:$AR$46,3,FALSE)),"")</f>
        <v/>
      </c>
    </row>
    <row r="56" spans="1:31" ht="13.5" thickBot="1">
      <c r="A56" s="1" t="s">
        <v>440</v>
      </c>
      <c r="B56" s="3" t="s">
        <v>1652</v>
      </c>
      <c r="C56" s="311" t="s">
        <v>118</v>
      </c>
      <c r="D56" s="311" t="s">
        <v>254</v>
      </c>
      <c r="E56" s="1" t="str">
        <f t="shared" si="1"/>
        <v>Unitary Commercial Air Conditioners, Air-Cooled&gt;=760,000OtherN/A</v>
      </c>
      <c r="F56" s="311"/>
      <c r="G56" s="797">
        <v>9.6999999999999993</v>
      </c>
      <c r="H56" s="798" t="s">
        <v>246</v>
      </c>
      <c r="I56" s="799">
        <v>10.199999999999999</v>
      </c>
      <c r="J56" s="798" t="s">
        <v>246</v>
      </c>
      <c r="K56" s="804" t="s">
        <v>254</v>
      </c>
      <c r="L56" s="800">
        <v>13.6</v>
      </c>
      <c r="M56" s="803">
        <v>14.9</v>
      </c>
      <c r="N56" s="804" t="s">
        <v>254</v>
      </c>
      <c r="O56" s="1" t="s">
        <v>1359</v>
      </c>
      <c r="P56" s="823" t="s">
        <v>254</v>
      </c>
      <c r="Q56" s="812" t="s">
        <v>254</v>
      </c>
      <c r="R56" s="822"/>
      <c r="T56" s="3">
        <v>104</v>
      </c>
      <c r="U56" s="3">
        <v>140</v>
      </c>
      <c r="V56" s="859">
        <v>25</v>
      </c>
      <c r="W56" s="860">
        <v>50</v>
      </c>
      <c r="AC56" s="27"/>
      <c r="AD56" s="27"/>
      <c r="AE56" s="27"/>
    </row>
    <row r="57" spans="1:31" ht="13.5" thickBot="1">
      <c r="B57" s="3"/>
      <c r="C57" s="311"/>
      <c r="D57" s="311"/>
      <c r="F57" s="311"/>
      <c r="G57" s="482"/>
      <c r="H57" s="482"/>
      <c r="I57" s="27"/>
      <c r="J57" s="316"/>
      <c r="K57" s="27"/>
      <c r="L57" s="3"/>
      <c r="M57" s="3"/>
      <c r="N57" s="3"/>
      <c r="Y57" s="340" t="s">
        <v>1645</v>
      </c>
    </row>
    <row r="58" spans="1:31" ht="13.5" thickBot="1">
      <c r="B58" s="3"/>
      <c r="C58" s="311"/>
      <c r="D58" s="311"/>
      <c r="F58" s="311"/>
      <c r="G58" s="482"/>
      <c r="H58" s="482"/>
      <c r="I58" s="27"/>
      <c r="J58" s="316"/>
      <c r="K58" s="27"/>
      <c r="L58" s="3"/>
      <c r="M58" s="3"/>
      <c r="N58" s="3"/>
      <c r="Y58" s="108">
        <v>1</v>
      </c>
      <c r="Z58" s="26">
        <f>Z124</f>
        <v>0</v>
      </c>
      <c r="AA58" s="26">
        <f t="shared" ref="AA58:AC58" si="2">AA124</f>
        <v>0</v>
      </c>
      <c r="AB58" s="26" t="str">
        <f t="shared" si="2"/>
        <v/>
      </c>
      <c r="AC58" s="26" t="str">
        <f t="shared" si="2"/>
        <v>0</v>
      </c>
      <c r="AD58" s="326" t="str">
        <f>IFERROR(IF(AC58="","",VLOOKUP(AC58,$AL$3:$AR$37,7,FALSE)),"")</f>
        <v/>
      </c>
      <c r="AE58" s="326" t="str">
        <f>IFERROR(IF(AC58="","",VLOOKUP(AC58,$AL$3:$AR$37,6,FALSE)),"")</f>
        <v/>
      </c>
    </row>
    <row r="59" spans="1:31" ht="13.5" thickBot="1">
      <c r="B59" s="3"/>
      <c r="C59" s="311"/>
      <c r="D59" s="311"/>
      <c r="F59" s="311"/>
      <c r="G59" s="1148" t="s">
        <v>246</v>
      </c>
      <c r="H59" s="1149"/>
      <c r="I59" s="1149"/>
      <c r="J59" s="1149"/>
      <c r="K59" s="1150"/>
      <c r="L59" s="1148" t="s">
        <v>1359</v>
      </c>
      <c r="M59" s="1149"/>
      <c r="N59" s="1150"/>
      <c r="P59" s="1148" t="s">
        <v>3361</v>
      </c>
      <c r="Q59" s="1149"/>
      <c r="R59" s="1150"/>
      <c r="S59" s="323"/>
      <c r="T59" s="1146" t="s">
        <v>3365</v>
      </c>
      <c r="U59" s="1147"/>
      <c r="V59" s="1146" t="s">
        <v>253</v>
      </c>
      <c r="W59" s="1147"/>
      <c r="Y59" s="94"/>
      <c r="Z59" s="1"/>
      <c r="AA59" s="1"/>
      <c r="AB59" s="1"/>
      <c r="AD59" s="327" t="str">
        <f>IFERROR(IF(AC58="","",VLOOKUP(AC58,$AL$3:$AR$37,4,FALSE)),"")</f>
        <v/>
      </c>
      <c r="AE59" s="327" t="str">
        <f>IFERROR(IF(AC58="","",VLOOKUP(AC58,$AL$3:$AR$37,2,FALSE)),"")</f>
        <v/>
      </c>
    </row>
    <row r="60" spans="1:31" ht="13.5" thickBot="1">
      <c r="B60" s="3"/>
      <c r="C60" s="311"/>
      <c r="D60" s="311"/>
      <c r="F60" s="311"/>
      <c r="G60" s="630" t="s">
        <v>417</v>
      </c>
      <c r="H60" s="172"/>
      <c r="I60" s="172" t="s">
        <v>418</v>
      </c>
      <c r="J60" s="172"/>
      <c r="K60" s="173" t="s">
        <v>359</v>
      </c>
      <c r="L60" s="630" t="s">
        <v>417</v>
      </c>
      <c r="M60" s="172" t="s">
        <v>418</v>
      </c>
      <c r="N60" s="173"/>
      <c r="P60" s="852" t="s">
        <v>417</v>
      </c>
      <c r="Q60" s="853" t="s">
        <v>418</v>
      </c>
      <c r="R60" s="854" t="s">
        <v>3364</v>
      </c>
      <c r="S60" s="323"/>
      <c r="T60" s="858" t="s">
        <v>417</v>
      </c>
      <c r="U60" s="858" t="s">
        <v>418</v>
      </c>
      <c r="V60" s="858" t="s">
        <v>417</v>
      </c>
      <c r="W60" s="858" t="s">
        <v>418</v>
      </c>
      <c r="Y60" s="94"/>
      <c r="Z60" s="1"/>
      <c r="AA60" s="1"/>
      <c r="AB60" s="1"/>
      <c r="AD60" s="327" t="str">
        <f>IFERROR(IF(AC58="","",VLOOKUP(AC58,$AL$3:$AR$37,5,FALSE)),"")</f>
        <v/>
      </c>
      <c r="AE60" s="327" t="str">
        <f>IFERROR(IF(AC58="","",VLOOKUP(AC58,$AL$3:$AR$37,3,FALSE)),"")</f>
        <v/>
      </c>
    </row>
    <row r="61" spans="1:31">
      <c r="A61" s="1" t="s">
        <v>1648</v>
      </c>
      <c r="B61" s="322" t="s">
        <v>441</v>
      </c>
      <c r="C61" s="311" t="s">
        <v>254</v>
      </c>
      <c r="D61" s="311" t="s">
        <v>451</v>
      </c>
      <c r="E61" s="1" t="str">
        <f t="shared" ref="E61:E70" si="3">IF(A61="","",A61&amp;B61&amp;C61&amp;D61)</f>
        <v>Unitary Commercial Air Conditioners, Water-Cooled&lt;65,000N/ASplit System</v>
      </c>
      <c r="F61" s="311"/>
      <c r="G61" s="798">
        <v>14</v>
      </c>
      <c r="H61" s="798" t="s">
        <v>1667</v>
      </c>
      <c r="I61" s="804" t="s">
        <v>254</v>
      </c>
      <c r="J61" s="804" t="s">
        <v>254</v>
      </c>
      <c r="K61" s="804" t="s">
        <v>254</v>
      </c>
      <c r="L61" s="804" t="s">
        <v>254</v>
      </c>
      <c r="M61" s="804" t="s">
        <v>254</v>
      </c>
      <c r="N61" s="804" t="s">
        <v>254</v>
      </c>
      <c r="O61" s="805" t="s">
        <v>1359</v>
      </c>
      <c r="P61" s="863" t="s">
        <v>254</v>
      </c>
      <c r="Q61" s="856" t="s">
        <v>254</v>
      </c>
      <c r="R61" s="820"/>
      <c r="T61" s="1">
        <v>85</v>
      </c>
      <c r="V61" s="861">
        <v>40</v>
      </c>
      <c r="Y61" s="94">
        <v>2</v>
      </c>
      <c r="Z61" s="1">
        <f>Z125</f>
        <v>0</v>
      </c>
      <c r="AA61" s="1">
        <f t="shared" ref="AA61:AC61" si="4">AA125</f>
        <v>0</v>
      </c>
      <c r="AB61" s="1" t="str">
        <f t="shared" si="4"/>
        <v/>
      </c>
      <c r="AC61" s="1" t="str">
        <f t="shared" si="4"/>
        <v>0</v>
      </c>
      <c r="AD61" s="326" t="str">
        <f>IFERROR(IF(AC61="","",VLOOKUP(AC61,$AL$3:$AR$37,7,FALSE)),"")</f>
        <v/>
      </c>
      <c r="AE61" s="326" t="str">
        <f>IFERROR(IF(AC61="","",VLOOKUP(AC61,$AL$3:$AR$37,6,FALSE)),"")</f>
        <v/>
      </c>
    </row>
    <row r="62" spans="1:31">
      <c r="A62" s="1" t="s">
        <v>1648</v>
      </c>
      <c r="B62" s="322" t="s">
        <v>441</v>
      </c>
      <c r="C62" s="311" t="s">
        <v>254</v>
      </c>
      <c r="D62" s="311" t="s">
        <v>446</v>
      </c>
      <c r="E62" s="1" t="str">
        <f t="shared" si="3"/>
        <v>Unitary Commercial Air Conditioners, Water-Cooled&lt;65,000N/ASingle Package</v>
      </c>
      <c r="F62" s="311"/>
      <c r="G62" s="798">
        <v>14</v>
      </c>
      <c r="H62" s="798" t="s">
        <v>1667</v>
      </c>
      <c r="I62" s="804" t="s">
        <v>254</v>
      </c>
      <c r="J62" s="804" t="s">
        <v>254</v>
      </c>
      <c r="K62" s="804" t="s">
        <v>254</v>
      </c>
      <c r="L62" s="804" t="s">
        <v>254</v>
      </c>
      <c r="M62" s="804" t="s">
        <v>254</v>
      </c>
      <c r="N62" s="804" t="s">
        <v>254</v>
      </c>
      <c r="O62" s="805" t="s">
        <v>1359</v>
      </c>
      <c r="P62" s="817" t="s">
        <v>254</v>
      </c>
      <c r="Q62" s="804" t="s">
        <v>254</v>
      </c>
      <c r="R62" s="802"/>
      <c r="T62" s="1">
        <v>85</v>
      </c>
      <c r="V62" s="861">
        <v>40</v>
      </c>
      <c r="Y62" s="94"/>
      <c r="Z62" s="1"/>
      <c r="AA62" s="1"/>
      <c r="AB62" s="1"/>
      <c r="AD62" s="327" t="str">
        <f>IFERROR(IF(AC61="","",VLOOKUP(AC61,$AL$3:$AR$37,4,FALSE)),"")</f>
        <v/>
      </c>
      <c r="AE62" s="327" t="str">
        <f>IFERROR(IF(AC61="","",VLOOKUP(AC61,$AL$3:$AR$37,2,FALSE)),"")</f>
        <v/>
      </c>
    </row>
    <row r="63" spans="1:31" ht="13.5" thickBot="1">
      <c r="A63" s="1" t="s">
        <v>1648</v>
      </c>
      <c r="B63" s="311" t="s">
        <v>442</v>
      </c>
      <c r="C63" s="311" t="s">
        <v>436</v>
      </c>
      <c r="D63" s="311" t="s">
        <v>254</v>
      </c>
      <c r="E63" s="1" t="str">
        <f t="shared" si="3"/>
        <v>Unitary Commercial Air Conditioners, Water-Cooled&gt;=65,000 and &lt;135,000Electric (or none)N/A</v>
      </c>
      <c r="F63" s="311"/>
      <c r="G63" s="798">
        <v>14</v>
      </c>
      <c r="H63" s="798" t="s">
        <v>246</v>
      </c>
      <c r="I63" s="804" t="s">
        <v>254</v>
      </c>
      <c r="J63" s="804" t="s">
        <v>254</v>
      </c>
      <c r="K63" s="804" t="s">
        <v>254</v>
      </c>
      <c r="L63" s="803">
        <v>15.3</v>
      </c>
      <c r="M63" s="804" t="s">
        <v>254</v>
      </c>
      <c r="N63" s="804" t="s">
        <v>254</v>
      </c>
      <c r="O63" s="805" t="s">
        <v>1359</v>
      </c>
      <c r="P63" s="817" t="s">
        <v>254</v>
      </c>
      <c r="Q63" s="804" t="s">
        <v>254</v>
      </c>
      <c r="R63" s="802"/>
      <c r="T63" s="1">
        <v>85</v>
      </c>
      <c r="V63" s="861">
        <v>40</v>
      </c>
      <c r="Y63" s="94"/>
      <c r="Z63" s="1"/>
      <c r="AA63" s="1"/>
      <c r="AB63" s="1"/>
      <c r="AD63" s="327" t="str">
        <f>IFERROR(IF(AC61="","",VLOOKUP(AC61,$AL$3:$AR$37,5,FALSE)),"")</f>
        <v/>
      </c>
      <c r="AE63" s="327" t="str">
        <f>IFERROR(IF(AC61="","",VLOOKUP(AC61,$AL$3:$AR$37,3,FALSE)),"")</f>
        <v/>
      </c>
    </row>
    <row r="64" spans="1:31">
      <c r="A64" s="1" t="s">
        <v>1648</v>
      </c>
      <c r="B64" s="311" t="s">
        <v>442</v>
      </c>
      <c r="C64" s="311" t="s">
        <v>118</v>
      </c>
      <c r="D64" s="311" t="s">
        <v>254</v>
      </c>
      <c r="E64" s="1" t="str">
        <f t="shared" si="3"/>
        <v>Unitary Commercial Air Conditioners, Water-Cooled&gt;=65,000 and &lt;135,000OtherN/A</v>
      </c>
      <c r="F64" s="311"/>
      <c r="G64" s="798">
        <v>13.8</v>
      </c>
      <c r="H64" s="798" t="s">
        <v>246</v>
      </c>
      <c r="I64" s="804" t="s">
        <v>254</v>
      </c>
      <c r="J64" s="804" t="s">
        <v>254</v>
      </c>
      <c r="K64" s="804" t="s">
        <v>254</v>
      </c>
      <c r="L64" s="803">
        <v>15.1</v>
      </c>
      <c r="M64" s="804" t="s">
        <v>254</v>
      </c>
      <c r="N64" s="804" t="s">
        <v>254</v>
      </c>
      <c r="O64" s="805" t="s">
        <v>1359</v>
      </c>
      <c r="P64" s="817" t="s">
        <v>254</v>
      </c>
      <c r="Q64" s="804" t="s">
        <v>254</v>
      </c>
      <c r="R64" s="802"/>
      <c r="T64" s="1">
        <v>85</v>
      </c>
      <c r="V64" s="861">
        <v>40</v>
      </c>
      <c r="Y64" s="94">
        <v>3</v>
      </c>
      <c r="Z64" s="1">
        <f>Z126</f>
        <v>0</v>
      </c>
      <c r="AA64" s="1">
        <f t="shared" ref="AA64:AC64" si="5">AA126</f>
        <v>0</v>
      </c>
      <c r="AB64" s="1" t="str">
        <f t="shared" si="5"/>
        <v/>
      </c>
      <c r="AC64" s="1" t="str">
        <f t="shared" si="5"/>
        <v>0</v>
      </c>
      <c r="AD64" s="326" t="str">
        <f>IFERROR(IF(AC64="","",VLOOKUP(AC64,$AL$3:$AR$37,7,FALSE)),"")</f>
        <v/>
      </c>
      <c r="AE64" s="326" t="str">
        <f>IFERROR(IF(AC64="","",VLOOKUP(AC64,$AL$3:$AR$37,6,FALSE)),"")</f>
        <v/>
      </c>
    </row>
    <row r="65" spans="1:31">
      <c r="A65" s="1" t="s">
        <v>1648</v>
      </c>
      <c r="B65" s="311" t="s">
        <v>443</v>
      </c>
      <c r="C65" s="311" t="s">
        <v>436</v>
      </c>
      <c r="D65" s="311" t="s">
        <v>254</v>
      </c>
      <c r="E65" s="1" t="str">
        <f t="shared" si="3"/>
        <v>Unitary Commercial Air Conditioners, Water-Cooled&gt;=135,000 and &lt;240,000Electric (or none)N/A</v>
      </c>
      <c r="F65" s="311"/>
      <c r="G65" s="798">
        <v>14</v>
      </c>
      <c r="H65" s="798" t="s">
        <v>246</v>
      </c>
      <c r="I65" s="804" t="s">
        <v>254</v>
      </c>
      <c r="J65" s="804" t="s">
        <v>254</v>
      </c>
      <c r="K65" s="804" t="s">
        <v>254</v>
      </c>
      <c r="L65" s="803">
        <v>14.8</v>
      </c>
      <c r="M65" s="804" t="s">
        <v>254</v>
      </c>
      <c r="N65" s="804" t="s">
        <v>254</v>
      </c>
      <c r="O65" s="805" t="s">
        <v>1359</v>
      </c>
      <c r="P65" s="817" t="s">
        <v>254</v>
      </c>
      <c r="Q65" s="804" t="s">
        <v>254</v>
      </c>
      <c r="R65" s="802"/>
      <c r="T65" s="1">
        <v>85</v>
      </c>
      <c r="V65" s="861">
        <v>40</v>
      </c>
      <c r="Y65" s="94"/>
      <c r="Z65" s="1"/>
      <c r="AA65" s="1"/>
      <c r="AB65" s="1"/>
      <c r="AD65" s="327" t="str">
        <f>IFERROR(IF(AC64="","",VLOOKUP(AC64,$AL$3:$AR$37,4,FALSE)),"")</f>
        <v/>
      </c>
      <c r="AE65" s="327" t="str">
        <f>IFERROR(IF(AC64="","",VLOOKUP(AC64,$AL$3:$AR$37,2,FALSE)),"")</f>
        <v/>
      </c>
    </row>
    <row r="66" spans="1:31" ht="13.5" thickBot="1">
      <c r="A66" s="1" t="s">
        <v>1648</v>
      </c>
      <c r="B66" s="311" t="s">
        <v>443</v>
      </c>
      <c r="C66" s="311" t="s">
        <v>118</v>
      </c>
      <c r="D66" s="311" t="s">
        <v>254</v>
      </c>
      <c r="E66" s="1" t="str">
        <f t="shared" si="3"/>
        <v>Unitary Commercial Air Conditioners, Water-Cooled&gt;=135,000 and &lt;240,000OtherN/A</v>
      </c>
      <c r="F66" s="311"/>
      <c r="G66" s="798">
        <v>13.8</v>
      </c>
      <c r="H66" s="798" t="s">
        <v>246</v>
      </c>
      <c r="I66" s="804" t="s">
        <v>254</v>
      </c>
      <c r="J66" s="804" t="s">
        <v>254</v>
      </c>
      <c r="K66" s="804" t="s">
        <v>254</v>
      </c>
      <c r="L66" s="803">
        <v>14.6</v>
      </c>
      <c r="M66" s="804" t="s">
        <v>254</v>
      </c>
      <c r="N66" s="804" t="s">
        <v>254</v>
      </c>
      <c r="O66" s="805" t="s">
        <v>1359</v>
      </c>
      <c r="P66" s="817" t="s">
        <v>254</v>
      </c>
      <c r="Q66" s="804" t="s">
        <v>254</v>
      </c>
      <c r="R66" s="802"/>
      <c r="T66" s="1">
        <v>85</v>
      </c>
      <c r="V66" s="861">
        <v>40</v>
      </c>
      <c r="Y66" s="94"/>
      <c r="Z66" s="1"/>
      <c r="AA66" s="1"/>
      <c r="AB66" s="1"/>
      <c r="AD66" s="327" t="str">
        <f>IFERROR(IF(AC64="","",VLOOKUP(AC64,$AL$3:$AR$37,5,FALSE)),"")</f>
        <v/>
      </c>
      <c r="AE66" s="327" t="str">
        <f>IFERROR(IF(AC64="","",VLOOKUP(AC64,$AL$3:$AR$37,3,FALSE)),"")</f>
        <v/>
      </c>
    </row>
    <row r="67" spans="1:31">
      <c r="A67" s="1" t="s">
        <v>1648</v>
      </c>
      <c r="B67" s="3" t="s">
        <v>1651</v>
      </c>
      <c r="C67" s="311" t="s">
        <v>436</v>
      </c>
      <c r="D67" s="311" t="s">
        <v>254</v>
      </c>
      <c r="E67" s="1" t="str">
        <f t="shared" si="3"/>
        <v>Unitary Commercial Air Conditioners, Water-Cooled&gt;=240,000 and &lt;760,000Electric (or none)N/A</v>
      </c>
      <c r="F67" s="311"/>
      <c r="G67" s="798">
        <v>14</v>
      </c>
      <c r="H67" s="798" t="s">
        <v>246</v>
      </c>
      <c r="I67" s="804" t="s">
        <v>254</v>
      </c>
      <c r="J67" s="804" t="s">
        <v>254</v>
      </c>
      <c r="K67" s="804" t="s">
        <v>254</v>
      </c>
      <c r="L67" s="803">
        <v>14.8</v>
      </c>
      <c r="M67" s="804" t="s">
        <v>254</v>
      </c>
      <c r="N67" s="804" t="s">
        <v>254</v>
      </c>
      <c r="O67" s="805" t="s">
        <v>1359</v>
      </c>
      <c r="P67" s="817" t="s">
        <v>254</v>
      </c>
      <c r="Q67" s="804" t="s">
        <v>254</v>
      </c>
      <c r="R67" s="802"/>
      <c r="T67" s="1">
        <v>85</v>
      </c>
      <c r="V67" s="861">
        <v>40</v>
      </c>
      <c r="Y67" s="94">
        <v>4</v>
      </c>
      <c r="Z67" s="1">
        <f>Z127</f>
        <v>0</v>
      </c>
      <c r="AA67" s="1">
        <f t="shared" ref="AA67:AC67" si="6">AA127</f>
        <v>0</v>
      </c>
      <c r="AB67" s="1" t="str">
        <f t="shared" si="6"/>
        <v/>
      </c>
      <c r="AC67" s="1" t="str">
        <f t="shared" si="6"/>
        <v>0</v>
      </c>
      <c r="AD67" s="326" t="str">
        <f>IFERROR(IF(AC67="","",VLOOKUP(AC67,$AL$3:$AR$37,7,FALSE)),"")</f>
        <v/>
      </c>
      <c r="AE67" s="326" t="str">
        <f>IFERROR(IF(AC67="","",VLOOKUP(AC67,$AL$3:$AR$37,6,FALSE)),"")</f>
        <v/>
      </c>
    </row>
    <row r="68" spans="1:31">
      <c r="A68" s="1" t="s">
        <v>1648</v>
      </c>
      <c r="B68" s="3" t="s">
        <v>1651</v>
      </c>
      <c r="C68" s="311" t="s">
        <v>118</v>
      </c>
      <c r="D68" s="311" t="s">
        <v>254</v>
      </c>
      <c r="E68" s="1" t="str">
        <f t="shared" si="3"/>
        <v>Unitary Commercial Air Conditioners, Water-Cooled&gt;=240,000 and &lt;760,000OtherN/A</v>
      </c>
      <c r="F68" s="311"/>
      <c r="G68" s="798">
        <v>13.8</v>
      </c>
      <c r="H68" s="798" t="s">
        <v>246</v>
      </c>
      <c r="I68" s="804" t="s">
        <v>254</v>
      </c>
      <c r="J68" s="804" t="s">
        <v>254</v>
      </c>
      <c r="K68" s="804" t="s">
        <v>254</v>
      </c>
      <c r="L68" s="803">
        <v>14.6</v>
      </c>
      <c r="M68" s="804" t="s">
        <v>254</v>
      </c>
      <c r="N68" s="804" t="s">
        <v>254</v>
      </c>
      <c r="O68" s="805" t="s">
        <v>1359</v>
      </c>
      <c r="P68" s="817" t="s">
        <v>254</v>
      </c>
      <c r="Q68" s="804" t="s">
        <v>254</v>
      </c>
      <c r="R68" s="802"/>
      <c r="T68" s="1">
        <v>85</v>
      </c>
      <c r="V68" s="861">
        <v>40</v>
      </c>
      <c r="Y68" s="94"/>
      <c r="Z68" s="1"/>
      <c r="AA68" s="1"/>
      <c r="AB68" s="1"/>
      <c r="AD68" s="327" t="str">
        <f>IFERROR(IF(AC67="","",VLOOKUP(AC67,$AL$3:$AR$37,4,FALSE)),"")</f>
        <v/>
      </c>
      <c r="AE68" s="327" t="str">
        <f>IFERROR(IF(AC67="","",VLOOKUP(AC67,$AL$3:$AR$37,2,FALSE)),"")</f>
        <v/>
      </c>
    </row>
    <row r="69" spans="1:31" ht="13.5" thickBot="1">
      <c r="A69" s="1" t="s">
        <v>1648</v>
      </c>
      <c r="B69" s="3" t="s">
        <v>1652</v>
      </c>
      <c r="C69" s="311" t="s">
        <v>436</v>
      </c>
      <c r="D69" s="311" t="s">
        <v>254</v>
      </c>
      <c r="E69" s="1" t="str">
        <f t="shared" si="3"/>
        <v>Unitary Commercial Air Conditioners, Water-Cooled&gt;=760,000Electric (or none)N/A</v>
      </c>
      <c r="F69" s="311"/>
      <c r="G69" s="798">
        <v>14</v>
      </c>
      <c r="H69" s="798" t="s">
        <v>246</v>
      </c>
      <c r="I69" s="804" t="s">
        <v>254</v>
      </c>
      <c r="J69" s="804" t="s">
        <v>254</v>
      </c>
      <c r="K69" s="804" t="s">
        <v>254</v>
      </c>
      <c r="L69" s="803">
        <v>14.8</v>
      </c>
      <c r="M69" s="804" t="s">
        <v>254</v>
      </c>
      <c r="N69" s="804" t="s">
        <v>254</v>
      </c>
      <c r="O69" s="805" t="s">
        <v>1359</v>
      </c>
      <c r="P69" s="817" t="s">
        <v>254</v>
      </c>
      <c r="Q69" s="804" t="s">
        <v>254</v>
      </c>
      <c r="R69" s="802"/>
      <c r="T69" s="1">
        <v>85</v>
      </c>
      <c r="V69" s="861">
        <v>40</v>
      </c>
      <c r="Y69" s="94"/>
      <c r="Z69" s="1"/>
      <c r="AA69" s="1"/>
      <c r="AB69" s="1"/>
      <c r="AD69" s="327" t="str">
        <f>IFERROR(IF(AC67="","",VLOOKUP(AC67,$AL$3:$AR$37,5,FALSE)),"")</f>
        <v/>
      </c>
      <c r="AE69" s="327" t="str">
        <f>IFERROR(IF(AC67="","",VLOOKUP(AC67,$AL$3:$AR$37,3,FALSE)),"")</f>
        <v/>
      </c>
    </row>
    <row r="70" spans="1:31" ht="13.5" thickBot="1">
      <c r="A70" s="1" t="s">
        <v>1648</v>
      </c>
      <c r="B70" s="3" t="s">
        <v>1652</v>
      </c>
      <c r="C70" s="311" t="s">
        <v>118</v>
      </c>
      <c r="D70" s="311" t="s">
        <v>254</v>
      </c>
      <c r="E70" s="1" t="str">
        <f t="shared" si="3"/>
        <v>Unitary Commercial Air Conditioners, Water-Cooled&gt;=760,000OtherN/A</v>
      </c>
      <c r="F70" s="311"/>
      <c r="G70" s="798">
        <v>13.8</v>
      </c>
      <c r="H70" s="798" t="s">
        <v>246</v>
      </c>
      <c r="I70" s="804" t="s">
        <v>254</v>
      </c>
      <c r="J70" s="804" t="s">
        <v>254</v>
      </c>
      <c r="K70" s="804" t="s">
        <v>254</v>
      </c>
      <c r="L70" s="803">
        <v>14.6</v>
      </c>
      <c r="M70" s="804" t="s">
        <v>254</v>
      </c>
      <c r="N70" s="804" t="s">
        <v>254</v>
      </c>
      <c r="O70" s="805" t="s">
        <v>1359</v>
      </c>
      <c r="P70" s="823" t="s">
        <v>254</v>
      </c>
      <c r="Q70" s="812" t="s">
        <v>254</v>
      </c>
      <c r="R70" s="822"/>
      <c r="T70" s="1">
        <v>85</v>
      </c>
      <c r="V70" s="861">
        <v>40</v>
      </c>
      <c r="Y70" s="94">
        <v>5</v>
      </c>
      <c r="Z70" s="1">
        <f>Z128</f>
        <v>0</v>
      </c>
      <c r="AA70" s="1">
        <f t="shared" ref="AA70:AC70" si="7">AA128</f>
        <v>0</v>
      </c>
      <c r="AB70" s="1" t="str">
        <f t="shared" si="7"/>
        <v/>
      </c>
      <c r="AC70" s="1" t="str">
        <f t="shared" si="7"/>
        <v>0</v>
      </c>
      <c r="AD70" s="326" t="str">
        <f>IFERROR(IF(AC70="","",VLOOKUP(AC70,$AL$3:$AR$37,7,FALSE)),"")</f>
        <v/>
      </c>
      <c r="AE70" s="326" t="str">
        <f>IFERROR(IF(AC70="","",VLOOKUP(AC70,$AL$3:$AR$37,6,FALSE)),"")</f>
        <v/>
      </c>
    </row>
    <row r="71" spans="1:31">
      <c r="B71" s="311"/>
      <c r="C71" s="311"/>
      <c r="D71" s="311"/>
      <c r="F71" s="311"/>
      <c r="G71" s="27"/>
      <c r="H71" s="27"/>
      <c r="I71" s="316"/>
      <c r="J71" s="27"/>
      <c r="K71" s="27"/>
      <c r="Y71" s="94"/>
      <c r="Z71" s="1"/>
      <c r="AA71" s="1"/>
      <c r="AB71" s="1"/>
      <c r="AD71" s="327" t="str">
        <f>IFERROR(IF(AC70="","",VLOOKUP(AC70,$AL$3:$AR$37,4,FALSE)),"")</f>
        <v/>
      </c>
      <c r="AE71" s="327" t="str">
        <f>IFERROR(IF(AC70="","",VLOOKUP(AC70,$AL$3:$AR$37,2,FALSE)),"")</f>
        <v/>
      </c>
    </row>
    <row r="72" spans="1:31" ht="13.5" thickBot="1">
      <c r="B72" s="311"/>
      <c r="C72" s="311"/>
      <c r="D72" s="311"/>
      <c r="F72" s="311"/>
      <c r="G72" s="27"/>
      <c r="H72" s="27"/>
      <c r="I72" s="316"/>
      <c r="J72" s="27"/>
      <c r="K72" s="27"/>
      <c r="Y72" s="94"/>
      <c r="Z72" s="1"/>
      <c r="AA72" s="1"/>
      <c r="AB72" s="1"/>
      <c r="AD72" s="327" t="str">
        <f>IFERROR(IF(AC70="","",VLOOKUP(AC70,$AL$3:$AR$37,5,FALSE)),"")</f>
        <v/>
      </c>
      <c r="AE72" s="327" t="str">
        <f>IFERROR(IF(AC70="","",VLOOKUP(AC70,$AL$3:$AR$37,3,FALSE)),"")</f>
        <v/>
      </c>
    </row>
    <row r="73" spans="1:31" ht="13.5" thickBot="1">
      <c r="B73" s="311"/>
      <c r="C73" s="311"/>
      <c r="D73" s="311"/>
      <c r="F73" s="311"/>
      <c r="G73" s="1148" t="s">
        <v>246</v>
      </c>
      <c r="H73" s="1149"/>
      <c r="I73" s="1149"/>
      <c r="J73" s="1149"/>
      <c r="K73" s="1150"/>
      <c r="L73" s="1148" t="s">
        <v>1359</v>
      </c>
      <c r="M73" s="1149"/>
      <c r="N73" s="1150"/>
      <c r="P73" s="1148" t="s">
        <v>3361</v>
      </c>
      <c r="Q73" s="1149"/>
      <c r="R73" s="1150"/>
      <c r="S73" s="323"/>
      <c r="T73" s="1146" t="s">
        <v>3365</v>
      </c>
      <c r="U73" s="1147"/>
      <c r="V73" s="1146" t="s">
        <v>253</v>
      </c>
      <c r="W73" s="1147"/>
      <c r="Y73" s="94">
        <v>6</v>
      </c>
      <c r="Z73" s="1">
        <f>Z129</f>
        <v>0</v>
      </c>
      <c r="AA73" s="1">
        <f t="shared" ref="AA73:AC73" si="8">AA129</f>
        <v>0</v>
      </c>
      <c r="AB73" s="1" t="str">
        <f t="shared" si="8"/>
        <v/>
      </c>
      <c r="AC73" s="1" t="str">
        <f t="shared" si="8"/>
        <v>0</v>
      </c>
      <c r="AD73" s="326" t="str">
        <f>IFERROR(IF(AC73="","",VLOOKUP(AC73,$AL$3:$AR$37,7,FALSE)),"")</f>
        <v/>
      </c>
      <c r="AE73" s="326" t="str">
        <f>IFERROR(IF(AC73="","",VLOOKUP(AC73,$AL$3:$AR$37,6,FALSE)),"")</f>
        <v/>
      </c>
    </row>
    <row r="74" spans="1:31" ht="13.5" thickBot="1">
      <c r="B74" s="311"/>
      <c r="C74" s="311"/>
      <c r="D74" s="311"/>
      <c r="F74" s="311"/>
      <c r="G74" s="630" t="s">
        <v>417</v>
      </c>
      <c r="H74" s="172"/>
      <c r="I74" s="172" t="s">
        <v>418</v>
      </c>
      <c r="J74" s="172"/>
      <c r="K74" s="173" t="s">
        <v>359</v>
      </c>
      <c r="L74" s="630" t="s">
        <v>417</v>
      </c>
      <c r="M74" s="172" t="s">
        <v>418</v>
      </c>
      <c r="N74" s="173" t="s">
        <v>359</v>
      </c>
      <c r="P74" s="852" t="s">
        <v>417</v>
      </c>
      <c r="Q74" s="853" t="s">
        <v>418</v>
      </c>
      <c r="R74" s="854" t="s">
        <v>3364</v>
      </c>
      <c r="S74" s="323"/>
      <c r="T74" s="858" t="s">
        <v>417</v>
      </c>
      <c r="U74" s="858" t="s">
        <v>418</v>
      </c>
      <c r="V74" s="858" t="s">
        <v>417</v>
      </c>
      <c r="W74" s="858" t="s">
        <v>418</v>
      </c>
      <c r="Y74" s="94"/>
      <c r="Z74" s="1"/>
      <c r="AA74" s="1"/>
      <c r="AB74" s="1"/>
      <c r="AD74" s="327" t="str">
        <f>IFERROR(IF(AC73="","",VLOOKUP(AC73,$AL$3:$AR$37,4,FALSE)),"")</f>
        <v/>
      </c>
      <c r="AE74" s="327" t="str">
        <f>IFERROR(IF(AC73="","",VLOOKUP(AC73,$AL$3:$AR$37,2,FALSE)),"")</f>
        <v/>
      </c>
    </row>
    <row r="75" spans="1:31" ht="13.5" thickBot="1">
      <c r="A75" s="1" t="s">
        <v>1670</v>
      </c>
      <c r="B75" s="3" t="s">
        <v>2631</v>
      </c>
      <c r="C75" s="3" t="s">
        <v>254</v>
      </c>
      <c r="D75" s="3" t="s">
        <v>254</v>
      </c>
      <c r="E75" s="1" t="str">
        <f>IF(A75="","",A75&amp;B75&amp;C75&amp;D75)</f>
        <v>Package Terminal Air Conditioners (PTAC)&lt;=7,000N/AN/A</v>
      </c>
      <c r="F75" s="311"/>
      <c r="G75" s="805">
        <v>13.1</v>
      </c>
      <c r="H75" s="805" t="s">
        <v>246</v>
      </c>
      <c r="I75" s="805">
        <v>14.3</v>
      </c>
      <c r="J75" s="805" t="s">
        <v>246</v>
      </c>
      <c r="K75" s="804" t="s">
        <v>254</v>
      </c>
      <c r="L75" s="804" t="s">
        <v>254</v>
      </c>
      <c r="M75" s="804" t="s">
        <v>254</v>
      </c>
      <c r="N75" s="804" t="s">
        <v>254</v>
      </c>
      <c r="O75" s="805"/>
      <c r="P75" s="863" t="s">
        <v>254</v>
      </c>
      <c r="Q75" s="856" t="s">
        <v>254</v>
      </c>
      <c r="R75" s="820"/>
      <c r="T75" s="3">
        <v>49</v>
      </c>
      <c r="U75" s="3">
        <v>90</v>
      </c>
      <c r="V75" s="859">
        <v>25</v>
      </c>
      <c r="W75" s="860">
        <v>50</v>
      </c>
      <c r="Y75" s="94"/>
      <c r="Z75" s="1"/>
      <c r="AA75" s="1"/>
      <c r="AB75" s="1"/>
      <c r="AD75" s="327" t="str">
        <f>IFERROR(IF(AC73="","",VLOOKUP(AC73,$AL$3:$AR$37,5,FALSE)),"")</f>
        <v/>
      </c>
      <c r="AE75" s="327" t="str">
        <f>IFERROR(IF(AC73="","",VLOOKUP(AC73,$AL$3:$AR$37,3,FALSE)),"")</f>
        <v/>
      </c>
    </row>
    <row r="76" spans="1:31">
      <c r="A76" s="1" t="s">
        <v>1670</v>
      </c>
      <c r="B76" s="3" t="s">
        <v>2633</v>
      </c>
      <c r="C76" s="3" t="s">
        <v>254</v>
      </c>
      <c r="D76" s="3" t="s">
        <v>254</v>
      </c>
      <c r="E76" s="1" t="str">
        <f t="shared" ref="E76:E83" si="9">IF(A76="","",A76&amp;B76&amp;C76&amp;D76)</f>
        <v>Package Terminal Air Conditioners (PTAC)&gt;7,000 and &lt;=8,500N/AN/A</v>
      </c>
      <c r="F76" s="311"/>
      <c r="G76" s="805">
        <v>12.8</v>
      </c>
      <c r="H76" s="805" t="s">
        <v>246</v>
      </c>
      <c r="I76" s="805">
        <v>13.9</v>
      </c>
      <c r="J76" s="805" t="s">
        <v>246</v>
      </c>
      <c r="K76" s="804" t="s">
        <v>254</v>
      </c>
      <c r="L76" s="804" t="s">
        <v>254</v>
      </c>
      <c r="M76" s="804" t="s">
        <v>254</v>
      </c>
      <c r="N76" s="804" t="s">
        <v>254</v>
      </c>
      <c r="O76" s="805"/>
      <c r="P76" s="817" t="s">
        <v>254</v>
      </c>
      <c r="Q76" s="804" t="s">
        <v>254</v>
      </c>
      <c r="R76" s="802"/>
      <c r="T76" s="3">
        <v>49</v>
      </c>
      <c r="U76" s="3">
        <v>90</v>
      </c>
      <c r="V76" s="859">
        <v>25</v>
      </c>
      <c r="W76" s="860">
        <v>50</v>
      </c>
      <c r="Y76" s="94">
        <v>7</v>
      </c>
      <c r="Z76" s="1">
        <f>Z130</f>
        <v>0</v>
      </c>
      <c r="AA76" s="1">
        <f t="shared" ref="AA76:AC76" si="10">AA130</f>
        <v>0</v>
      </c>
      <c r="AB76" s="1" t="str">
        <f t="shared" si="10"/>
        <v/>
      </c>
      <c r="AC76" s="1" t="str">
        <f t="shared" si="10"/>
        <v>0</v>
      </c>
      <c r="AD76" s="326" t="str">
        <f>IFERROR(IF(AC76="","",VLOOKUP(AC76,$AL$3:$AR$37,7,FALSE)),"")</f>
        <v/>
      </c>
      <c r="AE76" s="326" t="str">
        <f>IFERROR(IF(AC76="","",VLOOKUP(AC76,$AL$3:$AR$37,6,FALSE)),"")</f>
        <v/>
      </c>
    </row>
    <row r="77" spans="1:31">
      <c r="A77" s="1" t="s">
        <v>1670</v>
      </c>
      <c r="B77" s="3" t="s">
        <v>2634</v>
      </c>
      <c r="C77" s="3" t="s">
        <v>254</v>
      </c>
      <c r="D77" s="3" t="s">
        <v>254</v>
      </c>
      <c r="E77" s="1" t="str">
        <f t="shared" si="9"/>
        <v>Package Terminal Air Conditioners (PTAC)&gt;8,500 and &lt;=9,500N/AN/A</v>
      </c>
      <c r="F77" s="311"/>
      <c r="G77" s="805">
        <v>12.4</v>
      </c>
      <c r="H77" s="805" t="s">
        <v>246</v>
      </c>
      <c r="I77" s="805">
        <v>13.6</v>
      </c>
      <c r="J77" s="805" t="s">
        <v>246</v>
      </c>
      <c r="K77" s="804" t="s">
        <v>254</v>
      </c>
      <c r="L77" s="804" t="s">
        <v>254</v>
      </c>
      <c r="M77" s="804" t="s">
        <v>254</v>
      </c>
      <c r="N77" s="804" t="s">
        <v>254</v>
      </c>
      <c r="O77" s="805"/>
      <c r="P77" s="817" t="s">
        <v>254</v>
      </c>
      <c r="Q77" s="804" t="s">
        <v>254</v>
      </c>
      <c r="R77" s="802"/>
      <c r="T77" s="3">
        <v>49</v>
      </c>
      <c r="U77" s="3">
        <v>90</v>
      </c>
      <c r="V77" s="859">
        <v>25</v>
      </c>
      <c r="W77" s="860">
        <v>50</v>
      </c>
      <c r="Y77" s="94"/>
      <c r="Z77" s="1"/>
      <c r="AA77" s="1"/>
      <c r="AB77" s="1"/>
      <c r="AD77" s="327" t="str">
        <f>IFERROR(IF(AC76="","",VLOOKUP(AC76,$AL$3:$AR$37,4,FALSE)),"")</f>
        <v/>
      </c>
      <c r="AE77" s="327" t="str">
        <f>IFERROR(IF(AC76="","",VLOOKUP(AC76,$AL$3:$AR$37,2,FALSE)),"")</f>
        <v/>
      </c>
    </row>
    <row r="78" spans="1:31" ht="13.5" thickBot="1">
      <c r="A78" s="1" t="s">
        <v>1670</v>
      </c>
      <c r="B78" s="3" t="s">
        <v>2632</v>
      </c>
      <c r="C78" s="3" t="s">
        <v>254</v>
      </c>
      <c r="D78" s="3" t="s">
        <v>254</v>
      </c>
      <c r="E78" s="1" t="str">
        <f t="shared" si="9"/>
        <v>Package Terminal Air Conditioners (PTAC)&gt;9,500 and &lt;=10,500N/AN/A</v>
      </c>
      <c r="F78" s="311"/>
      <c r="G78" s="805">
        <v>12.1</v>
      </c>
      <c r="H78" s="805" t="s">
        <v>246</v>
      </c>
      <c r="I78" s="805">
        <v>13.2</v>
      </c>
      <c r="J78" s="805" t="s">
        <v>246</v>
      </c>
      <c r="K78" s="804" t="s">
        <v>254</v>
      </c>
      <c r="L78" s="804" t="s">
        <v>254</v>
      </c>
      <c r="M78" s="804" t="s">
        <v>254</v>
      </c>
      <c r="N78" s="804" t="s">
        <v>254</v>
      </c>
      <c r="O78" s="805"/>
      <c r="P78" s="817" t="s">
        <v>254</v>
      </c>
      <c r="Q78" s="804" t="s">
        <v>254</v>
      </c>
      <c r="R78" s="802"/>
      <c r="T78" s="3">
        <v>49</v>
      </c>
      <c r="U78" s="3">
        <v>90</v>
      </c>
      <c r="V78" s="859">
        <v>25</v>
      </c>
      <c r="W78" s="860">
        <v>50</v>
      </c>
      <c r="Y78" s="94"/>
      <c r="Z78" s="1"/>
      <c r="AA78" s="1"/>
      <c r="AB78" s="1"/>
      <c r="AD78" s="327" t="str">
        <f>IFERROR(IF(AC76="","",VLOOKUP(AC76,$AL$3:$AR$37,5,FALSE)),"")</f>
        <v/>
      </c>
      <c r="AE78" s="327" t="str">
        <f>IFERROR(IF(AC76="","",VLOOKUP(AC76,$AL$3:$AR$37,3,FALSE)),"")</f>
        <v/>
      </c>
    </row>
    <row r="79" spans="1:31">
      <c r="A79" s="1" t="s">
        <v>1670</v>
      </c>
      <c r="B79" s="3" t="s">
        <v>2635</v>
      </c>
      <c r="C79" s="3" t="s">
        <v>254</v>
      </c>
      <c r="D79" s="3" t="s">
        <v>254</v>
      </c>
      <c r="E79" s="1" t="str">
        <f t="shared" si="9"/>
        <v>Package Terminal Air Conditioners (PTAC)&gt;10,500 and &lt;=11,500N/AN/A</v>
      </c>
      <c r="F79" s="311"/>
      <c r="G79" s="805">
        <v>11.8</v>
      </c>
      <c r="H79" s="805" t="s">
        <v>246</v>
      </c>
      <c r="I79" s="805">
        <v>12.8</v>
      </c>
      <c r="J79" s="805" t="s">
        <v>246</v>
      </c>
      <c r="K79" s="804" t="s">
        <v>254</v>
      </c>
      <c r="L79" s="804" t="s">
        <v>254</v>
      </c>
      <c r="M79" s="804" t="s">
        <v>254</v>
      </c>
      <c r="N79" s="804" t="s">
        <v>254</v>
      </c>
      <c r="O79" s="805"/>
      <c r="P79" s="817" t="s">
        <v>254</v>
      </c>
      <c r="Q79" s="804" t="s">
        <v>254</v>
      </c>
      <c r="R79" s="802"/>
      <c r="T79" s="3">
        <v>49</v>
      </c>
      <c r="U79" s="3">
        <v>90</v>
      </c>
      <c r="V79" s="859">
        <v>25</v>
      </c>
      <c r="W79" s="860">
        <v>50</v>
      </c>
      <c r="Y79" s="94">
        <v>8</v>
      </c>
      <c r="Z79" s="1">
        <f>Z131</f>
        <v>0</v>
      </c>
      <c r="AA79" s="1">
        <f t="shared" ref="AA79:AC79" si="11">AA131</f>
        <v>0</v>
      </c>
      <c r="AB79" s="1" t="str">
        <f t="shared" si="11"/>
        <v/>
      </c>
      <c r="AC79" s="1" t="str">
        <f t="shared" si="11"/>
        <v>0</v>
      </c>
      <c r="AD79" s="326" t="str">
        <f>IFERROR(IF(AC79="","",VLOOKUP(AC79,$AL$3:$AR$37,7,FALSE)),"")</f>
        <v/>
      </c>
      <c r="AE79" s="326" t="str">
        <f>IFERROR(IF(AC79="","",VLOOKUP(AC79,$AL$3:$AR$37,6,FALSE)),"")</f>
        <v/>
      </c>
    </row>
    <row r="80" spans="1:31">
      <c r="A80" s="1" t="s">
        <v>1670</v>
      </c>
      <c r="B80" s="3" t="s">
        <v>2636</v>
      </c>
      <c r="C80" s="3" t="s">
        <v>254</v>
      </c>
      <c r="D80" s="3" t="s">
        <v>254</v>
      </c>
      <c r="E80" s="1" t="str">
        <f t="shared" si="9"/>
        <v>Package Terminal Air Conditioners (PTAC)&gt;11,500 and &lt;=12,500N/AN/A</v>
      </c>
      <c r="F80" s="311"/>
      <c r="G80" s="805">
        <v>11.4</v>
      </c>
      <c r="H80" s="805" t="s">
        <v>246</v>
      </c>
      <c r="I80" s="805">
        <v>12.5</v>
      </c>
      <c r="J80" s="805" t="s">
        <v>246</v>
      </c>
      <c r="K80" s="804" t="s">
        <v>254</v>
      </c>
      <c r="L80" s="804" t="s">
        <v>254</v>
      </c>
      <c r="M80" s="804" t="s">
        <v>254</v>
      </c>
      <c r="N80" s="804" t="s">
        <v>254</v>
      </c>
      <c r="O80" s="805"/>
      <c r="P80" s="817" t="s">
        <v>254</v>
      </c>
      <c r="Q80" s="804" t="s">
        <v>254</v>
      </c>
      <c r="R80" s="802"/>
      <c r="T80" s="3">
        <v>49</v>
      </c>
      <c r="U80" s="3">
        <v>90</v>
      </c>
      <c r="V80" s="859">
        <v>25</v>
      </c>
      <c r="W80" s="860">
        <v>50</v>
      </c>
      <c r="Y80" s="94"/>
      <c r="Z80" s="1"/>
      <c r="AA80" s="1"/>
      <c r="AB80" s="1"/>
      <c r="AD80" s="327" t="str">
        <f>IFERROR(IF(AC79="","",VLOOKUP(AC79,$AL$3:$AR$37,4,FALSE)),"")</f>
        <v/>
      </c>
      <c r="AE80" s="327" t="str">
        <f>IFERROR(IF(AC79="","",VLOOKUP(AC79,$AL$3:$AR$37,2,FALSE)),"")</f>
        <v/>
      </c>
    </row>
    <row r="81" spans="1:31" ht="13.5" thickBot="1">
      <c r="A81" s="1" t="s">
        <v>1670</v>
      </c>
      <c r="B81" s="3" t="s">
        <v>2637</v>
      </c>
      <c r="C81" s="3" t="s">
        <v>254</v>
      </c>
      <c r="D81" s="3" t="s">
        <v>254</v>
      </c>
      <c r="E81" s="1" t="str">
        <f t="shared" si="9"/>
        <v>Package Terminal Air Conditioners (PTAC)&gt;12,500 and &lt;=13,500N/AN/A</v>
      </c>
      <c r="F81" s="311"/>
      <c r="G81" s="805">
        <v>11.1</v>
      </c>
      <c r="H81" s="805" t="s">
        <v>246</v>
      </c>
      <c r="I81" s="805">
        <v>12.1</v>
      </c>
      <c r="J81" s="805" t="s">
        <v>246</v>
      </c>
      <c r="K81" s="804" t="s">
        <v>254</v>
      </c>
      <c r="L81" s="804" t="s">
        <v>254</v>
      </c>
      <c r="M81" s="804" t="s">
        <v>254</v>
      </c>
      <c r="N81" s="804" t="s">
        <v>254</v>
      </c>
      <c r="O81" s="805"/>
      <c r="P81" s="817" t="s">
        <v>254</v>
      </c>
      <c r="Q81" s="804" t="s">
        <v>254</v>
      </c>
      <c r="R81" s="802"/>
      <c r="T81" s="3">
        <v>49</v>
      </c>
      <c r="U81" s="3">
        <v>90</v>
      </c>
      <c r="V81" s="859">
        <v>25</v>
      </c>
      <c r="W81" s="860">
        <v>50</v>
      </c>
      <c r="Y81" s="94"/>
      <c r="Z81" s="1"/>
      <c r="AA81" s="1"/>
      <c r="AB81" s="1"/>
      <c r="AD81" s="327" t="str">
        <f>IFERROR(IF(AC79="","",VLOOKUP(AC79,$AL$3:$AR$37,5,FALSE)),"")</f>
        <v/>
      </c>
      <c r="AE81" s="327" t="str">
        <f>IFERROR(IF(AC79="","",VLOOKUP(AC79,$AL$3:$AR$37,3,FALSE)),"")</f>
        <v/>
      </c>
    </row>
    <row r="82" spans="1:31">
      <c r="A82" s="1" t="s">
        <v>1670</v>
      </c>
      <c r="B82" s="3" t="s">
        <v>2639</v>
      </c>
      <c r="C82" s="3" t="s">
        <v>254</v>
      </c>
      <c r="D82" s="3" t="s">
        <v>254</v>
      </c>
      <c r="E82" s="1" t="str">
        <f t="shared" si="9"/>
        <v>Package Terminal Air Conditioners (PTAC)&gt;13,500 and &lt;15,000N/AN/A</v>
      </c>
      <c r="F82" s="311"/>
      <c r="G82" s="805">
        <v>10.8</v>
      </c>
      <c r="H82" s="805" t="s">
        <v>246</v>
      </c>
      <c r="I82" s="805">
        <v>11.8</v>
      </c>
      <c r="J82" s="805" t="s">
        <v>246</v>
      </c>
      <c r="K82" s="804" t="s">
        <v>254</v>
      </c>
      <c r="L82" s="804" t="s">
        <v>254</v>
      </c>
      <c r="M82" s="804" t="s">
        <v>254</v>
      </c>
      <c r="N82" s="804" t="s">
        <v>254</v>
      </c>
      <c r="O82" s="805"/>
      <c r="P82" s="817" t="s">
        <v>254</v>
      </c>
      <c r="Q82" s="804" t="s">
        <v>254</v>
      </c>
      <c r="R82" s="802"/>
      <c r="T82" s="3">
        <v>49</v>
      </c>
      <c r="U82" s="3">
        <v>90</v>
      </c>
      <c r="V82" s="859">
        <v>25</v>
      </c>
      <c r="W82" s="860">
        <v>50</v>
      </c>
      <c r="Y82" s="94">
        <v>9</v>
      </c>
      <c r="Z82" s="1">
        <f>Z132</f>
        <v>0</v>
      </c>
      <c r="AA82" s="1">
        <f t="shared" ref="AA82:AC82" si="12">AA132</f>
        <v>0</v>
      </c>
      <c r="AB82" s="1" t="str">
        <f t="shared" si="12"/>
        <v/>
      </c>
      <c r="AC82" s="1" t="str">
        <f t="shared" si="12"/>
        <v>0</v>
      </c>
      <c r="AD82" s="326" t="str">
        <f>IFERROR(IF(AC82="","",VLOOKUP(AC82,$AL$3:$AR$37,7,FALSE)),"")</f>
        <v/>
      </c>
      <c r="AE82" s="326" t="str">
        <f>IFERROR(IF(AC82="","",VLOOKUP(AC82,$AL$3:$AR$37,6,FALSE)),"")</f>
        <v/>
      </c>
    </row>
    <row r="83" spans="1:31" ht="13.5" thickBot="1">
      <c r="A83" s="1" t="s">
        <v>1670</v>
      </c>
      <c r="B83" s="3" t="s">
        <v>2638</v>
      </c>
      <c r="C83" s="3" t="s">
        <v>254</v>
      </c>
      <c r="D83" s="3" t="s">
        <v>254</v>
      </c>
      <c r="E83" s="1" t="str">
        <f t="shared" si="9"/>
        <v>Package Terminal Air Conditioners (PTAC)&gt;=15,000N/AN/A</v>
      </c>
      <c r="F83" s="311"/>
      <c r="G83" s="805">
        <v>10.5</v>
      </c>
      <c r="H83" s="805" t="s">
        <v>246</v>
      </c>
      <c r="I83" s="805">
        <v>11.4</v>
      </c>
      <c r="J83" s="805" t="s">
        <v>246</v>
      </c>
      <c r="K83" s="804" t="s">
        <v>254</v>
      </c>
      <c r="L83" s="804" t="s">
        <v>254</v>
      </c>
      <c r="M83" s="804" t="s">
        <v>254</v>
      </c>
      <c r="N83" s="804" t="s">
        <v>254</v>
      </c>
      <c r="O83" s="805"/>
      <c r="P83" s="823" t="s">
        <v>254</v>
      </c>
      <c r="Q83" s="812" t="s">
        <v>254</v>
      </c>
      <c r="R83" s="822"/>
      <c r="T83" s="3">
        <v>49</v>
      </c>
      <c r="U83" s="3">
        <v>90</v>
      </c>
      <c r="V83" s="859">
        <v>25</v>
      </c>
      <c r="W83" s="860">
        <v>50</v>
      </c>
      <c r="Y83" s="94"/>
      <c r="Z83" s="1"/>
      <c r="AA83" s="1"/>
      <c r="AB83" s="1"/>
      <c r="AD83" s="327" t="str">
        <f>IFERROR(IF(AC82="","",VLOOKUP(AC82,$AL$3:$AR$37,4,FALSE)),"")</f>
        <v/>
      </c>
      <c r="AE83" s="327" t="str">
        <f>IFERROR(IF(AC82="","",VLOOKUP(AC82,$AL$3:$AR$37,2,FALSE)),"")</f>
        <v/>
      </c>
    </row>
    <row r="84" spans="1:31" ht="13.5" thickBot="1">
      <c r="B84" s="311"/>
      <c r="C84" s="311"/>
      <c r="D84" s="311"/>
      <c r="F84" s="311"/>
      <c r="G84" s="27"/>
      <c r="H84" s="27"/>
      <c r="I84" s="316"/>
      <c r="J84" s="27"/>
      <c r="K84" s="27"/>
      <c r="Y84" s="94"/>
      <c r="Z84" s="1"/>
      <c r="AA84" s="1"/>
      <c r="AB84" s="1"/>
      <c r="AD84" s="327" t="str">
        <f>IFERROR(IF(AC82="","",VLOOKUP(AC82,$AL$3:$AR$37,5,FALSE)),"")</f>
        <v/>
      </c>
      <c r="AE84" s="327" t="str">
        <f>IFERROR(IF(AC82="","",VLOOKUP(AC82,$AL$3:$AR$37,3,FALSE)),"")</f>
        <v/>
      </c>
    </row>
    <row r="85" spans="1:31" ht="13.5" thickBot="1">
      <c r="B85" s="311"/>
      <c r="C85" s="311"/>
      <c r="D85" s="311"/>
      <c r="F85" s="311"/>
      <c r="G85" s="27"/>
      <c r="H85" s="27"/>
      <c r="I85" s="316"/>
      <c r="J85" s="27"/>
      <c r="K85" s="27"/>
      <c r="Y85" s="94">
        <v>10</v>
      </c>
      <c r="Z85" s="1">
        <f>Z133</f>
        <v>0</v>
      </c>
      <c r="AA85" s="1">
        <f t="shared" ref="AA85:AC85" si="13">AA133</f>
        <v>0</v>
      </c>
      <c r="AB85" s="1" t="str">
        <f t="shared" si="13"/>
        <v/>
      </c>
      <c r="AC85" s="1" t="str">
        <f t="shared" si="13"/>
        <v>0</v>
      </c>
      <c r="AD85" s="326" t="str">
        <f>IFERROR(IF(AC85="","",VLOOKUP(AC85,$AL$3:$AR$37,7,FALSE)),"")</f>
        <v/>
      </c>
      <c r="AE85" s="326" t="str">
        <f>IFERROR(IF(AC85="","",VLOOKUP(AC85,$AL$3:$AR$37,6,FALSE)),"")</f>
        <v/>
      </c>
    </row>
    <row r="86" spans="1:31" ht="13.5" thickBot="1">
      <c r="B86" s="311"/>
      <c r="C86" s="311"/>
      <c r="D86" s="311"/>
      <c r="F86" s="311"/>
      <c r="G86" s="1148" t="s">
        <v>1358</v>
      </c>
      <c r="H86" s="1149"/>
      <c r="I86" s="1149"/>
      <c r="J86" s="1149"/>
      <c r="K86" s="1150"/>
      <c r="L86" s="1148" t="s">
        <v>1359</v>
      </c>
      <c r="M86" s="1149"/>
      <c r="N86" s="1150"/>
      <c r="P86" s="1148" t="s">
        <v>3361</v>
      </c>
      <c r="Q86" s="1149"/>
      <c r="R86" s="1150"/>
      <c r="T86" s="1146" t="s">
        <v>3365</v>
      </c>
      <c r="U86" s="1147"/>
      <c r="V86" s="1146" t="s">
        <v>253</v>
      </c>
      <c r="W86" s="1147"/>
      <c r="Y86" s="94"/>
      <c r="Z86" s="1"/>
      <c r="AA86" s="1"/>
      <c r="AB86" s="1"/>
      <c r="AD86" s="327" t="str">
        <f>IFERROR(IF(AC85="","",VLOOKUP(AC85,$AL$3:$AR$37,4,FALSE)),"")</f>
        <v/>
      </c>
      <c r="AE86" s="327" t="str">
        <f>IFERROR(IF(AC85="","",VLOOKUP(AC85,$AL$3:$AR$37,2,FALSE)),"")</f>
        <v/>
      </c>
    </row>
    <row r="87" spans="1:31" ht="13.5" thickBot="1">
      <c r="E87" s="1" t="str">
        <f t="shared" si="0"/>
        <v/>
      </c>
      <c r="F87" s="311"/>
      <c r="G87" s="852" t="s">
        <v>417</v>
      </c>
      <c r="H87" s="853"/>
      <c r="I87" s="853" t="s">
        <v>418</v>
      </c>
      <c r="J87" s="853"/>
      <c r="K87" s="854" t="s">
        <v>359</v>
      </c>
      <c r="L87" s="852" t="s">
        <v>417</v>
      </c>
      <c r="M87" s="853" t="s">
        <v>418</v>
      </c>
      <c r="N87" s="854" t="s">
        <v>359</v>
      </c>
      <c r="P87" s="852" t="s">
        <v>417</v>
      </c>
      <c r="Q87" s="853" t="s">
        <v>418</v>
      </c>
      <c r="R87" s="854" t="s">
        <v>3364</v>
      </c>
      <c r="S87" s="3"/>
      <c r="T87" s="858" t="s">
        <v>417</v>
      </c>
      <c r="U87" s="858" t="s">
        <v>418</v>
      </c>
      <c r="V87" s="858" t="s">
        <v>417</v>
      </c>
      <c r="W87" s="858" t="s">
        <v>418</v>
      </c>
      <c r="Y87" s="99"/>
      <c r="Z87" s="100"/>
      <c r="AA87" s="100"/>
      <c r="AB87" s="100"/>
      <c r="AC87" s="100"/>
      <c r="AD87" s="745" t="str">
        <f>IFERROR(IF(AC85="","",VLOOKUP(AC85,$AL$3:$AR$37,5,FALSE)),"")</f>
        <v/>
      </c>
      <c r="AE87" s="745" t="str">
        <f>IFERROR(IF(AC85="","",VLOOKUP(AC85,$AL$3:$AR$37,3,FALSE)),"")</f>
        <v/>
      </c>
    </row>
    <row r="88" spans="1:31">
      <c r="A88" s="311" t="s">
        <v>305</v>
      </c>
      <c r="B88" s="322" t="s">
        <v>441</v>
      </c>
      <c r="C88" s="311" t="s">
        <v>254</v>
      </c>
      <c r="D88" s="311" t="s">
        <v>451</v>
      </c>
      <c r="E88" s="1" t="str">
        <f t="shared" si="0"/>
        <v>Heat Pumps, Air-Cooled&lt;65,000N/ASplit System</v>
      </c>
      <c r="F88" s="311"/>
      <c r="G88" s="806">
        <v>15.2</v>
      </c>
      <c r="H88" s="808" t="s">
        <v>3359</v>
      </c>
      <c r="I88" s="856" t="s">
        <v>254</v>
      </c>
      <c r="J88" s="808" t="s">
        <v>3359</v>
      </c>
      <c r="K88" s="856" t="s">
        <v>254</v>
      </c>
      <c r="L88" s="814">
        <v>11.7</v>
      </c>
      <c r="M88" s="856" t="s">
        <v>254</v>
      </c>
      <c r="N88" s="865" t="s">
        <v>254</v>
      </c>
      <c r="O88" s="803" t="s">
        <v>3360</v>
      </c>
      <c r="P88" s="855">
        <v>7.8</v>
      </c>
      <c r="Q88" s="856" t="s">
        <v>254</v>
      </c>
      <c r="R88" s="820" t="s">
        <v>3363</v>
      </c>
      <c r="S88" s="3"/>
      <c r="T88" s="3">
        <v>1310</v>
      </c>
      <c r="U88" s="3"/>
      <c r="V88" s="862">
        <v>100</v>
      </c>
      <c r="Z88" s="1"/>
      <c r="AA88" s="1"/>
      <c r="AB88" s="1"/>
    </row>
    <row r="89" spans="1:31" ht="13.5" thickBot="1">
      <c r="A89" s="311" t="s">
        <v>305</v>
      </c>
      <c r="B89" s="322" t="s">
        <v>441</v>
      </c>
      <c r="C89" s="311" t="s">
        <v>254</v>
      </c>
      <c r="D89" s="311" t="s">
        <v>446</v>
      </c>
      <c r="E89" s="1" t="str">
        <f t="shared" si="0"/>
        <v>Heat Pumps, Air-Cooled&lt;65,000N/ASingle Package</v>
      </c>
      <c r="F89" s="311"/>
      <c r="G89" s="809">
        <v>15.2</v>
      </c>
      <c r="H89" s="799" t="s">
        <v>3359</v>
      </c>
      <c r="I89" s="804" t="s">
        <v>254</v>
      </c>
      <c r="J89" s="799" t="s">
        <v>3359</v>
      </c>
      <c r="K89" s="804" t="s">
        <v>254</v>
      </c>
      <c r="L89" s="800">
        <v>10.6</v>
      </c>
      <c r="M89" s="804" t="s">
        <v>254</v>
      </c>
      <c r="N89" s="816" t="s">
        <v>254</v>
      </c>
      <c r="O89" s="805" t="s">
        <v>246</v>
      </c>
      <c r="P89" s="815">
        <v>7.2</v>
      </c>
      <c r="Q89" s="804" t="s">
        <v>254</v>
      </c>
      <c r="R89" s="802" t="s">
        <v>3363</v>
      </c>
      <c r="T89" s="3">
        <v>1310</v>
      </c>
      <c r="U89" s="3"/>
      <c r="V89" s="862">
        <v>100</v>
      </c>
      <c r="Y89" s="340" t="s">
        <v>469</v>
      </c>
    </row>
    <row r="90" spans="1:31">
      <c r="A90" s="311" t="s">
        <v>305</v>
      </c>
      <c r="B90" s="793" t="s">
        <v>442</v>
      </c>
      <c r="C90" s="311" t="s">
        <v>436</v>
      </c>
      <c r="D90" s="311" t="s">
        <v>254</v>
      </c>
      <c r="E90" s="1" t="str">
        <f t="shared" si="0"/>
        <v>Heat Pumps, Air-Cooled&gt;=65,000 and &lt;135,000Electric (or none)N/A</v>
      </c>
      <c r="F90" s="311"/>
      <c r="G90" s="809">
        <v>11.8</v>
      </c>
      <c r="H90" s="799" t="s">
        <v>246</v>
      </c>
      <c r="I90" s="804" t="s">
        <v>254</v>
      </c>
      <c r="J90" s="799"/>
      <c r="K90" s="804" t="s">
        <v>254</v>
      </c>
      <c r="L90" s="809">
        <v>15.3</v>
      </c>
      <c r="M90" s="804" t="s">
        <v>254</v>
      </c>
      <c r="N90" s="816" t="s">
        <v>254</v>
      </c>
      <c r="O90" s="805" t="s">
        <v>1359</v>
      </c>
      <c r="P90" s="815">
        <v>3.5</v>
      </c>
      <c r="Q90" s="804" t="s">
        <v>254</v>
      </c>
      <c r="R90" s="802" t="s">
        <v>3362</v>
      </c>
      <c r="T90" s="3">
        <v>1310</v>
      </c>
      <c r="U90" s="3"/>
      <c r="V90" s="862">
        <v>100</v>
      </c>
      <c r="Y90" s="108">
        <v>1</v>
      </c>
      <c r="Z90" s="26">
        <f>Z136</f>
        <v>0</v>
      </c>
      <c r="AA90" s="26">
        <f>AA136</f>
        <v>0</v>
      </c>
      <c r="AB90" s="26" t="str">
        <f>AB136</f>
        <v/>
      </c>
      <c r="AC90" s="26" t="str">
        <f>AC136</f>
        <v>0</v>
      </c>
      <c r="AD90" s="326" t="str">
        <f>IFERROR(IF(AC90="","",VLOOKUP(AC90,$AL$3:$AR$37,7,FALSE)),"")</f>
        <v/>
      </c>
      <c r="AE90" s="326" t="str">
        <f>IFERROR(IF(AC90="","",VLOOKUP(AC90,$AL$3:$AR$37,6,FALSE)),"")</f>
        <v/>
      </c>
    </row>
    <row r="91" spans="1:31">
      <c r="A91" s="311" t="s">
        <v>305</v>
      </c>
      <c r="B91" s="311" t="s">
        <v>442</v>
      </c>
      <c r="C91" s="311" t="s">
        <v>118</v>
      </c>
      <c r="D91" s="311" t="s">
        <v>254</v>
      </c>
      <c r="E91" s="1" t="str">
        <f t="shared" si="0"/>
        <v>Heat Pumps, Air-Cooled&gt;=65,000 and &lt;135,000OtherN/A</v>
      </c>
      <c r="F91" s="311"/>
      <c r="G91" s="809">
        <v>11.6</v>
      </c>
      <c r="H91" s="799" t="s">
        <v>246</v>
      </c>
      <c r="I91" s="804" t="s">
        <v>254</v>
      </c>
      <c r="J91" s="799"/>
      <c r="K91" s="804" t="s">
        <v>254</v>
      </c>
      <c r="L91" s="809">
        <v>15.1</v>
      </c>
      <c r="M91" s="804" t="s">
        <v>254</v>
      </c>
      <c r="N91" s="816" t="s">
        <v>254</v>
      </c>
      <c r="O91" s="805" t="s">
        <v>1359</v>
      </c>
      <c r="P91" s="815">
        <v>3.5</v>
      </c>
      <c r="Q91" s="804" t="s">
        <v>254</v>
      </c>
      <c r="R91" s="802" t="s">
        <v>3362</v>
      </c>
      <c r="T91" s="3">
        <v>1310</v>
      </c>
      <c r="U91" s="3"/>
      <c r="V91" s="862">
        <v>100</v>
      </c>
      <c r="Y91" s="94"/>
      <c r="Z91" s="1"/>
      <c r="AA91" s="1"/>
      <c r="AB91" s="1"/>
      <c r="AD91" s="327" t="str">
        <f>IFERROR(IF(AC90="","",VLOOKUP(AC90,$AL$3:$AR$37,4,FALSE)),"")</f>
        <v/>
      </c>
      <c r="AE91" s="327" t="str">
        <f>IFERROR(IF(AC90="","",VLOOKUP(AC90,$AL$3:$AR$37,2,FALSE)),"")</f>
        <v/>
      </c>
    </row>
    <row r="92" spans="1:31" ht="13.5" thickBot="1">
      <c r="A92" s="311" t="s">
        <v>305</v>
      </c>
      <c r="B92" s="311" t="s">
        <v>443</v>
      </c>
      <c r="C92" s="311" t="s">
        <v>436</v>
      </c>
      <c r="D92" s="311" t="s">
        <v>254</v>
      </c>
      <c r="E92" s="1" t="str">
        <f t="shared" si="0"/>
        <v>Heat Pumps, Air-Cooled&gt;=135,000 and &lt;240,000Electric (or none)N/A</v>
      </c>
      <c r="F92" s="311"/>
      <c r="G92" s="809">
        <v>11.1</v>
      </c>
      <c r="H92" s="799" t="s">
        <v>246</v>
      </c>
      <c r="I92" s="804" t="s">
        <v>254</v>
      </c>
      <c r="J92" s="799"/>
      <c r="K92" s="804" t="s">
        <v>254</v>
      </c>
      <c r="L92" s="809">
        <v>14.5</v>
      </c>
      <c r="M92" s="804" t="s">
        <v>254</v>
      </c>
      <c r="N92" s="816" t="s">
        <v>254</v>
      </c>
      <c r="O92" s="805" t="s">
        <v>1359</v>
      </c>
      <c r="P92" s="815">
        <v>3.4</v>
      </c>
      <c r="Q92" s="804" t="s">
        <v>254</v>
      </c>
      <c r="R92" s="802" t="s">
        <v>3362</v>
      </c>
      <c r="T92" s="3">
        <v>1310</v>
      </c>
      <c r="U92" s="3"/>
      <c r="V92" s="862">
        <v>100</v>
      </c>
      <c r="Y92" s="94"/>
      <c r="Z92" s="1"/>
      <c r="AA92" s="1"/>
      <c r="AB92" s="1"/>
      <c r="AD92" s="327" t="str">
        <f>IFERROR(IF(AC90="","",VLOOKUP(AC90,$AL$3:$AR$37,5,FALSE)),"")</f>
        <v/>
      </c>
      <c r="AE92" s="327" t="str">
        <f>IFERROR(IF(AC90="","",VLOOKUP(AC90,$AL$3:$AR$37,3,FALSE)),"")</f>
        <v/>
      </c>
    </row>
    <row r="93" spans="1:31">
      <c r="A93" s="311" t="s">
        <v>305</v>
      </c>
      <c r="B93" s="311" t="s">
        <v>443</v>
      </c>
      <c r="C93" s="311" t="s">
        <v>118</v>
      </c>
      <c r="D93" s="311" t="s">
        <v>254</v>
      </c>
      <c r="E93" s="1" t="str">
        <f t="shared" si="0"/>
        <v>Heat Pumps, Air-Cooled&gt;=135,000 and &lt;240,000OtherN/A</v>
      </c>
      <c r="F93" s="311"/>
      <c r="G93" s="809">
        <v>10.9</v>
      </c>
      <c r="H93" s="799" t="s">
        <v>246</v>
      </c>
      <c r="I93" s="804" t="s">
        <v>254</v>
      </c>
      <c r="J93" s="799"/>
      <c r="K93" s="804" t="s">
        <v>254</v>
      </c>
      <c r="L93" s="809">
        <v>14.3</v>
      </c>
      <c r="M93" s="804" t="s">
        <v>254</v>
      </c>
      <c r="N93" s="816" t="s">
        <v>254</v>
      </c>
      <c r="O93" s="805" t="s">
        <v>1359</v>
      </c>
      <c r="P93" s="815">
        <v>3.4</v>
      </c>
      <c r="Q93" s="804" t="s">
        <v>254</v>
      </c>
      <c r="R93" s="802" t="s">
        <v>3362</v>
      </c>
      <c r="T93" s="3">
        <v>1310</v>
      </c>
      <c r="U93" s="3"/>
      <c r="V93" s="862">
        <v>100</v>
      </c>
      <c r="Y93" s="94">
        <v>2</v>
      </c>
      <c r="Z93" s="1">
        <f>Z137</f>
        <v>0</v>
      </c>
      <c r="AA93" s="1">
        <f>AA137</f>
        <v>0</v>
      </c>
      <c r="AB93" s="1" t="str">
        <f>AB137</f>
        <v/>
      </c>
      <c r="AC93" s="1" t="str">
        <f>AC137</f>
        <v>0</v>
      </c>
      <c r="AD93" s="326" t="str">
        <f>IFERROR(IF(AC93="","",VLOOKUP(AC93,$AL$3:$AR$37,7,FALSE)),"")</f>
        <v/>
      </c>
      <c r="AE93" s="326" t="str">
        <f>IFERROR(IF(AC93="","",VLOOKUP(AC93,$AL$3:$AR$37,6,FALSE)),"")</f>
        <v/>
      </c>
    </row>
    <row r="94" spans="1:31">
      <c r="A94" s="311" t="s">
        <v>305</v>
      </c>
      <c r="B94" s="3" t="s">
        <v>1651</v>
      </c>
      <c r="C94" s="311" t="s">
        <v>436</v>
      </c>
      <c r="D94" s="311" t="s">
        <v>254</v>
      </c>
      <c r="E94" s="1" t="str">
        <f>IF(A94="","",A94&amp;B94&amp;C94&amp;D94)</f>
        <v>Heat Pumps, Air-Cooled&gt;=240,000 and &lt;760,000Electric (or none)N/A</v>
      </c>
      <c r="F94" s="311"/>
      <c r="G94" s="809">
        <v>10.3</v>
      </c>
      <c r="H94" s="799" t="s">
        <v>246</v>
      </c>
      <c r="I94" s="804" t="s">
        <v>254</v>
      </c>
      <c r="J94" s="799"/>
      <c r="K94" s="804" t="s">
        <v>254</v>
      </c>
      <c r="L94" s="809">
        <v>13.5</v>
      </c>
      <c r="M94" s="804" t="s">
        <v>254</v>
      </c>
      <c r="N94" s="816" t="s">
        <v>254</v>
      </c>
      <c r="O94" s="805" t="s">
        <v>1359</v>
      </c>
      <c r="P94" s="815">
        <v>3.3</v>
      </c>
      <c r="Q94" s="804" t="s">
        <v>254</v>
      </c>
      <c r="R94" s="802" t="s">
        <v>3362</v>
      </c>
      <c r="T94" s="3">
        <v>1310</v>
      </c>
      <c r="U94" s="3"/>
      <c r="V94" s="862">
        <v>100</v>
      </c>
      <c r="Y94" s="94"/>
      <c r="Z94" s="1"/>
      <c r="AA94" s="1"/>
      <c r="AB94" s="1"/>
      <c r="AD94" s="327" t="str">
        <f>IFERROR(IF(AC93="","",VLOOKUP(AC93,$AL$3:$AR$37,4,FALSE)),"")</f>
        <v/>
      </c>
      <c r="AE94" s="327" t="str">
        <f>IFERROR(IF(AC93="","",VLOOKUP(AC93,$AL$3:$AR$37,2,FALSE)),"")</f>
        <v/>
      </c>
    </row>
    <row r="95" spans="1:31" ht="13.5" thickBot="1">
      <c r="A95" s="311" t="s">
        <v>305</v>
      </c>
      <c r="B95" s="3" t="s">
        <v>1651</v>
      </c>
      <c r="C95" s="311" t="s">
        <v>118</v>
      </c>
      <c r="D95" s="311" t="s">
        <v>254</v>
      </c>
      <c r="E95" s="1" t="str">
        <f>IF(A95="","",A95&amp;B95&amp;C95&amp;D95)</f>
        <v>Heat Pumps, Air-Cooled&gt;=240,000 and &lt;760,000OtherN/A</v>
      </c>
      <c r="F95" s="311"/>
      <c r="G95" s="810">
        <v>10.1</v>
      </c>
      <c r="H95" s="811" t="s">
        <v>246</v>
      </c>
      <c r="I95" s="812" t="s">
        <v>254</v>
      </c>
      <c r="J95" s="811"/>
      <c r="K95" s="812" t="s">
        <v>254</v>
      </c>
      <c r="L95" s="810">
        <v>13.3</v>
      </c>
      <c r="M95" s="812" t="s">
        <v>254</v>
      </c>
      <c r="N95" s="819" t="s">
        <v>254</v>
      </c>
      <c r="O95" s="805" t="s">
        <v>1359</v>
      </c>
      <c r="P95" s="857">
        <v>3.3</v>
      </c>
      <c r="Q95" s="812" t="s">
        <v>254</v>
      </c>
      <c r="R95" s="822" t="s">
        <v>3362</v>
      </c>
      <c r="T95" s="3">
        <v>1310</v>
      </c>
      <c r="U95" s="3"/>
      <c r="V95" s="862">
        <v>100</v>
      </c>
      <c r="Y95" s="94"/>
      <c r="Z95" s="1"/>
      <c r="AA95" s="1"/>
      <c r="AB95" s="1"/>
      <c r="AD95" s="327" t="str">
        <f>IFERROR(IF(AC93="","",VLOOKUP(AC93,$AL$3:$AR$37,5,FALSE)),"")</f>
        <v/>
      </c>
      <c r="AE95" s="327" t="str">
        <f>IFERROR(IF(AC93="","",VLOOKUP(AC93,$AL$3:$AR$37,3,FALSE)),"")</f>
        <v/>
      </c>
    </row>
    <row r="96" spans="1:31">
      <c r="A96" s="311" t="s">
        <v>305</v>
      </c>
      <c r="B96" s="3" t="s">
        <v>1652</v>
      </c>
      <c r="C96" s="311" t="s">
        <v>436</v>
      </c>
      <c r="D96" s="311" t="s">
        <v>254</v>
      </c>
      <c r="E96" s="1" t="str">
        <f>IF(A96="","",A96&amp;B96&amp;C96&amp;D96)</f>
        <v>Heat Pumps, Air-Cooled&gt;=760,000Electric (or none)N/A</v>
      </c>
      <c r="F96" s="311"/>
      <c r="G96" s="809">
        <v>10.3</v>
      </c>
      <c r="H96" s="799" t="s">
        <v>246</v>
      </c>
      <c r="I96" s="804" t="s">
        <v>254</v>
      </c>
      <c r="J96" s="799"/>
      <c r="K96" s="804" t="s">
        <v>254</v>
      </c>
      <c r="L96" s="809">
        <v>13.5</v>
      </c>
      <c r="M96" s="804" t="s">
        <v>254</v>
      </c>
      <c r="N96" s="816" t="s">
        <v>254</v>
      </c>
      <c r="O96" s="805" t="s">
        <v>1359</v>
      </c>
      <c r="P96" s="815">
        <v>3.3</v>
      </c>
      <c r="Q96" s="804" t="s">
        <v>254</v>
      </c>
      <c r="R96" s="802" t="s">
        <v>3362</v>
      </c>
      <c r="T96" s="3">
        <v>1310</v>
      </c>
      <c r="U96" s="3"/>
      <c r="V96" s="862">
        <v>100</v>
      </c>
      <c r="Y96" s="94">
        <v>3</v>
      </c>
      <c r="Z96" s="1">
        <f>Z138</f>
        <v>0</v>
      </c>
      <c r="AA96" s="1">
        <f>AA138</f>
        <v>0</v>
      </c>
      <c r="AB96" s="1" t="str">
        <f>AB138</f>
        <v/>
      </c>
      <c r="AC96" s="1" t="str">
        <f>AC138</f>
        <v>0</v>
      </c>
      <c r="AD96" s="326" t="str">
        <f>IFERROR(IF(AC96="","",VLOOKUP(AC96,$AL$3:$AR$37,7,FALSE)),"")</f>
        <v/>
      </c>
      <c r="AE96" s="326" t="str">
        <f>IFERROR(IF(AC96="","",VLOOKUP(AC96,$AL$3:$AR$37,6,FALSE)),"")</f>
        <v/>
      </c>
    </row>
    <row r="97" spans="1:31" ht="13.5" thickBot="1">
      <c r="A97" s="311" t="s">
        <v>305</v>
      </c>
      <c r="B97" s="3" t="s">
        <v>1652</v>
      </c>
      <c r="C97" s="311" t="s">
        <v>118</v>
      </c>
      <c r="D97" s="311" t="s">
        <v>254</v>
      </c>
      <c r="E97" s="1" t="str">
        <f>IF(A97="","",A97&amp;B97&amp;C97&amp;D97)</f>
        <v>Heat Pumps, Air-Cooled&gt;=760,000OtherN/A</v>
      </c>
      <c r="F97" s="311"/>
      <c r="G97" s="810">
        <v>10.1</v>
      </c>
      <c r="H97" s="811" t="s">
        <v>246</v>
      </c>
      <c r="I97" s="812" t="s">
        <v>254</v>
      </c>
      <c r="J97" s="811"/>
      <c r="K97" s="812" t="s">
        <v>254</v>
      </c>
      <c r="L97" s="810">
        <v>13.3</v>
      </c>
      <c r="M97" s="812" t="s">
        <v>254</v>
      </c>
      <c r="N97" s="819" t="s">
        <v>254</v>
      </c>
      <c r="O97" s="805" t="s">
        <v>1359</v>
      </c>
      <c r="P97" s="857">
        <v>3.3</v>
      </c>
      <c r="Q97" s="812" t="s">
        <v>254</v>
      </c>
      <c r="R97" s="822" t="s">
        <v>3362</v>
      </c>
      <c r="T97" s="3">
        <v>1310</v>
      </c>
      <c r="U97" s="3"/>
      <c r="V97" s="862">
        <v>100</v>
      </c>
      <c r="Y97" s="94"/>
      <c r="Z97" s="1"/>
      <c r="AA97" s="1"/>
      <c r="AB97" s="1"/>
      <c r="AD97" s="327" t="str">
        <f>IFERROR(IF(AC96="","",VLOOKUP(AC96,$AL$3:$AR$37,4,FALSE)),"")</f>
        <v/>
      </c>
      <c r="AE97" s="327" t="str">
        <f>IFERROR(IF(AC96="","",VLOOKUP(AC96,$AL$3:$AR$37,2,FALSE)),"")</f>
        <v/>
      </c>
    </row>
    <row r="98" spans="1:31" ht="13.5" thickBot="1">
      <c r="F98" s="311"/>
      <c r="G98" s="1148" t="s">
        <v>246</v>
      </c>
      <c r="H98" s="1149"/>
      <c r="I98" s="1149"/>
      <c r="J98" s="1149"/>
      <c r="K98" s="1150"/>
      <c r="L98" s="1148" t="s">
        <v>1667</v>
      </c>
      <c r="M98" s="1149"/>
      <c r="N98" s="1150"/>
      <c r="P98" s="1148" t="s">
        <v>3361</v>
      </c>
      <c r="Q98" s="1149"/>
      <c r="R98" s="1150"/>
      <c r="T98" s="1146" t="s">
        <v>3365</v>
      </c>
      <c r="U98" s="1147"/>
      <c r="V98" s="1146" t="s">
        <v>253</v>
      </c>
      <c r="W98" s="1147"/>
      <c r="Y98" s="94"/>
      <c r="Z98" s="1"/>
      <c r="AA98" s="1"/>
      <c r="AB98" s="1"/>
      <c r="AD98" s="327" t="str">
        <f>IFERROR(IF(AC96="","",VLOOKUP(AC96,$AL$3:$AR$37,5,FALSE)),"")</f>
        <v/>
      </c>
      <c r="AE98" s="327" t="str">
        <f>IFERROR(IF(AC96="","",VLOOKUP(AC96,$AL$3:$AR$37,3,FALSE)),"")</f>
        <v/>
      </c>
    </row>
    <row r="99" spans="1:31" ht="13.5" thickBot="1">
      <c r="F99" s="311"/>
      <c r="G99" s="866" t="s">
        <v>417</v>
      </c>
      <c r="H99" s="867"/>
      <c r="I99" s="867" t="s">
        <v>418</v>
      </c>
      <c r="J99" s="867"/>
      <c r="K99" s="868" t="s">
        <v>359</v>
      </c>
      <c r="L99" s="866" t="s">
        <v>417</v>
      </c>
      <c r="M99" s="867" t="s">
        <v>418</v>
      </c>
      <c r="N99" s="868" t="s">
        <v>359</v>
      </c>
      <c r="P99" s="852" t="s">
        <v>417</v>
      </c>
      <c r="Q99" s="853" t="s">
        <v>418</v>
      </c>
      <c r="R99" s="854" t="s">
        <v>3364</v>
      </c>
      <c r="S99" s="3"/>
      <c r="T99" s="858" t="s">
        <v>417</v>
      </c>
      <c r="U99" s="858" t="s">
        <v>418</v>
      </c>
      <c r="V99" s="858" t="s">
        <v>417</v>
      </c>
      <c r="W99" s="858" t="s">
        <v>418</v>
      </c>
      <c r="Y99" s="94">
        <v>4</v>
      </c>
      <c r="Z99" s="1">
        <f>Z139</f>
        <v>0</v>
      </c>
      <c r="AA99" s="1">
        <f>AA139</f>
        <v>0</v>
      </c>
      <c r="AB99" s="1" t="str">
        <f>AB139</f>
        <v/>
      </c>
      <c r="AC99" s="1" t="str">
        <f>AC139</f>
        <v>0</v>
      </c>
      <c r="AD99" s="326" t="str">
        <f>IFERROR(IF(AC99="","",VLOOKUP(AC99,$AL$3:$AR$37,7,FALSE)),"")</f>
        <v/>
      </c>
      <c r="AE99" s="326" t="str">
        <f>IFERROR(IF(AC99="","",VLOOKUP(AC99,$AL$3:$AR$37,6,FALSE)),"")</f>
        <v/>
      </c>
    </row>
    <row r="100" spans="1:31">
      <c r="A100" s="3" t="s">
        <v>306</v>
      </c>
      <c r="B100" s="3" t="s">
        <v>1668</v>
      </c>
      <c r="C100" s="311" t="s">
        <v>254</v>
      </c>
      <c r="D100" s="311" t="s">
        <v>254</v>
      </c>
      <c r="E100" s="1" t="str">
        <f t="shared" si="0"/>
        <v>Heat Pumps, Water-Cooled&lt;17,000N/AN/A</v>
      </c>
      <c r="F100" s="311"/>
      <c r="G100" s="806">
        <v>14</v>
      </c>
      <c r="H100" s="807" t="s">
        <v>246</v>
      </c>
      <c r="I100" s="856" t="s">
        <v>254</v>
      </c>
      <c r="J100" s="856" t="s">
        <v>254</v>
      </c>
      <c r="K100" s="865" t="s">
        <v>254</v>
      </c>
      <c r="L100" s="863" t="s">
        <v>254</v>
      </c>
      <c r="M100" s="856" t="s">
        <v>254</v>
      </c>
      <c r="N100" s="865" t="s">
        <v>254</v>
      </c>
      <c r="P100" s="855">
        <v>4.5999999999999996</v>
      </c>
      <c r="Q100" s="856" t="s">
        <v>254</v>
      </c>
      <c r="R100" s="820" t="s">
        <v>3362</v>
      </c>
      <c r="T100" s="1">
        <v>1522</v>
      </c>
      <c r="V100" s="860">
        <v>200</v>
      </c>
      <c r="Y100" s="94"/>
      <c r="Z100" s="1"/>
      <c r="AA100" s="1"/>
      <c r="AB100" s="1"/>
      <c r="AD100" s="327" t="str">
        <f>IFERROR(IF(AC99="","",VLOOKUP(AC99,$AL$3:$AR$37,4,FALSE)),"")</f>
        <v/>
      </c>
      <c r="AE100" s="327" t="str">
        <f>IFERROR(IF(AC99="","",VLOOKUP(AC99,$AL$3:$AR$37,2,FALSE)),"")</f>
        <v/>
      </c>
    </row>
    <row r="101" spans="1:31" ht="13.5" thickBot="1">
      <c r="A101" s="3" t="s">
        <v>306</v>
      </c>
      <c r="B101" s="3" t="s">
        <v>1669</v>
      </c>
      <c r="C101" s="311" t="s">
        <v>254</v>
      </c>
      <c r="D101" s="311" t="s">
        <v>254</v>
      </c>
      <c r="E101" s="1" t="str">
        <f t="shared" si="0"/>
        <v>Heat Pumps, Water-Cooled&gt;=17,000 and &lt;135,000N/AN/A</v>
      </c>
      <c r="F101" s="311"/>
      <c r="G101" s="810">
        <v>14</v>
      </c>
      <c r="H101" s="811" t="s">
        <v>246</v>
      </c>
      <c r="I101" s="812" t="s">
        <v>254</v>
      </c>
      <c r="J101" s="812" t="s">
        <v>254</v>
      </c>
      <c r="K101" s="819" t="s">
        <v>254</v>
      </c>
      <c r="L101" s="823" t="s">
        <v>254</v>
      </c>
      <c r="M101" s="812" t="s">
        <v>254</v>
      </c>
      <c r="N101" s="819" t="s">
        <v>254</v>
      </c>
      <c r="P101" s="857">
        <v>4.5999999999999996</v>
      </c>
      <c r="Q101" s="812" t="s">
        <v>254</v>
      </c>
      <c r="R101" s="822" t="s">
        <v>3362</v>
      </c>
      <c r="T101" s="1">
        <v>1522</v>
      </c>
      <c r="V101" s="860">
        <v>200</v>
      </c>
      <c r="Y101" s="94"/>
      <c r="Z101" s="1"/>
      <c r="AA101" s="1"/>
      <c r="AB101" s="1"/>
      <c r="AD101" s="327" t="str">
        <f>IFERROR(IF(AC99="","",VLOOKUP(AC99,$AL$3:$AR$37,5,FALSE)),"")</f>
        <v/>
      </c>
      <c r="AE101" s="327" t="str">
        <f>IFERROR(IF(AC99="","",VLOOKUP(AC99,$AL$3:$AR$37,3,FALSE)),"")</f>
        <v/>
      </c>
    </row>
    <row r="102" spans="1:31">
      <c r="E102" s="1" t="str">
        <f t="shared" si="0"/>
        <v/>
      </c>
      <c r="F102" s="311"/>
      <c r="G102" s="27"/>
      <c r="H102" s="27"/>
      <c r="I102" s="27"/>
      <c r="J102" s="27"/>
      <c r="K102" s="27"/>
      <c r="Y102" s="94">
        <v>5</v>
      </c>
      <c r="Z102" s="1">
        <f>Z140</f>
        <v>0</v>
      </c>
      <c r="AA102" s="1">
        <f>AA140</f>
        <v>0</v>
      </c>
      <c r="AB102" s="1" t="str">
        <f>AB140</f>
        <v/>
      </c>
      <c r="AC102" s="1" t="str">
        <f>AC140</f>
        <v>0</v>
      </c>
      <c r="AD102" s="326" t="str">
        <f>IFERROR(IF(AC102="","",VLOOKUP(AC102,$AL$3:$AR$37,7,FALSE)),"")</f>
        <v/>
      </c>
      <c r="AE102" s="326" t="str">
        <f>IFERROR(IF(AC102="","",VLOOKUP(AC102,$AL$3:$AR$37,6,FALSE)),"")</f>
        <v/>
      </c>
    </row>
    <row r="103" spans="1:31" ht="13.5" thickBot="1">
      <c r="B103" s="311"/>
      <c r="C103" s="311"/>
      <c r="D103" s="311"/>
      <c r="F103" s="311"/>
      <c r="G103" s="27"/>
      <c r="H103" s="27"/>
      <c r="I103" s="316"/>
      <c r="J103" s="27"/>
      <c r="K103" s="27"/>
      <c r="Y103" s="94"/>
      <c r="Z103" s="1"/>
      <c r="AA103" s="1"/>
      <c r="AB103" s="1"/>
      <c r="AD103" s="327" t="str">
        <f>IFERROR(IF(AC102="","",VLOOKUP(AC102,$AL$3:$AR$37,4,FALSE)),"")</f>
        <v/>
      </c>
      <c r="AE103" s="327" t="str">
        <f>IFERROR(IF(AC102="","",VLOOKUP(AC102,$AL$3:$AR$37,2,FALSE)),"")</f>
        <v/>
      </c>
    </row>
    <row r="104" spans="1:31" ht="13.5" thickBot="1">
      <c r="B104" s="322"/>
      <c r="C104" s="311"/>
      <c r="D104" s="311"/>
      <c r="F104" s="311"/>
      <c r="G104" s="1148" t="s">
        <v>1358</v>
      </c>
      <c r="H104" s="1149"/>
      <c r="I104" s="1149"/>
      <c r="J104" s="1149"/>
      <c r="K104" s="1150"/>
      <c r="L104" s="1148" t="s">
        <v>1359</v>
      </c>
      <c r="M104" s="1149"/>
      <c r="N104" s="1150"/>
      <c r="P104" s="1148" t="s">
        <v>3361</v>
      </c>
      <c r="Q104" s="1149"/>
      <c r="R104" s="1150"/>
      <c r="T104" s="1146" t="s">
        <v>3365</v>
      </c>
      <c r="U104" s="1147"/>
      <c r="V104" s="1146" t="s">
        <v>253</v>
      </c>
      <c r="W104" s="1147"/>
      <c r="Y104" s="99"/>
      <c r="Z104" s="100"/>
      <c r="AA104" s="100"/>
      <c r="AB104" s="100"/>
      <c r="AC104" s="100"/>
      <c r="AD104" s="745" t="str">
        <f>IFERROR(IF(AC102="","",VLOOKUP(AC102,$AL$3:$AR$37,5,FALSE)),"")</f>
        <v/>
      </c>
      <c r="AE104" s="745" t="str">
        <f>IFERROR(IF(AC102="","",VLOOKUP(AC102,$AL$3:$AR$37,3,FALSE)),"")</f>
        <v/>
      </c>
    </row>
    <row r="105" spans="1:31" ht="13.5" thickBot="1">
      <c r="E105" s="1" t="str">
        <f t="shared" ref="E105:E136" si="14">IF(A105="","",A105&amp;B105&amp;C105&amp;D105)</f>
        <v/>
      </c>
      <c r="F105" s="311"/>
      <c r="G105" s="866" t="s">
        <v>417</v>
      </c>
      <c r="H105" s="867"/>
      <c r="I105" s="867" t="s">
        <v>418</v>
      </c>
      <c r="J105" s="867"/>
      <c r="K105" s="868" t="s">
        <v>359</v>
      </c>
      <c r="L105" s="866" t="s">
        <v>417</v>
      </c>
      <c r="M105" s="867" t="s">
        <v>418</v>
      </c>
      <c r="N105" s="868" t="s">
        <v>359</v>
      </c>
      <c r="P105" s="852" t="s">
        <v>417</v>
      </c>
      <c r="Q105" s="853" t="s">
        <v>418</v>
      </c>
      <c r="R105" s="854" t="s">
        <v>3364</v>
      </c>
      <c r="T105" s="858" t="s">
        <v>417</v>
      </c>
      <c r="U105" s="858" t="s">
        <v>418</v>
      </c>
      <c r="V105" s="858" t="s">
        <v>417</v>
      </c>
      <c r="W105" s="858" t="s">
        <v>418</v>
      </c>
      <c r="Z105" s="1"/>
      <c r="AA105" s="1"/>
      <c r="AB105" s="1"/>
    </row>
    <row r="106" spans="1:31">
      <c r="A106" s="3" t="s">
        <v>1254</v>
      </c>
      <c r="B106" s="322" t="s">
        <v>441</v>
      </c>
      <c r="C106" s="311" t="s">
        <v>254</v>
      </c>
      <c r="D106" s="311" t="s">
        <v>472</v>
      </c>
      <c r="E106" s="1" t="str">
        <f t="shared" si="14"/>
        <v>Heat Pump VRF, Air Cooled&lt;65,000N/AMultiSplit System</v>
      </c>
      <c r="F106" s="311"/>
      <c r="G106" s="813">
        <v>15.2</v>
      </c>
      <c r="H106" s="808" t="s">
        <v>3359</v>
      </c>
      <c r="I106" s="808">
        <v>16</v>
      </c>
      <c r="J106" s="808" t="s">
        <v>3359</v>
      </c>
      <c r="K106" s="865" t="s">
        <v>254</v>
      </c>
      <c r="L106" s="814">
        <v>11.7</v>
      </c>
      <c r="M106" s="808">
        <v>12</v>
      </c>
      <c r="N106" s="865" t="s">
        <v>254</v>
      </c>
      <c r="O106" s="3" t="s">
        <v>3360</v>
      </c>
      <c r="P106" s="814">
        <v>7.8</v>
      </c>
      <c r="Q106" s="808">
        <v>9</v>
      </c>
      <c r="R106" s="820" t="s">
        <v>3363</v>
      </c>
      <c r="T106" s="1">
        <v>1323</v>
      </c>
      <c r="U106" s="1">
        <v>1378</v>
      </c>
      <c r="V106" s="870">
        <v>150</v>
      </c>
      <c r="W106" s="870">
        <v>200</v>
      </c>
      <c r="Y106" s="340" t="s">
        <v>1644</v>
      </c>
      <c r="AA106" s="1"/>
      <c r="AB106" s="1"/>
    </row>
    <row r="107" spans="1:31">
      <c r="A107" s="3" t="s">
        <v>1254</v>
      </c>
      <c r="B107" s="322" t="s">
        <v>441</v>
      </c>
      <c r="C107" s="311" t="s">
        <v>254</v>
      </c>
      <c r="D107" s="311" t="s">
        <v>473</v>
      </c>
      <c r="E107" s="1" t="str">
        <f t="shared" si="14"/>
        <v>Heat Pump VRF, Air Cooled&lt;65,000N/AMultiSplit System w/Heat Recovery</v>
      </c>
      <c r="F107" s="311"/>
      <c r="G107" s="797">
        <v>15.2</v>
      </c>
      <c r="H107" s="798" t="s">
        <v>3359</v>
      </c>
      <c r="I107" s="798">
        <v>16</v>
      </c>
      <c r="J107" s="798" t="s">
        <v>3359</v>
      </c>
      <c r="K107" s="816" t="s">
        <v>254</v>
      </c>
      <c r="L107" s="800">
        <v>11.7</v>
      </c>
      <c r="M107" s="798">
        <v>12</v>
      </c>
      <c r="N107" s="816" t="s">
        <v>254</v>
      </c>
      <c r="O107" s="3" t="s">
        <v>3360</v>
      </c>
      <c r="P107" s="800">
        <v>7.8</v>
      </c>
      <c r="Q107" s="798">
        <v>9</v>
      </c>
      <c r="R107" s="802" t="s">
        <v>3363</v>
      </c>
      <c r="T107" s="1">
        <v>1323</v>
      </c>
      <c r="U107" s="1">
        <v>1378</v>
      </c>
      <c r="V107" s="870">
        <v>150</v>
      </c>
      <c r="W107" s="870">
        <v>200</v>
      </c>
      <c r="Y107" s="164">
        <v>1</v>
      </c>
      <c r="Z107" s="164">
        <f>'HVAC Worksheet'!F10</f>
        <v>0</v>
      </c>
      <c r="AA107" s="164">
        <f>'HVAC Worksheet'!D10*12000</f>
        <v>0</v>
      </c>
      <c r="AB107" s="164" t="str">
        <f>IF('HVAC Worksheet'!D10="","",IF(OR(Z107="Package Terminal Air Conditioners (PTAC)",Z107="Package Terminal Heat Pump (PTHP)"),VLOOKUP('HVAC Worksheet'!D10*12000,'HVAC Efficiency Tables'!$AI$22:$AK$30,3),VLOOKUP('HVAC Worksheet'!D10*12000,'HVAC Efficiency Tables'!$AI$4:$AK$10,3)))</f>
        <v/>
      </c>
      <c r="AC107" s="329" t="str">
        <f>Z107&amp;AB107</f>
        <v>0</v>
      </c>
      <c r="AD107" s="164" t="str">
        <f>AD11</f>
        <v/>
      </c>
      <c r="AE107" s="164" t="str">
        <f>AE11</f>
        <v/>
      </c>
    </row>
    <row r="108" spans="1:31">
      <c r="A108" s="3" t="s">
        <v>1254</v>
      </c>
      <c r="B108" s="311" t="s">
        <v>442</v>
      </c>
      <c r="C108" s="311" t="s">
        <v>436</v>
      </c>
      <c r="D108" s="311" t="s">
        <v>472</v>
      </c>
      <c r="E108" s="1" t="str">
        <f>IF(A108="","",A108&amp;B108&amp;C108&amp;D108)</f>
        <v>Heat Pump VRF, Air Cooled&gt;=65,000 and &lt;135,000Electric (or none)MultiSplit System</v>
      </c>
      <c r="F108" s="311"/>
      <c r="G108" s="809">
        <v>11.3</v>
      </c>
      <c r="H108" s="798" t="s">
        <v>246</v>
      </c>
      <c r="I108" s="798">
        <v>11.3</v>
      </c>
      <c r="J108" s="798" t="s">
        <v>246</v>
      </c>
      <c r="K108" s="816" t="s">
        <v>254</v>
      </c>
      <c r="L108" s="815">
        <v>16</v>
      </c>
      <c r="M108" s="798">
        <v>17.5</v>
      </c>
      <c r="N108" s="816" t="s">
        <v>254</v>
      </c>
      <c r="O108" s="1" t="s">
        <v>1359</v>
      </c>
      <c r="P108" s="815">
        <v>3.5</v>
      </c>
      <c r="Q108" s="798">
        <v>3.8</v>
      </c>
      <c r="R108" s="802" t="s">
        <v>3362</v>
      </c>
      <c r="T108" s="1">
        <v>1323</v>
      </c>
      <c r="U108" s="1">
        <v>1378</v>
      </c>
      <c r="V108" s="870">
        <v>150</v>
      </c>
      <c r="W108" s="870">
        <v>200</v>
      </c>
      <c r="Y108" s="164">
        <v>2</v>
      </c>
      <c r="Z108" s="164">
        <f>'HVAC Worksheet'!F11</f>
        <v>0</v>
      </c>
      <c r="AA108" s="164">
        <f>'HVAC Worksheet'!D11*12000</f>
        <v>0</v>
      </c>
      <c r="AB108" s="164" t="str">
        <f>IF('HVAC Worksheet'!D11="","",IF(OR(Z108="Package Terminal Air Conditioners (PTAC)",Z108="Package Terminal Heat Pump (PTHP)"),VLOOKUP('HVAC Worksheet'!D11*12000,'HVAC Efficiency Tables'!$AI$22:$AK$30,3),VLOOKUP('HVAC Worksheet'!D11*12000,'HVAC Efficiency Tables'!$AI$4:$AK$10,3)))</f>
        <v/>
      </c>
      <c r="AC108" s="329" t="str">
        <f>Z108&amp;AB108</f>
        <v>0</v>
      </c>
      <c r="AD108" s="164" t="str">
        <f>AD14</f>
        <v/>
      </c>
      <c r="AE108" s="164" t="str">
        <f>AE14</f>
        <v/>
      </c>
    </row>
    <row r="109" spans="1:31">
      <c r="A109" s="3" t="s">
        <v>1254</v>
      </c>
      <c r="B109" s="311" t="s">
        <v>442</v>
      </c>
      <c r="C109" s="311" t="s">
        <v>436</v>
      </c>
      <c r="D109" s="311" t="s">
        <v>473</v>
      </c>
      <c r="E109" s="1" t="str">
        <f t="shared" si="14"/>
        <v>Heat Pump VRF, Air Cooled&gt;=65,000 and &lt;135,000Electric (or none)MultiSplit System w/Heat Recovery</v>
      </c>
      <c r="F109" s="311"/>
      <c r="G109" s="809">
        <v>11.1</v>
      </c>
      <c r="H109" s="799" t="s">
        <v>246</v>
      </c>
      <c r="I109" s="798">
        <v>11.1</v>
      </c>
      <c r="J109" s="798" t="s">
        <v>246</v>
      </c>
      <c r="K109" s="816" t="s">
        <v>254</v>
      </c>
      <c r="L109" s="815">
        <v>15.8</v>
      </c>
      <c r="M109" s="798">
        <v>17.3</v>
      </c>
      <c r="N109" s="816" t="s">
        <v>254</v>
      </c>
      <c r="O109" s="1" t="s">
        <v>1359</v>
      </c>
      <c r="P109" s="815">
        <v>3.5</v>
      </c>
      <c r="Q109" s="798">
        <v>3.8</v>
      </c>
      <c r="R109" s="802" t="s">
        <v>3362</v>
      </c>
      <c r="T109" s="1">
        <v>1323</v>
      </c>
      <c r="U109" s="1">
        <v>1378</v>
      </c>
      <c r="V109" s="870">
        <v>150</v>
      </c>
      <c r="W109" s="870">
        <v>200</v>
      </c>
      <c r="Y109" s="164">
        <v>3</v>
      </c>
      <c r="Z109" s="164">
        <f>'HVAC Worksheet'!F12</f>
        <v>0</v>
      </c>
      <c r="AA109" s="164">
        <f>'HVAC Worksheet'!D12*12000</f>
        <v>0</v>
      </c>
      <c r="AB109" s="164" t="str">
        <f>IF('HVAC Worksheet'!D12="","",IF(OR(Z109="Package Terminal Air Conditioners (PTAC)",Z109="Package Terminal Heat Pump (PTHP)"),VLOOKUP('HVAC Worksheet'!D12*12000,'HVAC Efficiency Tables'!$AI$22:$AK$30,3),VLOOKUP('HVAC Worksheet'!D12*12000,'HVAC Efficiency Tables'!$AI$4:$AK$10,3)))</f>
        <v/>
      </c>
      <c r="AC109" s="329" t="str">
        <f>Z109&amp;AB109</f>
        <v>0</v>
      </c>
      <c r="AD109" s="164" t="str">
        <f>AD17</f>
        <v/>
      </c>
      <c r="AE109" s="164" t="str">
        <f>AE17</f>
        <v/>
      </c>
    </row>
    <row r="110" spans="1:31">
      <c r="A110" s="3" t="s">
        <v>1254</v>
      </c>
      <c r="B110" s="311" t="s">
        <v>442</v>
      </c>
      <c r="C110" s="311" t="s">
        <v>118</v>
      </c>
      <c r="D110" s="311" t="s">
        <v>472</v>
      </c>
      <c r="E110" s="1" t="str">
        <f t="shared" si="14"/>
        <v>Heat Pump VRF, Air Cooled&gt;=65,000 and &lt;135,000OtherMultiSplit System</v>
      </c>
      <c r="F110" s="311"/>
      <c r="G110" s="809">
        <v>11.3</v>
      </c>
      <c r="H110" s="798" t="s">
        <v>246</v>
      </c>
      <c r="I110" s="798">
        <v>11.3</v>
      </c>
      <c r="J110" s="798" t="s">
        <v>246</v>
      </c>
      <c r="K110" s="816" t="s">
        <v>254</v>
      </c>
      <c r="L110" s="815">
        <v>16</v>
      </c>
      <c r="M110" s="798">
        <v>17.5</v>
      </c>
      <c r="N110" s="816" t="s">
        <v>254</v>
      </c>
      <c r="O110" s="1" t="s">
        <v>1359</v>
      </c>
      <c r="P110" s="815">
        <v>3.5</v>
      </c>
      <c r="Q110" s="798">
        <v>3.8</v>
      </c>
      <c r="R110" s="802" t="s">
        <v>3362</v>
      </c>
      <c r="T110" s="1">
        <v>1323</v>
      </c>
      <c r="U110" s="1">
        <v>1378</v>
      </c>
      <c r="V110" s="870">
        <v>150</v>
      </c>
      <c r="W110" s="870">
        <v>200</v>
      </c>
      <c r="Y110" s="164">
        <v>4</v>
      </c>
      <c r="Z110" s="164">
        <f>'HVAC Worksheet'!F13</f>
        <v>0</v>
      </c>
      <c r="AA110" s="164">
        <f>'HVAC Worksheet'!D13*12000</f>
        <v>0</v>
      </c>
      <c r="AB110" s="164" t="str">
        <f>IF('HVAC Worksheet'!D13="","",IF(OR(Z110="Package Terminal Air Conditioners (PTAC)",Z110="Package Terminal Heat Pump (PTHP)"),VLOOKUP('HVAC Worksheet'!D13*12000,'HVAC Efficiency Tables'!$AI$22:$AK$30,3),VLOOKUP('HVAC Worksheet'!D13*12000,'HVAC Efficiency Tables'!$AI$4:$AK$10,3)))</f>
        <v/>
      </c>
      <c r="AC110" s="329" t="str">
        <f t="shared" ref="AC110:AC119" si="15">Z110&amp;AB110</f>
        <v>0</v>
      </c>
      <c r="AD110" s="164" t="str">
        <f>AD20</f>
        <v/>
      </c>
      <c r="AE110" s="164" t="str">
        <f>AE20</f>
        <v/>
      </c>
    </row>
    <row r="111" spans="1:31">
      <c r="A111" s="3" t="s">
        <v>1254</v>
      </c>
      <c r="B111" s="311" t="s">
        <v>442</v>
      </c>
      <c r="C111" s="311" t="s">
        <v>118</v>
      </c>
      <c r="D111" s="311" t="s">
        <v>473</v>
      </c>
      <c r="E111" s="1" t="str">
        <f t="shared" si="14"/>
        <v>Heat Pump VRF, Air Cooled&gt;=65,000 and &lt;135,000OtherMultiSplit System w/Heat Recovery</v>
      </c>
      <c r="F111" s="311"/>
      <c r="G111" s="809">
        <v>11.1</v>
      </c>
      <c r="H111" s="799" t="s">
        <v>246</v>
      </c>
      <c r="I111" s="798">
        <v>11.1</v>
      </c>
      <c r="J111" s="798" t="s">
        <v>246</v>
      </c>
      <c r="K111" s="816" t="s">
        <v>254</v>
      </c>
      <c r="L111" s="815">
        <v>15.8</v>
      </c>
      <c r="M111" s="798">
        <v>17.3</v>
      </c>
      <c r="N111" s="816" t="s">
        <v>254</v>
      </c>
      <c r="O111" s="1" t="s">
        <v>1359</v>
      </c>
      <c r="P111" s="815">
        <v>3.5</v>
      </c>
      <c r="Q111" s="798">
        <v>3.8</v>
      </c>
      <c r="R111" s="802" t="s">
        <v>3362</v>
      </c>
      <c r="T111" s="1">
        <v>1323</v>
      </c>
      <c r="U111" s="1">
        <v>1378</v>
      </c>
      <c r="V111" s="870">
        <v>150</v>
      </c>
      <c r="W111" s="870">
        <v>200</v>
      </c>
      <c r="Y111" s="164">
        <v>5</v>
      </c>
      <c r="Z111" s="164">
        <f>'HVAC Worksheet'!F14</f>
        <v>0</v>
      </c>
      <c r="AA111" s="164">
        <f>'HVAC Worksheet'!D14*12000</f>
        <v>0</v>
      </c>
      <c r="AB111" s="164" t="str">
        <f>IF('HVAC Worksheet'!D14="","",IF(OR(Z111="Package Terminal Air Conditioners (PTAC)",Z111="Package Terminal Heat Pump (PTHP)"),VLOOKUP('HVAC Worksheet'!D14*12000,'HVAC Efficiency Tables'!$AI$22:$AK$30,3),VLOOKUP('HVAC Worksheet'!D14*12000,'HVAC Efficiency Tables'!$AI$4:$AK$10,3)))</f>
        <v/>
      </c>
      <c r="AC111" s="329" t="str">
        <f t="shared" si="15"/>
        <v>0</v>
      </c>
      <c r="AD111" s="164" t="str">
        <f>AD23</f>
        <v/>
      </c>
      <c r="AE111" s="164" t="str">
        <f>AE23</f>
        <v/>
      </c>
    </row>
    <row r="112" spans="1:31">
      <c r="A112" s="3" t="s">
        <v>1254</v>
      </c>
      <c r="B112" s="311" t="s">
        <v>443</v>
      </c>
      <c r="C112" s="311" t="s">
        <v>436</v>
      </c>
      <c r="D112" s="311" t="s">
        <v>472</v>
      </c>
      <c r="E112" s="1" t="str">
        <f>IF(A112="","",A112&amp;B112&amp;C112&amp;D112)</f>
        <v>Heat Pump VRF, Air Cooled&gt;=135,000 and &lt;240,000Electric (or none)MultiSplit System</v>
      </c>
      <c r="F112" s="311"/>
      <c r="G112" s="809">
        <v>10.9</v>
      </c>
      <c r="H112" s="799" t="s">
        <v>246</v>
      </c>
      <c r="I112" s="798">
        <v>10.9</v>
      </c>
      <c r="J112" s="798" t="s">
        <v>246</v>
      </c>
      <c r="K112" s="816" t="s">
        <v>254</v>
      </c>
      <c r="L112" s="815">
        <v>15.3</v>
      </c>
      <c r="M112" s="798">
        <v>16.7</v>
      </c>
      <c r="N112" s="816" t="s">
        <v>254</v>
      </c>
      <c r="O112" s="1" t="s">
        <v>1359</v>
      </c>
      <c r="P112" s="815">
        <v>3.4</v>
      </c>
      <c r="Q112" s="798">
        <v>3.6</v>
      </c>
      <c r="R112" s="802" t="s">
        <v>3362</v>
      </c>
      <c r="S112" s="3"/>
      <c r="T112" s="1">
        <v>1323</v>
      </c>
      <c r="U112" s="1">
        <v>1378</v>
      </c>
      <c r="V112" s="870">
        <v>150</v>
      </c>
      <c r="W112" s="870">
        <v>200</v>
      </c>
      <c r="Y112" s="164">
        <v>6</v>
      </c>
      <c r="Z112" s="164">
        <f>'HVAC Worksheet'!F15</f>
        <v>0</v>
      </c>
      <c r="AA112" s="164">
        <f>'HVAC Worksheet'!D15*12000</f>
        <v>0</v>
      </c>
      <c r="AB112" s="164" t="str">
        <f>IF('HVAC Worksheet'!D15="","",IF(OR(Z112="Package Terminal Air Conditioners (PTAC)",Z112="Package Terminal Heat Pump (PTHP)"),VLOOKUP('HVAC Worksheet'!D15*12000,'HVAC Efficiency Tables'!$AI$22:$AK$30,3),VLOOKUP('HVAC Worksheet'!D15*12000,'HVAC Efficiency Tables'!$AI$4:$AK$10,3)))</f>
        <v/>
      </c>
      <c r="AC112" s="329" t="str">
        <f>Z112&amp;AB112</f>
        <v>0</v>
      </c>
      <c r="AD112" s="164" t="str">
        <f>AD26</f>
        <v/>
      </c>
      <c r="AE112" s="164" t="str">
        <f>AE26</f>
        <v/>
      </c>
    </row>
    <row r="113" spans="1:31">
      <c r="A113" s="3" t="s">
        <v>1254</v>
      </c>
      <c r="B113" s="311" t="s">
        <v>443</v>
      </c>
      <c r="C113" s="311" t="s">
        <v>436</v>
      </c>
      <c r="D113" s="311" t="s">
        <v>473</v>
      </c>
      <c r="E113" s="1" t="str">
        <f t="shared" si="14"/>
        <v>Heat Pump VRF, Air Cooled&gt;=135,000 and &lt;240,000Electric (or none)MultiSplit System w/Heat Recovery</v>
      </c>
      <c r="F113" s="311"/>
      <c r="G113" s="809">
        <v>10.7</v>
      </c>
      <c r="H113" s="799" t="s">
        <v>246</v>
      </c>
      <c r="I113" s="798">
        <v>10.7</v>
      </c>
      <c r="J113" s="798" t="s">
        <v>246</v>
      </c>
      <c r="K113" s="816" t="s">
        <v>254</v>
      </c>
      <c r="L113" s="815">
        <v>15.1</v>
      </c>
      <c r="M113" s="798">
        <v>16.5</v>
      </c>
      <c r="N113" s="816" t="s">
        <v>254</v>
      </c>
      <c r="O113" s="1" t="s">
        <v>1359</v>
      </c>
      <c r="P113" s="815">
        <v>3.4</v>
      </c>
      <c r="Q113" s="798">
        <v>3.6</v>
      </c>
      <c r="R113" s="802" t="s">
        <v>3362</v>
      </c>
      <c r="S113" s="3"/>
      <c r="T113" s="1">
        <v>1323</v>
      </c>
      <c r="U113" s="1">
        <v>1378</v>
      </c>
      <c r="V113" s="870">
        <v>150</v>
      </c>
      <c r="W113" s="870">
        <v>200</v>
      </c>
      <c r="Y113" s="164">
        <v>7</v>
      </c>
      <c r="Z113" s="164">
        <f>'HVAC Worksheet'!F16</f>
        <v>0</v>
      </c>
      <c r="AA113" s="164">
        <f>'HVAC Worksheet'!D16*12000</f>
        <v>0</v>
      </c>
      <c r="AB113" s="164" t="str">
        <f>IF('HVAC Worksheet'!D16="","",IF(OR(Z113="Package Terminal Air Conditioners (PTAC)",Z113="Package Terminal Heat Pump (PTHP)"),VLOOKUP('HVAC Worksheet'!D16*12000,'HVAC Efficiency Tables'!$AI$22:$AK$30,3),VLOOKUP('HVAC Worksheet'!D16*12000,'HVAC Efficiency Tables'!$AI$4:$AK$10,3)))</f>
        <v/>
      </c>
      <c r="AC113" s="329" t="str">
        <f t="shared" si="15"/>
        <v>0</v>
      </c>
      <c r="AD113" s="164" t="str">
        <f>AD29</f>
        <v/>
      </c>
      <c r="AE113" s="164" t="str">
        <f>AE29</f>
        <v/>
      </c>
    </row>
    <row r="114" spans="1:31">
      <c r="A114" s="3" t="s">
        <v>1254</v>
      </c>
      <c r="B114" s="311" t="s">
        <v>443</v>
      </c>
      <c r="C114" s="311" t="s">
        <v>118</v>
      </c>
      <c r="D114" s="311" t="s">
        <v>472</v>
      </c>
      <c r="E114" s="1" t="str">
        <f t="shared" si="14"/>
        <v>Heat Pump VRF, Air Cooled&gt;=135,000 and &lt;240,000OtherMultiSplit System</v>
      </c>
      <c r="F114" s="311"/>
      <c r="G114" s="809">
        <v>10.9</v>
      </c>
      <c r="H114" s="799" t="s">
        <v>246</v>
      </c>
      <c r="I114" s="798">
        <v>10.9</v>
      </c>
      <c r="J114" s="798" t="s">
        <v>246</v>
      </c>
      <c r="K114" s="816" t="s">
        <v>254</v>
      </c>
      <c r="L114" s="815">
        <v>15.3</v>
      </c>
      <c r="M114" s="798">
        <v>16.7</v>
      </c>
      <c r="N114" s="816" t="s">
        <v>254</v>
      </c>
      <c r="O114" s="1" t="s">
        <v>1359</v>
      </c>
      <c r="P114" s="815">
        <v>3.4</v>
      </c>
      <c r="Q114" s="798">
        <v>3.6</v>
      </c>
      <c r="R114" s="802" t="s">
        <v>3362</v>
      </c>
      <c r="T114" s="1">
        <v>1323</v>
      </c>
      <c r="U114" s="1">
        <v>1378</v>
      </c>
      <c r="V114" s="870">
        <v>150</v>
      </c>
      <c r="W114" s="870">
        <v>200</v>
      </c>
      <c r="Y114" s="164">
        <v>8</v>
      </c>
      <c r="Z114" s="164">
        <f>'HVAC Worksheet'!F17</f>
        <v>0</v>
      </c>
      <c r="AA114" s="164">
        <f>'HVAC Worksheet'!D17*12000</f>
        <v>0</v>
      </c>
      <c r="AB114" s="164" t="str">
        <f>IF('HVAC Worksheet'!D17="","",IF(OR(Z114="Package Terminal Air Conditioners (PTAC)",Z114="Package Terminal Heat Pump (PTHP)"),VLOOKUP('HVAC Worksheet'!D17*12000,'HVAC Efficiency Tables'!$AI$22:$AK$30,3),VLOOKUP('HVAC Worksheet'!D17*12000,'HVAC Efficiency Tables'!$AI$4:$AK$10,3)))</f>
        <v/>
      </c>
      <c r="AC114" s="329" t="str">
        <f t="shared" si="15"/>
        <v>0</v>
      </c>
      <c r="AD114" s="164" t="str">
        <f>AD32</f>
        <v/>
      </c>
      <c r="AE114" s="164" t="str">
        <f>AE32</f>
        <v/>
      </c>
    </row>
    <row r="115" spans="1:31">
      <c r="A115" s="3" t="s">
        <v>1254</v>
      </c>
      <c r="B115" s="311" t="s">
        <v>443</v>
      </c>
      <c r="C115" s="311" t="s">
        <v>118</v>
      </c>
      <c r="D115" s="311" t="s">
        <v>473</v>
      </c>
      <c r="E115" s="1" t="str">
        <f t="shared" si="14"/>
        <v>Heat Pump VRF, Air Cooled&gt;=135,000 and &lt;240,000OtherMultiSplit System w/Heat Recovery</v>
      </c>
      <c r="F115" s="311"/>
      <c r="G115" s="809">
        <v>10.7</v>
      </c>
      <c r="H115" s="799" t="s">
        <v>246</v>
      </c>
      <c r="I115" s="798">
        <v>10.7</v>
      </c>
      <c r="J115" s="798" t="s">
        <v>246</v>
      </c>
      <c r="K115" s="816" t="s">
        <v>254</v>
      </c>
      <c r="L115" s="815">
        <v>15.1</v>
      </c>
      <c r="M115" s="798">
        <v>16.5</v>
      </c>
      <c r="N115" s="816" t="s">
        <v>254</v>
      </c>
      <c r="O115" s="1" t="s">
        <v>1359</v>
      </c>
      <c r="P115" s="815">
        <v>3.4</v>
      </c>
      <c r="Q115" s="798">
        <v>3.6</v>
      </c>
      <c r="R115" s="802" t="s">
        <v>3362</v>
      </c>
      <c r="T115" s="1">
        <v>1323</v>
      </c>
      <c r="U115" s="1">
        <v>1378</v>
      </c>
      <c r="V115" s="870">
        <v>150</v>
      </c>
      <c r="W115" s="870">
        <v>200</v>
      </c>
      <c r="Y115" s="164">
        <v>9</v>
      </c>
      <c r="Z115" s="164">
        <f>'HVAC Worksheet'!F18</f>
        <v>0</v>
      </c>
      <c r="AA115" s="164">
        <f>'HVAC Worksheet'!D18*12000</f>
        <v>0</v>
      </c>
      <c r="AB115" s="164" t="str">
        <f>IF('HVAC Worksheet'!D18="","",IF(OR(Z115="Package Terminal Air Conditioners (PTAC)",Z115="Package Terminal Heat Pump (PTHP)"),VLOOKUP('HVAC Worksheet'!D18*12000,'HVAC Efficiency Tables'!$AI$22:$AK$30,3),VLOOKUP('HVAC Worksheet'!D18*12000,'HVAC Efficiency Tables'!$AI$4:$AK$10,3)))</f>
        <v/>
      </c>
      <c r="AC115" s="329" t="str">
        <f t="shared" si="15"/>
        <v>0</v>
      </c>
      <c r="AD115" s="164" t="str">
        <f>AD35</f>
        <v/>
      </c>
      <c r="AE115" s="164" t="str">
        <f>AE35</f>
        <v/>
      </c>
    </row>
    <row r="116" spans="1:31">
      <c r="A116" s="3" t="s">
        <v>1254</v>
      </c>
      <c r="B116" s="3" t="s">
        <v>444</v>
      </c>
      <c r="C116" s="3" t="s">
        <v>436</v>
      </c>
      <c r="D116" s="311" t="s">
        <v>472</v>
      </c>
      <c r="E116" s="1" t="str">
        <f t="shared" si="14"/>
        <v>Heat Pump VRF, Air Cooled&gt;=240,000Electric (or none)MultiSplit System</v>
      </c>
      <c r="F116" s="311"/>
      <c r="G116" s="809">
        <v>10.3</v>
      </c>
      <c r="H116" s="799" t="s">
        <v>246</v>
      </c>
      <c r="I116" s="798">
        <v>10.3</v>
      </c>
      <c r="J116" s="798" t="s">
        <v>246</v>
      </c>
      <c r="K116" s="816" t="s">
        <v>254</v>
      </c>
      <c r="L116" s="815">
        <v>14</v>
      </c>
      <c r="M116" s="798">
        <v>15.2</v>
      </c>
      <c r="N116" s="816" t="s">
        <v>254</v>
      </c>
      <c r="O116" s="1" t="s">
        <v>1359</v>
      </c>
      <c r="P116" s="815">
        <v>3.3</v>
      </c>
      <c r="Q116" s="798">
        <v>3.5</v>
      </c>
      <c r="R116" s="802" t="s">
        <v>3362</v>
      </c>
      <c r="S116" s="3"/>
      <c r="T116" s="1">
        <v>1323</v>
      </c>
      <c r="U116" s="1">
        <v>1378</v>
      </c>
      <c r="V116" s="870">
        <v>150</v>
      </c>
      <c r="W116" s="870">
        <v>200</v>
      </c>
      <c r="Y116" s="164">
        <v>10</v>
      </c>
      <c r="Z116" s="164">
        <f>'HVAC Worksheet'!F19</f>
        <v>0</v>
      </c>
      <c r="AA116" s="164">
        <f>'HVAC Worksheet'!D19*12000</f>
        <v>0</v>
      </c>
      <c r="AB116" s="164" t="str">
        <f>IF('HVAC Worksheet'!D19="","",IF(OR(Z116="Package Terminal Air Conditioners (PTAC)",Z116="Package Terminal Heat Pump (PTHP)"),VLOOKUP('HVAC Worksheet'!D19*12000,'HVAC Efficiency Tables'!$AI$22:$AK$30,3),VLOOKUP('HVAC Worksheet'!D19*12000,'HVAC Efficiency Tables'!$AI$4:$AK$10,3)))</f>
        <v/>
      </c>
      <c r="AC116" s="329" t="str">
        <f t="shared" si="15"/>
        <v>0</v>
      </c>
      <c r="AD116" s="164" t="str">
        <f>AD38</f>
        <v/>
      </c>
      <c r="AE116" s="164" t="str">
        <f>AE38</f>
        <v/>
      </c>
    </row>
    <row r="117" spans="1:31">
      <c r="A117" s="3" t="s">
        <v>1254</v>
      </c>
      <c r="B117" s="3" t="s">
        <v>444</v>
      </c>
      <c r="C117" s="3" t="s">
        <v>436</v>
      </c>
      <c r="D117" s="311" t="s">
        <v>473</v>
      </c>
      <c r="E117" s="1" t="str">
        <f t="shared" si="14"/>
        <v>Heat Pump VRF, Air Cooled&gt;=240,000Electric (or none)MultiSplit System w/Heat Recovery</v>
      </c>
      <c r="F117" s="311"/>
      <c r="G117" s="809">
        <v>10.1</v>
      </c>
      <c r="H117" s="799" t="s">
        <v>246</v>
      </c>
      <c r="I117" s="798">
        <v>10.1</v>
      </c>
      <c r="J117" s="798" t="s">
        <v>246</v>
      </c>
      <c r="K117" s="816" t="s">
        <v>254</v>
      </c>
      <c r="L117" s="815">
        <v>13.8</v>
      </c>
      <c r="M117" s="798">
        <v>15.1</v>
      </c>
      <c r="N117" s="816" t="s">
        <v>254</v>
      </c>
      <c r="O117" s="1" t="s">
        <v>1359</v>
      </c>
      <c r="P117" s="815">
        <v>3.3</v>
      </c>
      <c r="Q117" s="798">
        <v>3.5</v>
      </c>
      <c r="R117" s="802" t="s">
        <v>3362</v>
      </c>
      <c r="S117" s="3"/>
      <c r="T117" s="1">
        <v>1323</v>
      </c>
      <c r="U117" s="1">
        <v>1378</v>
      </c>
      <c r="V117" s="870">
        <v>150</v>
      </c>
      <c r="W117" s="870">
        <v>200</v>
      </c>
      <c r="Y117" s="164">
        <v>11</v>
      </c>
      <c r="Z117" s="164">
        <f>'HVAC Worksheet'!F20</f>
        <v>0</v>
      </c>
      <c r="AA117" s="164">
        <f>'HVAC Worksheet'!D20*12000</f>
        <v>0</v>
      </c>
      <c r="AB117" s="164" t="str">
        <f>IF('HVAC Worksheet'!D20="","",IF(OR(Z117="Package Terminal Air Conditioners (PTAC)",Z117="Package Terminal Heat Pump (PTHP)"),VLOOKUP('HVAC Worksheet'!D20*12000,'HVAC Efficiency Tables'!$AI$22:$AK$30,3),VLOOKUP('HVAC Worksheet'!D20*12000,'HVAC Efficiency Tables'!$AI$4:$AK$10,3)))</f>
        <v/>
      </c>
      <c r="AC117" s="329" t="str">
        <f t="shared" si="15"/>
        <v>0</v>
      </c>
      <c r="AD117" s="164" t="str">
        <f>AD41</f>
        <v/>
      </c>
      <c r="AE117" s="164" t="str">
        <f>AE41</f>
        <v/>
      </c>
    </row>
    <row r="118" spans="1:31">
      <c r="A118" s="3" t="s">
        <v>1254</v>
      </c>
      <c r="B118" s="3" t="s">
        <v>444</v>
      </c>
      <c r="C118" s="311" t="s">
        <v>118</v>
      </c>
      <c r="D118" s="311" t="s">
        <v>472</v>
      </c>
      <c r="E118" s="1" t="str">
        <f t="shared" si="14"/>
        <v>Heat Pump VRF, Air Cooled&gt;=240,000OtherMultiSplit System</v>
      </c>
      <c r="F118" s="311"/>
      <c r="G118" s="809">
        <v>10.3</v>
      </c>
      <c r="H118" s="799" t="s">
        <v>246</v>
      </c>
      <c r="I118" s="798">
        <v>10.3</v>
      </c>
      <c r="J118" s="798" t="s">
        <v>246</v>
      </c>
      <c r="K118" s="816" t="s">
        <v>254</v>
      </c>
      <c r="L118" s="815">
        <v>14</v>
      </c>
      <c r="M118" s="798">
        <v>15.2</v>
      </c>
      <c r="N118" s="816" t="s">
        <v>254</v>
      </c>
      <c r="O118" s="1" t="s">
        <v>1359</v>
      </c>
      <c r="P118" s="815">
        <v>3.3</v>
      </c>
      <c r="Q118" s="798">
        <v>3.5</v>
      </c>
      <c r="R118" s="802" t="s">
        <v>3362</v>
      </c>
      <c r="S118" s="871"/>
      <c r="T118" s="1">
        <v>1323</v>
      </c>
      <c r="U118" s="1">
        <v>1378</v>
      </c>
      <c r="V118" s="870">
        <v>150</v>
      </c>
      <c r="W118" s="870">
        <v>200</v>
      </c>
      <c r="Y118" s="164">
        <v>12</v>
      </c>
      <c r="Z118" s="164">
        <f>'HVAC Worksheet'!F21</f>
        <v>0</v>
      </c>
      <c r="AA118" s="164">
        <f>'HVAC Worksheet'!D21*12000</f>
        <v>0</v>
      </c>
      <c r="AB118" s="164" t="str">
        <f>IF('HVAC Worksheet'!D21="","",IF(OR(Z118="Package Terminal Air Conditioners (PTAC)",Z118="Package Terminal Heat Pump (PTHP)"),VLOOKUP('HVAC Worksheet'!D21*12000,'HVAC Efficiency Tables'!$AI$22:$AK$30,3),VLOOKUP('HVAC Worksheet'!D21*12000,'HVAC Efficiency Tables'!$AI$4:$AK$10,3)))</f>
        <v/>
      </c>
      <c r="AC118" s="329" t="str">
        <f>Z118&amp;AB118</f>
        <v>0</v>
      </c>
      <c r="AD118" s="164" t="str">
        <f>AD44</f>
        <v/>
      </c>
      <c r="AE118" s="164" t="str">
        <f>AE44</f>
        <v/>
      </c>
    </row>
    <row r="119" spans="1:31" ht="13.5" thickBot="1">
      <c r="A119" s="3" t="s">
        <v>1254</v>
      </c>
      <c r="B119" s="311" t="s">
        <v>444</v>
      </c>
      <c r="C119" s="311" t="s">
        <v>118</v>
      </c>
      <c r="D119" s="311" t="s">
        <v>473</v>
      </c>
      <c r="E119" s="1" t="str">
        <f t="shared" si="14"/>
        <v>Heat Pump VRF, Air Cooled&gt;=240,000OtherMultiSplit System w/Heat Recovery</v>
      </c>
      <c r="F119" s="311"/>
      <c r="G119" s="810">
        <v>10.1</v>
      </c>
      <c r="H119" s="811" t="s">
        <v>246</v>
      </c>
      <c r="I119" s="869">
        <v>10.1</v>
      </c>
      <c r="J119" s="869" t="s">
        <v>246</v>
      </c>
      <c r="K119" s="819" t="s">
        <v>254</v>
      </c>
      <c r="L119" s="857">
        <v>13.8</v>
      </c>
      <c r="M119" s="869">
        <v>15.1</v>
      </c>
      <c r="N119" s="819" t="s">
        <v>254</v>
      </c>
      <c r="O119" s="1" t="s">
        <v>1359</v>
      </c>
      <c r="P119" s="857">
        <v>3.3</v>
      </c>
      <c r="Q119" s="869">
        <v>3.5</v>
      </c>
      <c r="R119" s="822" t="s">
        <v>3362</v>
      </c>
      <c r="S119" s="871"/>
      <c r="T119" s="1">
        <v>1323</v>
      </c>
      <c r="U119" s="1">
        <v>1378</v>
      </c>
      <c r="V119" s="870">
        <v>150</v>
      </c>
      <c r="W119" s="870">
        <v>200</v>
      </c>
      <c r="Y119" s="164">
        <v>13</v>
      </c>
      <c r="Z119" s="164">
        <f>'HVAC Worksheet'!F22</f>
        <v>0</v>
      </c>
      <c r="AA119" s="164">
        <f>'HVAC Worksheet'!D22*12000</f>
        <v>0</v>
      </c>
      <c r="AB119" s="164" t="str">
        <f>IF('HVAC Worksheet'!D22="","",IF(OR(Z119="Package Terminal Air Conditioners (PTAC)",Z119="Package Terminal Heat Pump (PTHP)"),VLOOKUP('HVAC Worksheet'!D22*12000,'HVAC Efficiency Tables'!$AI$22:$AK$30,3),VLOOKUP('HVAC Worksheet'!D22*12000,'HVAC Efficiency Tables'!$AI$4:$AK$10,3)))</f>
        <v/>
      </c>
      <c r="AC119" s="329" t="str">
        <f t="shared" si="15"/>
        <v>0</v>
      </c>
      <c r="AD119" s="164" t="str">
        <f>AD47</f>
        <v/>
      </c>
      <c r="AE119" s="164" t="str">
        <f>AE47</f>
        <v/>
      </c>
    </row>
    <row r="120" spans="1:31">
      <c r="A120" s="3"/>
      <c r="B120" s="311"/>
      <c r="C120" s="311"/>
      <c r="D120" s="311"/>
      <c r="F120" s="311"/>
      <c r="G120" s="316"/>
      <c r="H120" s="27"/>
      <c r="I120" s="27"/>
      <c r="J120" s="27"/>
      <c r="K120" s="27"/>
      <c r="M120" s="27"/>
      <c r="Y120" s="164">
        <v>14</v>
      </c>
      <c r="Z120" s="164">
        <f>'HVAC Worksheet'!F23</f>
        <v>0</v>
      </c>
      <c r="AA120" s="164">
        <f>'HVAC Worksheet'!D23*12000</f>
        <v>0</v>
      </c>
      <c r="AB120" s="164" t="str">
        <f>IF('HVAC Worksheet'!D23="","",IF(OR(Z120="Package Terminal Air Conditioners (PTAC)",Z120="Package Terminal Heat Pump (PTHP)"),VLOOKUP('HVAC Worksheet'!D23*12000,'HVAC Efficiency Tables'!$AI$22:$AK$30,3),VLOOKUP('HVAC Worksheet'!D23*12000,'HVAC Efficiency Tables'!$AI$4:$AK$10,3)))</f>
        <v/>
      </c>
      <c r="AC120" s="329" t="str">
        <f t="shared" ref="AC120:AC121" si="16">Z120&amp;AB120</f>
        <v>0</v>
      </c>
      <c r="AD120" s="164" t="str">
        <f>AD50</f>
        <v/>
      </c>
      <c r="AE120" s="164" t="str">
        <f>AE50</f>
        <v/>
      </c>
    </row>
    <row r="121" spans="1:31" ht="13.5" thickBot="1">
      <c r="A121" s="3"/>
      <c r="B121" s="311"/>
      <c r="C121" s="311"/>
      <c r="D121" s="311"/>
      <c r="F121" s="311"/>
      <c r="G121" s="316"/>
      <c r="H121" s="27"/>
      <c r="I121" s="27"/>
      <c r="J121" s="27"/>
      <c r="K121" s="27"/>
      <c r="M121" s="27"/>
      <c r="Y121" s="164">
        <v>15</v>
      </c>
      <c r="Z121" s="164">
        <f>'HVAC Worksheet'!F24</f>
        <v>0</v>
      </c>
      <c r="AA121" s="164">
        <f>'HVAC Worksheet'!D24*12000</f>
        <v>0</v>
      </c>
      <c r="AB121" s="164" t="str">
        <f>IF('HVAC Worksheet'!D24="","",IF(OR(Z121="Package Terminal Air Conditioners (PTAC)",Z121="Package Terminal Heat Pump (PTHP)"),VLOOKUP('HVAC Worksheet'!D24*12000,'HVAC Efficiency Tables'!$AI$22:$AK$30,3),VLOOKUP('HVAC Worksheet'!D24*12000,'HVAC Efficiency Tables'!$AI$4:$AK$10,3)))</f>
        <v/>
      </c>
      <c r="AC121" s="329" t="str">
        <f t="shared" si="16"/>
        <v>0</v>
      </c>
      <c r="AD121" s="164" t="str">
        <f>AD53</f>
        <v/>
      </c>
      <c r="AE121" s="164" t="str">
        <f>AE53</f>
        <v/>
      </c>
    </row>
    <row r="122" spans="1:31" ht="13.5" thickBot="1">
      <c r="E122" s="1" t="str">
        <f t="shared" si="14"/>
        <v/>
      </c>
      <c r="F122" s="311"/>
      <c r="G122" s="1148" t="s">
        <v>1358</v>
      </c>
      <c r="H122" s="1149"/>
      <c r="I122" s="1149"/>
      <c r="J122" s="1149"/>
      <c r="K122" s="1150"/>
      <c r="L122" s="1148" t="s">
        <v>1359</v>
      </c>
      <c r="M122" s="1149"/>
      <c r="N122" s="1150"/>
      <c r="P122" s="1148" t="s">
        <v>3361</v>
      </c>
      <c r="Q122" s="1149"/>
      <c r="R122" s="1150"/>
      <c r="T122" s="1146" t="s">
        <v>3365</v>
      </c>
      <c r="U122" s="1147"/>
      <c r="V122" s="1146" t="s">
        <v>253</v>
      </c>
      <c r="W122" s="1147"/>
    </row>
    <row r="123" spans="1:31" ht="13.5" thickBot="1">
      <c r="E123" s="1" t="str">
        <f t="shared" si="14"/>
        <v/>
      </c>
      <c r="F123" s="311"/>
      <c r="G123" s="866" t="s">
        <v>417</v>
      </c>
      <c r="H123" s="867"/>
      <c r="I123" s="867" t="s">
        <v>418</v>
      </c>
      <c r="J123" s="867"/>
      <c r="K123" s="868" t="s">
        <v>359</v>
      </c>
      <c r="L123" s="866" t="s">
        <v>417</v>
      </c>
      <c r="M123" s="867" t="s">
        <v>418</v>
      </c>
      <c r="N123" s="868" t="s">
        <v>359</v>
      </c>
      <c r="P123" s="852" t="s">
        <v>417</v>
      </c>
      <c r="Q123" s="853" t="s">
        <v>418</v>
      </c>
      <c r="R123" s="854" t="s">
        <v>3364</v>
      </c>
      <c r="S123" s="3"/>
      <c r="T123" s="858" t="s">
        <v>417</v>
      </c>
      <c r="U123" s="858" t="s">
        <v>418</v>
      </c>
      <c r="V123" s="858" t="s">
        <v>417</v>
      </c>
      <c r="W123" s="858" t="s">
        <v>418</v>
      </c>
      <c r="Y123" s="340" t="s">
        <v>1645</v>
      </c>
      <c r="AA123" s="1"/>
      <c r="AB123" s="1"/>
    </row>
    <row r="124" spans="1:31">
      <c r="A124" s="3" t="s">
        <v>1255</v>
      </c>
      <c r="B124" s="322" t="s">
        <v>441</v>
      </c>
      <c r="C124" s="311" t="s">
        <v>254</v>
      </c>
      <c r="D124" s="311" t="s">
        <v>472</v>
      </c>
      <c r="E124" s="1" t="str">
        <f t="shared" si="14"/>
        <v>Air Conditioning VRF, Air Cooled&lt;65,000N/AMultiSplit System</v>
      </c>
      <c r="F124" s="311"/>
      <c r="G124" s="813">
        <v>15.2</v>
      </c>
      <c r="H124" s="808" t="s">
        <v>245</v>
      </c>
      <c r="I124" s="808">
        <v>16</v>
      </c>
      <c r="J124" s="808" t="s">
        <v>3359</v>
      </c>
      <c r="K124" s="865" t="s">
        <v>254</v>
      </c>
      <c r="L124" s="814">
        <v>12</v>
      </c>
      <c r="M124" s="808">
        <v>12</v>
      </c>
      <c r="N124" s="865" t="s">
        <v>254</v>
      </c>
      <c r="O124" s="803" t="s">
        <v>3360</v>
      </c>
      <c r="P124" s="863" t="s">
        <v>254</v>
      </c>
      <c r="Q124" s="856" t="s">
        <v>254</v>
      </c>
      <c r="R124" s="820" t="s">
        <v>3363</v>
      </c>
      <c r="S124" s="3"/>
      <c r="T124" s="1">
        <v>74</v>
      </c>
      <c r="U124" s="1">
        <v>101</v>
      </c>
      <c r="V124" s="870">
        <v>35</v>
      </c>
      <c r="W124" s="870">
        <v>55</v>
      </c>
      <c r="Y124" s="164">
        <v>1</v>
      </c>
      <c r="Z124" s="164">
        <f>'HVAC Worksheet'!F29</f>
        <v>0</v>
      </c>
      <c r="AA124" s="164">
        <f>'HVAC Worksheet'!D29*12000</f>
        <v>0</v>
      </c>
      <c r="AB124" s="164" t="str">
        <f>IF('HVAC Worksheet'!D29="","",IF(AND(Z124="Heat Pumps, Water-Cooled",AA124&lt;17000),"&lt;17,000",IF(AND(Z124="Heat Pumps, Water-Cooled",AA124&gt;16999,AA124&lt;135000),"&gt;=17,000 and &lt;135,000",IF(AND(Z124="Heat Pumps, Water-Cooled",AA124&gt;134999),"Ineligible",VLOOKUP('HVAC Worksheet'!D29*12000,'HVAC Efficiency Tables'!$AI$4:$AK$10,3)))))</f>
        <v/>
      </c>
      <c r="AC124" s="329" t="str">
        <f>Z124&amp;AB124</f>
        <v>0</v>
      </c>
      <c r="AD124" s="164" t="str">
        <f>AD58</f>
        <v/>
      </c>
      <c r="AE124" s="164" t="str">
        <f>AE58</f>
        <v/>
      </c>
    </row>
    <row r="125" spans="1:31">
      <c r="A125" s="3" t="s">
        <v>1255</v>
      </c>
      <c r="B125" s="311" t="s">
        <v>442</v>
      </c>
      <c r="C125" s="311" t="s">
        <v>436</v>
      </c>
      <c r="D125" s="311" t="s">
        <v>472</v>
      </c>
      <c r="E125" s="1" t="str">
        <f t="shared" si="14"/>
        <v>Air Conditioning VRF, Air Cooled&gt;=65,000 and &lt;135,000Electric (or none)MultiSplit System</v>
      </c>
      <c r="F125" s="311"/>
      <c r="G125" s="809">
        <v>11.7</v>
      </c>
      <c r="H125" s="798" t="s">
        <v>246</v>
      </c>
      <c r="I125" s="799">
        <v>11.7</v>
      </c>
      <c r="J125" s="798" t="s">
        <v>246</v>
      </c>
      <c r="K125" s="816" t="s">
        <v>254</v>
      </c>
      <c r="L125" s="815">
        <v>17</v>
      </c>
      <c r="M125" s="805">
        <v>18.600000000000001</v>
      </c>
      <c r="N125" s="816" t="s">
        <v>254</v>
      </c>
      <c r="O125" s="805" t="s">
        <v>1359</v>
      </c>
      <c r="P125" s="817" t="s">
        <v>254</v>
      </c>
      <c r="Q125" s="804" t="s">
        <v>254</v>
      </c>
      <c r="R125" s="802" t="s">
        <v>3363</v>
      </c>
      <c r="T125" s="1">
        <v>74</v>
      </c>
      <c r="U125" s="1">
        <v>101</v>
      </c>
      <c r="V125" s="870">
        <v>35</v>
      </c>
      <c r="W125" s="870">
        <v>55</v>
      </c>
      <c r="Y125" s="164">
        <v>2</v>
      </c>
      <c r="Z125" s="164">
        <f>'HVAC Worksheet'!F30</f>
        <v>0</v>
      </c>
      <c r="AA125" s="164">
        <f>'HVAC Worksheet'!D30*12000</f>
        <v>0</v>
      </c>
      <c r="AB125" s="164" t="str">
        <f>IF('HVAC Worksheet'!D30="","",IF(AND(Z125="Heat Pumps, Water-Cooled",AA125&lt;17000),"&lt;17,000",IF(AND(Z125="Heat Pumps, Water-Cooled",AA125&gt;16999,AA125&lt;135000),"&gt;=17,000 and &lt;135,000",IF(AND(Z125="Heat Pumps, Water-Cooled",AA125&gt;134999),"Ineligible",VLOOKUP('HVAC Worksheet'!D30*12000,'HVAC Efficiency Tables'!$AI$4:$AK$10,3)))))</f>
        <v/>
      </c>
      <c r="AC125" s="329" t="str">
        <f t="shared" ref="AC125:AC133" si="17">Z125&amp;AB125</f>
        <v>0</v>
      </c>
      <c r="AD125" s="164" t="str">
        <f>AD61</f>
        <v/>
      </c>
      <c r="AE125" s="164" t="str">
        <f>AE61</f>
        <v/>
      </c>
    </row>
    <row r="126" spans="1:31">
      <c r="A126" s="3" t="s">
        <v>1255</v>
      </c>
      <c r="B126" s="311" t="s">
        <v>442</v>
      </c>
      <c r="C126" s="311" t="s">
        <v>118</v>
      </c>
      <c r="D126" s="311" t="s">
        <v>472</v>
      </c>
      <c r="E126" s="1" t="str">
        <f t="shared" si="14"/>
        <v>Air Conditioning VRF, Air Cooled&gt;=65,000 and &lt;135,000OtherMultiSplit System</v>
      </c>
      <c r="F126" s="311"/>
      <c r="G126" s="817" t="s">
        <v>254</v>
      </c>
      <c r="H126" s="799"/>
      <c r="I126" s="804" t="s">
        <v>254</v>
      </c>
      <c r="J126" s="799"/>
      <c r="K126" s="816" t="s">
        <v>254</v>
      </c>
      <c r="L126" s="817" t="s">
        <v>254</v>
      </c>
      <c r="M126" s="804" t="s">
        <v>254</v>
      </c>
      <c r="N126" s="816" t="s">
        <v>254</v>
      </c>
      <c r="O126" s="805" t="s">
        <v>1359</v>
      </c>
      <c r="P126" s="817" t="s">
        <v>254</v>
      </c>
      <c r="Q126" s="804" t="s">
        <v>254</v>
      </c>
      <c r="R126" s="802" t="s">
        <v>3362</v>
      </c>
      <c r="T126" s="1">
        <v>74</v>
      </c>
      <c r="U126" s="1">
        <v>101</v>
      </c>
      <c r="V126" s="870">
        <v>35</v>
      </c>
      <c r="W126" s="870">
        <v>55</v>
      </c>
      <c r="Y126" s="164">
        <v>3</v>
      </c>
      <c r="Z126" s="164">
        <f>'HVAC Worksheet'!F31</f>
        <v>0</v>
      </c>
      <c r="AA126" s="164">
        <f>'HVAC Worksheet'!D31*12000</f>
        <v>0</v>
      </c>
      <c r="AB126" s="164" t="str">
        <f>IF('HVAC Worksheet'!D31="","",IF(AND(Z126="Heat Pumps, Water-Cooled",AA126&lt;17000),"&lt;17,000",IF(AND(Z126="Heat Pumps, Water-Cooled",AA126&gt;16999,AA126&lt;135000),"&gt;=17,000 and &lt;135,000",IF(AND(Z126="Heat Pumps, Water-Cooled",AA126&gt;134999),"Ineligible",VLOOKUP('HVAC Worksheet'!D31*12000,'HVAC Efficiency Tables'!$AI$4:$AK$10,3)))))</f>
        <v/>
      </c>
      <c r="AC126" s="329" t="str">
        <f t="shared" si="17"/>
        <v>0</v>
      </c>
      <c r="AD126" s="164" t="str">
        <f>AD64</f>
        <v/>
      </c>
      <c r="AE126" s="164" t="str">
        <f>AE64</f>
        <v/>
      </c>
    </row>
    <row r="127" spans="1:31">
      <c r="A127" s="3" t="s">
        <v>1255</v>
      </c>
      <c r="B127" s="311" t="s">
        <v>443</v>
      </c>
      <c r="C127" s="311" t="s">
        <v>436</v>
      </c>
      <c r="D127" s="311" t="s">
        <v>472</v>
      </c>
      <c r="E127" s="1" t="str">
        <f t="shared" si="14"/>
        <v>Air Conditioning VRF, Air Cooled&gt;=135,000 and &lt;240,000Electric (or none)MultiSplit System</v>
      </c>
      <c r="F127" s="311"/>
      <c r="G127" s="809">
        <v>11.7</v>
      </c>
      <c r="H127" s="799"/>
      <c r="I127" s="799">
        <v>11.7</v>
      </c>
      <c r="J127" s="798" t="s">
        <v>246</v>
      </c>
      <c r="K127" s="816" t="s">
        <v>254</v>
      </c>
      <c r="L127" s="815">
        <v>16.399999999999999</v>
      </c>
      <c r="M127" s="805">
        <v>17.899999999999999</v>
      </c>
      <c r="N127" s="816" t="s">
        <v>254</v>
      </c>
      <c r="O127" s="805" t="s">
        <v>1359</v>
      </c>
      <c r="P127" s="817" t="s">
        <v>254</v>
      </c>
      <c r="Q127" s="804" t="s">
        <v>254</v>
      </c>
      <c r="R127" s="802" t="s">
        <v>3362</v>
      </c>
      <c r="T127" s="1">
        <v>74</v>
      </c>
      <c r="U127" s="1">
        <v>101</v>
      </c>
      <c r="V127" s="870">
        <v>35</v>
      </c>
      <c r="W127" s="870">
        <v>55</v>
      </c>
      <c r="Y127" s="164">
        <v>4</v>
      </c>
      <c r="Z127" s="164">
        <f>'HVAC Worksheet'!F32</f>
        <v>0</v>
      </c>
      <c r="AA127" s="164">
        <f>'HVAC Worksheet'!D32*12000</f>
        <v>0</v>
      </c>
      <c r="AB127" s="164" t="str">
        <f>IF('HVAC Worksheet'!D32="","",IF(AND(Z127="Heat Pumps, Water-Cooled",AA127&lt;17000),"&lt;17,000",IF(AND(Z127="Heat Pumps, Water-Cooled",AA127&gt;16999,AA127&lt;135000),"&gt;=17,000 and &lt;135,000",IF(AND(Z127="Heat Pumps, Water-Cooled",AA127&gt;134999),"Ineligible",VLOOKUP('HVAC Worksheet'!D32*12000,'HVAC Efficiency Tables'!$AI$4:$AK$10,3)))))</f>
        <v/>
      </c>
      <c r="AC127" s="329" t="str">
        <f t="shared" si="17"/>
        <v>0</v>
      </c>
      <c r="AD127" s="164" t="str">
        <f>AD67</f>
        <v/>
      </c>
      <c r="AE127" s="164" t="str">
        <f>AE67</f>
        <v/>
      </c>
    </row>
    <row r="128" spans="1:31">
      <c r="A128" s="3" t="s">
        <v>1255</v>
      </c>
      <c r="B128" s="311" t="s">
        <v>443</v>
      </c>
      <c r="C128" s="311" t="s">
        <v>118</v>
      </c>
      <c r="D128" s="311" t="s">
        <v>472</v>
      </c>
      <c r="E128" s="1" t="str">
        <f t="shared" si="14"/>
        <v>Air Conditioning VRF, Air Cooled&gt;=135,000 and &lt;240,000OtherMultiSplit System</v>
      </c>
      <c r="F128" s="311"/>
      <c r="G128" s="817" t="s">
        <v>254</v>
      </c>
      <c r="H128" s="799"/>
      <c r="I128" s="804" t="s">
        <v>254</v>
      </c>
      <c r="J128" s="799"/>
      <c r="K128" s="816" t="s">
        <v>254</v>
      </c>
      <c r="L128" s="817" t="s">
        <v>254</v>
      </c>
      <c r="M128" s="804" t="s">
        <v>254</v>
      </c>
      <c r="N128" s="816" t="s">
        <v>254</v>
      </c>
      <c r="O128" s="805" t="s">
        <v>1359</v>
      </c>
      <c r="P128" s="817" t="s">
        <v>254</v>
      </c>
      <c r="Q128" s="804" t="s">
        <v>254</v>
      </c>
      <c r="R128" s="802" t="s">
        <v>3362</v>
      </c>
      <c r="T128" s="1">
        <v>74</v>
      </c>
      <c r="U128" s="1">
        <v>101</v>
      </c>
      <c r="V128" s="870">
        <v>35</v>
      </c>
      <c r="W128" s="870">
        <v>55</v>
      </c>
      <c r="Y128" s="164">
        <v>5</v>
      </c>
      <c r="Z128" s="164">
        <f>'HVAC Worksheet'!F33</f>
        <v>0</v>
      </c>
      <c r="AA128" s="164">
        <f>'HVAC Worksheet'!D33*12000</f>
        <v>0</v>
      </c>
      <c r="AB128" s="164" t="str">
        <f>IF('HVAC Worksheet'!D33="","",IF(AND(Z128="Heat Pumps, Water-Cooled",AA128&lt;17000),"&lt;17,000",IF(AND(Z128="Heat Pumps, Water-Cooled",AA128&gt;16999,AA128&lt;135000),"&gt;=17,000 and &lt;135,000",IF(AND(Z128="Heat Pumps, Water-Cooled",AA128&gt;134999),"Ineligible",VLOOKUP('HVAC Worksheet'!D33*12000,'HVAC Efficiency Tables'!$AI$4:$AK$10,3)))))</f>
        <v/>
      </c>
      <c r="AC128" s="329" t="str">
        <f t="shared" si="17"/>
        <v>0</v>
      </c>
      <c r="AD128" s="164" t="str">
        <f>AD70</f>
        <v/>
      </c>
      <c r="AE128" s="164" t="str">
        <f>AE70</f>
        <v/>
      </c>
    </row>
    <row r="129" spans="1:31">
      <c r="A129" s="3" t="s">
        <v>1255</v>
      </c>
      <c r="B129" s="311" t="s">
        <v>444</v>
      </c>
      <c r="C129" s="311" t="s">
        <v>436</v>
      </c>
      <c r="D129" s="311" t="s">
        <v>472</v>
      </c>
      <c r="E129" s="1" t="str">
        <f t="shared" si="14"/>
        <v>Air Conditioning VRF, Air Cooled&gt;=240,000Electric (or none)MultiSplit System</v>
      </c>
      <c r="F129" s="311"/>
      <c r="G129" s="809">
        <v>10.5</v>
      </c>
      <c r="H129" s="799"/>
      <c r="I129" s="799">
        <v>10.5</v>
      </c>
      <c r="J129" s="798" t="s">
        <v>246</v>
      </c>
      <c r="K129" s="816" t="s">
        <v>254</v>
      </c>
      <c r="L129" s="815">
        <v>15.3</v>
      </c>
      <c r="M129" s="805">
        <v>16.7</v>
      </c>
      <c r="N129" s="816" t="s">
        <v>254</v>
      </c>
      <c r="O129" s="805" t="s">
        <v>1359</v>
      </c>
      <c r="P129" s="817" t="s">
        <v>254</v>
      </c>
      <c r="Q129" s="804" t="s">
        <v>254</v>
      </c>
      <c r="R129" s="802" t="s">
        <v>3362</v>
      </c>
      <c r="T129" s="1">
        <v>74</v>
      </c>
      <c r="U129" s="1">
        <v>101</v>
      </c>
      <c r="V129" s="870">
        <v>35</v>
      </c>
      <c r="W129" s="870">
        <v>55</v>
      </c>
      <c r="Y129" s="164">
        <v>6</v>
      </c>
      <c r="Z129" s="164">
        <f>'HVAC Worksheet'!F34</f>
        <v>0</v>
      </c>
      <c r="AA129" s="164">
        <f>'HVAC Worksheet'!D34*12000</f>
        <v>0</v>
      </c>
      <c r="AB129" s="164" t="str">
        <f>IF('HVAC Worksheet'!D34="","",IF(AND(Z129="Heat Pumps, Water-Cooled",AA129&lt;17000),"&lt;17,000",IF(AND(Z129="Heat Pumps, Water-Cooled",AA129&gt;16999,AA129&lt;135000),"&gt;=17,000 and &lt;135,000",IF(AND(Z129="Heat Pumps, Water-Cooled",AA129&gt;134999),"Ineligible",VLOOKUP('HVAC Worksheet'!D34*12000,'HVAC Efficiency Tables'!$AI$4:$AK$10,3)))))</f>
        <v/>
      </c>
      <c r="AC129" s="329" t="str">
        <f t="shared" si="17"/>
        <v>0</v>
      </c>
      <c r="AD129" s="164" t="str">
        <f>AD73</f>
        <v/>
      </c>
      <c r="AE129" s="164" t="str">
        <f>AE73</f>
        <v/>
      </c>
    </row>
    <row r="130" spans="1:31" ht="13.5" thickBot="1">
      <c r="A130" s="3" t="s">
        <v>1255</v>
      </c>
      <c r="B130" s="311" t="s">
        <v>444</v>
      </c>
      <c r="C130" s="311" t="s">
        <v>118</v>
      </c>
      <c r="D130" s="311" t="s">
        <v>472</v>
      </c>
      <c r="E130" s="1" t="str">
        <f t="shared" si="14"/>
        <v>Air Conditioning VRF, Air Cooled&gt;=240,000OtherMultiSplit System</v>
      </c>
      <c r="F130" s="311"/>
      <c r="G130" s="823" t="s">
        <v>254</v>
      </c>
      <c r="H130" s="811"/>
      <c r="I130" s="812" t="s">
        <v>254</v>
      </c>
      <c r="J130" s="811"/>
      <c r="K130" s="819" t="s">
        <v>254</v>
      </c>
      <c r="L130" s="823" t="s">
        <v>254</v>
      </c>
      <c r="M130" s="812" t="s">
        <v>254</v>
      </c>
      <c r="N130" s="819" t="s">
        <v>254</v>
      </c>
      <c r="O130" s="805" t="s">
        <v>1359</v>
      </c>
      <c r="P130" s="817" t="s">
        <v>254</v>
      </c>
      <c r="Q130" s="804" t="s">
        <v>254</v>
      </c>
      <c r="R130" s="802" t="s">
        <v>3362</v>
      </c>
      <c r="T130" s="1">
        <v>74</v>
      </c>
      <c r="U130" s="1">
        <v>101</v>
      </c>
      <c r="V130" s="870">
        <v>35</v>
      </c>
      <c r="W130" s="870">
        <v>55</v>
      </c>
      <c r="Y130" s="164">
        <v>7</v>
      </c>
      <c r="Z130" s="164">
        <f>'HVAC Worksheet'!F35</f>
        <v>0</v>
      </c>
      <c r="AA130" s="164">
        <f>'HVAC Worksheet'!D35*12000</f>
        <v>0</v>
      </c>
      <c r="AB130" s="164" t="str">
        <f>IF('HVAC Worksheet'!D35="","",IF(AND(Z130="Heat Pumps, Water-Cooled",AA130&lt;17000),"&lt;17,000",IF(AND(Z130="Heat Pumps, Water-Cooled",AA130&gt;16999,AA130&lt;135000),"&gt;=17,000 and &lt;135,000",IF(AND(Z130="Heat Pumps, Water-Cooled",AA130&gt;134999),"Ineligible",VLOOKUP('HVAC Worksheet'!D35*12000,'HVAC Efficiency Tables'!$AI$4:$AK$10,3)))))</f>
        <v/>
      </c>
      <c r="AC130" s="329" t="str">
        <f t="shared" si="17"/>
        <v>0</v>
      </c>
      <c r="AD130" s="164" t="str">
        <f>AD76</f>
        <v/>
      </c>
      <c r="AE130" s="164" t="str">
        <f>AE76</f>
        <v/>
      </c>
    </row>
    <row r="131" spans="1:31">
      <c r="A131" s="3"/>
      <c r="B131" s="311"/>
      <c r="C131" s="311"/>
      <c r="D131" s="311"/>
      <c r="F131" s="311"/>
      <c r="G131" s="632"/>
      <c r="H131" s="631"/>
      <c r="I131" s="632"/>
      <c r="J131" s="631"/>
      <c r="K131" s="632"/>
      <c r="L131" s="633"/>
      <c r="M131" s="632"/>
      <c r="N131" s="633"/>
      <c r="Y131" s="164">
        <v>8</v>
      </c>
      <c r="Z131" s="164">
        <f>'HVAC Worksheet'!F36</f>
        <v>0</v>
      </c>
      <c r="AA131" s="164">
        <f>'HVAC Worksheet'!D36*12000</f>
        <v>0</v>
      </c>
      <c r="AB131" s="164" t="str">
        <f>IF('HVAC Worksheet'!D36="","",IF(AND(Z131="Heat Pumps, Water-Cooled",AA131&lt;17000),"&lt;17,000",IF(AND(Z131="Heat Pumps, Water-Cooled",AA131&gt;16999,AA131&lt;135000),"&gt;=17,000 and &lt;135,000",IF(AND(Z131="Heat Pumps, Water-Cooled",AA131&gt;134999),"Ineligible",VLOOKUP('HVAC Worksheet'!D36*12000,'HVAC Efficiency Tables'!$AI$4:$AK$10,3)))))</f>
        <v/>
      </c>
      <c r="AC131" s="329" t="str">
        <f t="shared" si="17"/>
        <v>0</v>
      </c>
      <c r="AD131" s="164" t="str">
        <f>AD79</f>
        <v/>
      </c>
      <c r="AE131" s="164" t="str">
        <f>AE79</f>
        <v/>
      </c>
    </row>
    <row r="132" spans="1:31" ht="13.5" thickBot="1">
      <c r="A132" s="3"/>
      <c r="B132" s="311"/>
      <c r="C132" s="311"/>
      <c r="D132" s="311"/>
      <c r="F132" s="311"/>
      <c r="G132" s="316"/>
      <c r="H132" s="27"/>
      <c r="I132" s="316"/>
      <c r="J132" s="27"/>
      <c r="K132" s="316"/>
      <c r="L132" s="3"/>
      <c r="M132" s="316"/>
      <c r="N132" s="3"/>
      <c r="Y132" s="164">
        <v>9</v>
      </c>
      <c r="Z132" s="164">
        <f>'HVAC Worksheet'!F37</f>
        <v>0</v>
      </c>
      <c r="AA132" s="164">
        <f>'HVAC Worksheet'!D37*12000</f>
        <v>0</v>
      </c>
      <c r="AB132" s="164" t="str">
        <f>IF('HVAC Worksheet'!D37="","",IF(AND(Z132="Heat Pumps, Water-Cooled",AA132&lt;17000),"&lt;17,000",IF(AND(Z132="Heat Pumps, Water-Cooled",AA132&gt;16999,AA132&lt;135000),"&gt;=17,000 and &lt;135,000",IF(AND(Z132="Heat Pumps, Water-Cooled",AA132&gt;134999),"Ineligible",VLOOKUP('HVAC Worksheet'!D37*12000,'HVAC Efficiency Tables'!$AI$4:$AK$10,3)))))</f>
        <v/>
      </c>
      <c r="AC132" s="329" t="str">
        <f t="shared" si="17"/>
        <v>0</v>
      </c>
      <c r="AD132" s="164" t="str">
        <f>AD82</f>
        <v/>
      </c>
      <c r="AE132" s="164" t="str">
        <f>AE82</f>
        <v/>
      </c>
    </row>
    <row r="133" spans="1:31" ht="13.5" thickBot="1">
      <c r="A133" s="3"/>
      <c r="B133" s="311"/>
      <c r="C133" s="311"/>
      <c r="D133" s="311"/>
      <c r="F133" s="311"/>
      <c r="G133" s="1148" t="s">
        <v>246</v>
      </c>
      <c r="H133" s="1149"/>
      <c r="I133" s="1149"/>
      <c r="J133" s="1149"/>
      <c r="K133" s="1150"/>
      <c r="L133" s="1148" t="s">
        <v>1667</v>
      </c>
      <c r="M133" s="1149"/>
      <c r="N133" s="1150"/>
      <c r="P133" s="1148" t="s">
        <v>3361</v>
      </c>
      <c r="Q133" s="1149"/>
      <c r="R133" s="1150"/>
      <c r="T133" s="1146" t="s">
        <v>3365</v>
      </c>
      <c r="U133" s="1147"/>
      <c r="V133" s="1146" t="s">
        <v>253</v>
      </c>
      <c r="W133" s="1147"/>
      <c r="Y133" s="164">
        <v>10</v>
      </c>
      <c r="Z133" s="164">
        <f>'HVAC Worksheet'!F38</f>
        <v>0</v>
      </c>
      <c r="AA133" s="164">
        <f>'HVAC Worksheet'!D38*12000</f>
        <v>0</v>
      </c>
      <c r="AB133" s="164" t="str">
        <f>IF('HVAC Worksheet'!D38="","",IF(AND(Z133="Heat Pumps, Water-Cooled",AA133&lt;17000),"&lt;17,000",IF(AND(Z133="Heat Pumps, Water-Cooled",AA133&gt;16999,AA133&lt;135000),"&gt;=17,000 and &lt;135,000",IF(AND(Z133="Heat Pumps, Water-Cooled",AA133&gt;134999),"Ineligible",VLOOKUP('HVAC Worksheet'!D38*12000,'HVAC Efficiency Tables'!$AI$4:$AK$10,3)))))</f>
        <v/>
      </c>
      <c r="AC133" s="329" t="str">
        <f t="shared" si="17"/>
        <v>0</v>
      </c>
      <c r="AD133" s="164" t="str">
        <f>AD85</f>
        <v/>
      </c>
      <c r="AE133" s="164" t="str">
        <f>AE85</f>
        <v/>
      </c>
    </row>
    <row r="134" spans="1:31" ht="13.5" thickBot="1">
      <c r="A134" s="3"/>
      <c r="B134" s="3"/>
      <c r="C134" s="311"/>
      <c r="D134" s="311"/>
      <c r="F134" s="311"/>
      <c r="G134" s="866" t="s">
        <v>417</v>
      </c>
      <c r="H134" s="867"/>
      <c r="I134" s="867" t="s">
        <v>418</v>
      </c>
      <c r="J134" s="867"/>
      <c r="K134" s="868" t="s">
        <v>359</v>
      </c>
      <c r="L134" s="866" t="s">
        <v>417</v>
      </c>
      <c r="M134" s="867" t="s">
        <v>418</v>
      </c>
      <c r="N134" s="868" t="s">
        <v>359</v>
      </c>
      <c r="P134" s="852" t="s">
        <v>417</v>
      </c>
      <c r="Q134" s="853" t="s">
        <v>418</v>
      </c>
      <c r="R134" s="854" t="s">
        <v>3364</v>
      </c>
      <c r="S134" s="3"/>
      <c r="T134" s="858" t="s">
        <v>417</v>
      </c>
      <c r="U134" s="858" t="s">
        <v>418</v>
      </c>
      <c r="V134" s="858" t="s">
        <v>417</v>
      </c>
      <c r="W134" s="858" t="s">
        <v>418</v>
      </c>
      <c r="Z134" s="1"/>
      <c r="AA134" s="1"/>
      <c r="AB134" s="1"/>
      <c r="AC134" s="746"/>
    </row>
    <row r="135" spans="1:31" ht="13.5" thickBot="1">
      <c r="A135" s="3" t="s">
        <v>1646</v>
      </c>
      <c r="B135" s="3" t="s">
        <v>452</v>
      </c>
      <c r="C135" s="311" t="s">
        <v>254</v>
      </c>
      <c r="D135" s="311" t="s">
        <v>472</v>
      </c>
      <c r="E135" s="1" t="str">
        <f t="shared" si="14"/>
        <v>Heat Pump VRF, Water Cooled&lt;135,000N/AMultiSplit System</v>
      </c>
      <c r="F135" s="311"/>
      <c r="G135" s="813">
        <v>14</v>
      </c>
      <c r="H135" s="807" t="s">
        <v>246</v>
      </c>
      <c r="I135" s="856" t="s">
        <v>254</v>
      </c>
      <c r="J135" s="856" t="s">
        <v>254</v>
      </c>
      <c r="K135" s="865" t="s">
        <v>254</v>
      </c>
      <c r="L135" s="863" t="s">
        <v>254</v>
      </c>
      <c r="M135" s="856" t="s">
        <v>254</v>
      </c>
      <c r="N135" s="865" t="s">
        <v>254</v>
      </c>
      <c r="P135" s="814">
        <v>4.5999999999999996</v>
      </c>
      <c r="Q135" s="804" t="s">
        <v>254</v>
      </c>
      <c r="R135" s="822" t="s">
        <v>3362</v>
      </c>
      <c r="T135" s="3">
        <v>1528</v>
      </c>
      <c r="U135" s="3"/>
      <c r="V135" s="859">
        <v>250</v>
      </c>
      <c r="Y135" s="340" t="s">
        <v>469</v>
      </c>
      <c r="AA135" s="1"/>
      <c r="AB135" s="1"/>
    </row>
    <row r="136" spans="1:31" ht="13.5" thickBot="1">
      <c r="A136" s="3" t="s">
        <v>1646</v>
      </c>
      <c r="B136" s="3" t="s">
        <v>452</v>
      </c>
      <c r="C136" s="311" t="s">
        <v>254</v>
      </c>
      <c r="D136" s="311" t="s">
        <v>473</v>
      </c>
      <c r="E136" s="1" t="str">
        <f t="shared" si="14"/>
        <v>Heat Pump VRF, Water Cooled&lt;135,000N/AMultiSplit System w/Heat Recovery</v>
      </c>
      <c r="F136" s="311"/>
      <c r="G136" s="818">
        <v>13.8</v>
      </c>
      <c r="H136" s="811" t="s">
        <v>246</v>
      </c>
      <c r="I136" s="812" t="s">
        <v>254</v>
      </c>
      <c r="J136" s="812" t="s">
        <v>254</v>
      </c>
      <c r="K136" s="819" t="s">
        <v>254</v>
      </c>
      <c r="L136" s="823" t="s">
        <v>254</v>
      </c>
      <c r="M136" s="812" t="s">
        <v>254</v>
      </c>
      <c r="N136" s="819" t="s">
        <v>254</v>
      </c>
      <c r="P136" s="821">
        <v>4.5999999999999996</v>
      </c>
      <c r="Q136" s="812" t="s">
        <v>254</v>
      </c>
      <c r="R136" s="822" t="s">
        <v>3362</v>
      </c>
      <c r="T136" s="3">
        <v>1528</v>
      </c>
      <c r="U136" s="3"/>
      <c r="V136" s="859">
        <v>250</v>
      </c>
      <c r="Y136" s="164">
        <v>1</v>
      </c>
      <c r="Z136" s="164">
        <f>'HVAC Worksheet'!F45</f>
        <v>0</v>
      </c>
      <c r="AA136" s="164">
        <f>'HVAC Worksheet'!D45*12000</f>
        <v>0</v>
      </c>
      <c r="AB136" s="164" t="str">
        <f>IF('HVAC Worksheet'!D45="","",IF(AND(Z136="Heat Pump VRF, Water Cooled",AA136&lt;135000),"&lt;135,000",IF(AND(Z136="Heat Pump VRF, Water Cooled", AA136&gt;134999),"Ineligible",IF('HVAC Worksheet'!D45="","",VLOOKUP('HVAC Worksheet'!D45*12000,'HVAC Efficiency Tables'!$AI$14:$AK$17,3)))))</f>
        <v/>
      </c>
      <c r="AC136" s="329" t="str">
        <f>Z136&amp;AB136</f>
        <v>0</v>
      </c>
      <c r="AD136" s="164" t="str">
        <f>AD90</f>
        <v/>
      </c>
      <c r="AE136" s="164" t="str">
        <f>AE90</f>
        <v/>
      </c>
    </row>
    <row r="137" spans="1:31">
      <c r="Y137" s="164">
        <v>2</v>
      </c>
      <c r="Z137" s="164">
        <f>'HVAC Worksheet'!F46</f>
        <v>0</v>
      </c>
      <c r="AA137" s="164">
        <f>'HVAC Worksheet'!D46*12000</f>
        <v>0</v>
      </c>
      <c r="AB137" s="164" t="str">
        <f>IF('HVAC Worksheet'!D46="","",IF(AND(Z137="Heat Pump VRF, Water Cooled",AA137&lt;135000),"&lt;135,000",IF(AND(Z137="Heat Pump VRF, Water Cooled", AA137&gt;134999),"Ineligible",IF('HVAC Worksheet'!D46="","",VLOOKUP('HVAC Worksheet'!D46*12000,'HVAC Efficiency Tables'!$AI$14:$AK$17,3)))))</f>
        <v/>
      </c>
      <c r="AC137" s="329" t="str">
        <f t="shared" ref="AC137:AC140" si="18">Z137&amp;AB137</f>
        <v>0</v>
      </c>
      <c r="AD137" s="164" t="str">
        <f>AD93</f>
        <v/>
      </c>
      <c r="AE137" s="164" t="str">
        <f>AE93</f>
        <v/>
      </c>
    </row>
    <row r="138" spans="1:31" ht="13.5" thickBot="1">
      <c r="Y138" s="164">
        <v>3</v>
      </c>
      <c r="Z138" s="164">
        <f>'HVAC Worksheet'!F47</f>
        <v>0</v>
      </c>
      <c r="AA138" s="164">
        <f>'HVAC Worksheet'!D47*12000</f>
        <v>0</v>
      </c>
      <c r="AB138" s="164" t="str">
        <f>IF('HVAC Worksheet'!D47="","",IF(AND(Z138="Heat Pump VRF, Water Cooled",AA138&lt;135000),"&lt;135,000",IF(AND(Z138="Heat Pump VRF, Water Cooled", AA138&gt;134999),"Ineligible",IF('HVAC Worksheet'!D47="","",VLOOKUP('HVAC Worksheet'!D47*12000,'HVAC Efficiency Tables'!$AI$14:$AK$17,3)))))</f>
        <v/>
      </c>
      <c r="AC138" s="329" t="str">
        <f>Z138&amp;AB138</f>
        <v>0</v>
      </c>
      <c r="AD138" s="164" t="str">
        <f>AD96</f>
        <v/>
      </c>
      <c r="AE138" s="164" t="str">
        <f>AE96</f>
        <v/>
      </c>
    </row>
    <row r="139" spans="1:31" ht="13.5" thickBot="1">
      <c r="B139" s="311"/>
      <c r="C139" s="311"/>
      <c r="D139" s="311"/>
      <c r="F139" s="311"/>
      <c r="G139" s="1148" t="s">
        <v>246</v>
      </c>
      <c r="H139" s="1149"/>
      <c r="I139" s="1149"/>
      <c r="J139" s="1149"/>
      <c r="K139" s="1150"/>
      <c r="L139" s="1148" t="s">
        <v>1359</v>
      </c>
      <c r="M139" s="1149"/>
      <c r="N139" s="1150"/>
      <c r="P139" s="1148" t="s">
        <v>3361</v>
      </c>
      <c r="Q139" s="1149"/>
      <c r="R139" s="1150"/>
      <c r="S139" s="323"/>
      <c r="T139" s="1146" t="s">
        <v>3365</v>
      </c>
      <c r="U139" s="1147"/>
      <c r="V139" s="1146" t="s">
        <v>253</v>
      </c>
      <c r="W139" s="1147"/>
      <c r="Y139" s="164">
        <v>4</v>
      </c>
      <c r="Z139" s="164">
        <f>'HVAC Worksheet'!F48</f>
        <v>0</v>
      </c>
      <c r="AA139" s="164">
        <f>'HVAC Worksheet'!D48*12000</f>
        <v>0</v>
      </c>
      <c r="AB139" s="164" t="str">
        <f>IF('HVAC Worksheet'!D48="","",IF(AND(Z139="Heat Pump VRF, Water Cooled",AA139&lt;135000),"&lt;135,000",IF(AND(Z139="Heat Pump VRF, Water Cooled", AA139&gt;134999),"Ineligible",IF('HVAC Worksheet'!D48="","",VLOOKUP('HVAC Worksheet'!D48*12000,'HVAC Efficiency Tables'!$AI$14:$AK$17,3)))))</f>
        <v/>
      </c>
      <c r="AC139" s="329" t="str">
        <f t="shared" si="18"/>
        <v>0</v>
      </c>
      <c r="AD139" s="164" t="str">
        <f>AD99</f>
        <v/>
      </c>
      <c r="AE139" s="164" t="str">
        <f>AE99</f>
        <v/>
      </c>
    </row>
    <row r="140" spans="1:31" ht="13.5" thickBot="1">
      <c r="B140" s="311"/>
      <c r="C140" s="311"/>
      <c r="D140" s="311"/>
      <c r="F140" s="311"/>
      <c r="G140" s="630" t="s">
        <v>417</v>
      </c>
      <c r="H140" s="172"/>
      <c r="I140" s="172" t="s">
        <v>418</v>
      </c>
      <c r="J140" s="172"/>
      <c r="K140" s="173" t="s">
        <v>359</v>
      </c>
      <c r="L140" s="630" t="s">
        <v>417</v>
      </c>
      <c r="M140" s="172" t="s">
        <v>418</v>
      </c>
      <c r="N140" s="173" t="s">
        <v>359</v>
      </c>
      <c r="P140" s="852" t="s">
        <v>417</v>
      </c>
      <c r="Q140" s="853" t="s">
        <v>418</v>
      </c>
      <c r="R140" s="854" t="s">
        <v>3364</v>
      </c>
      <c r="S140" s="323"/>
      <c r="T140" s="858" t="s">
        <v>417</v>
      </c>
      <c r="U140" s="858" t="s">
        <v>418</v>
      </c>
      <c r="V140" s="858" t="s">
        <v>417</v>
      </c>
      <c r="W140" s="858" t="s">
        <v>418</v>
      </c>
      <c r="Y140" s="164">
        <v>5</v>
      </c>
      <c r="Z140" s="164">
        <f>'HVAC Worksheet'!F49</f>
        <v>0</v>
      </c>
      <c r="AA140" s="164">
        <f>'HVAC Worksheet'!D49*12000</f>
        <v>0</v>
      </c>
      <c r="AB140" s="164" t="str">
        <f>IF('HVAC Worksheet'!D49="","",IF(AND(Z140="Heat Pump VRF, Water Cooled",AA140&lt;135000),"&lt;135,000",IF(AND(Z140="Heat Pump VRF, Water Cooled", AA140&gt;134999),"Ineligible",IF('HVAC Worksheet'!D49="","",VLOOKUP('HVAC Worksheet'!D49*12000,'HVAC Efficiency Tables'!$AI$14:$AK$17,3)))))</f>
        <v/>
      </c>
      <c r="AC140" s="329" t="str">
        <f t="shared" si="18"/>
        <v>0</v>
      </c>
      <c r="AD140" s="164" t="str">
        <f>AD102</f>
        <v/>
      </c>
      <c r="AE140" s="164" t="str">
        <f>AE102</f>
        <v/>
      </c>
    </row>
    <row r="141" spans="1:31">
      <c r="A141" s="1" t="s">
        <v>3370</v>
      </c>
      <c r="B141" s="3" t="s">
        <v>2631</v>
      </c>
      <c r="C141" s="3" t="s">
        <v>254</v>
      </c>
      <c r="D141" s="3" t="s">
        <v>254</v>
      </c>
      <c r="E141" s="1" t="str">
        <f>IF(A141="","",A141&amp;B141&amp;C141&amp;D141)</f>
        <v>Package Terminal Heat Pump (PTHP)&lt;=7,000N/AN/A</v>
      </c>
      <c r="F141" s="311"/>
      <c r="G141" s="805">
        <v>13.1</v>
      </c>
      <c r="H141" s="805" t="s">
        <v>246</v>
      </c>
      <c r="I141" s="805">
        <v>14.3</v>
      </c>
      <c r="J141" s="805" t="s">
        <v>246</v>
      </c>
      <c r="K141" s="804" t="s">
        <v>254</v>
      </c>
      <c r="L141" s="804" t="s">
        <v>254</v>
      </c>
      <c r="M141" s="804" t="s">
        <v>254</v>
      </c>
      <c r="N141" s="804" t="s">
        <v>254</v>
      </c>
      <c r="O141" s="805"/>
      <c r="P141" s="863">
        <v>3.6</v>
      </c>
      <c r="Q141" s="856">
        <v>4</v>
      </c>
      <c r="R141" s="820" t="s">
        <v>3362</v>
      </c>
      <c r="T141" s="3">
        <v>273</v>
      </c>
      <c r="U141" s="3">
        <v>327</v>
      </c>
      <c r="V141" s="859">
        <v>100</v>
      </c>
      <c r="W141" s="860">
        <v>125</v>
      </c>
    </row>
    <row r="142" spans="1:31">
      <c r="A142" s="1" t="s">
        <v>3370</v>
      </c>
      <c r="B142" s="3" t="s">
        <v>2633</v>
      </c>
      <c r="C142" s="3" t="s">
        <v>254</v>
      </c>
      <c r="D142" s="3" t="s">
        <v>254</v>
      </c>
      <c r="E142" s="1" t="str">
        <f t="shared" ref="E142:E149" si="19">IF(A142="","",A142&amp;B142&amp;C142&amp;D142)</f>
        <v>Package Terminal Heat Pump (PTHP)&gt;7,000 and &lt;=8,500N/AN/A</v>
      </c>
      <c r="F142" s="311"/>
      <c r="G142" s="805">
        <v>12.8</v>
      </c>
      <c r="H142" s="805" t="s">
        <v>246</v>
      </c>
      <c r="I142" s="805">
        <v>13.9</v>
      </c>
      <c r="J142" s="805" t="s">
        <v>246</v>
      </c>
      <c r="K142" s="804" t="s">
        <v>254</v>
      </c>
      <c r="L142" s="804" t="s">
        <v>254</v>
      </c>
      <c r="M142" s="804" t="s">
        <v>254</v>
      </c>
      <c r="N142" s="804" t="s">
        <v>254</v>
      </c>
      <c r="O142" s="805"/>
      <c r="P142" s="817">
        <v>3.6</v>
      </c>
      <c r="Q142" s="804">
        <v>4</v>
      </c>
      <c r="R142" s="802" t="s">
        <v>3362</v>
      </c>
      <c r="T142" s="3">
        <v>273</v>
      </c>
      <c r="U142" s="3">
        <v>327</v>
      </c>
      <c r="V142" s="859">
        <v>100</v>
      </c>
      <c r="W142" s="860">
        <v>125</v>
      </c>
    </row>
    <row r="143" spans="1:31">
      <c r="A143" s="1" t="s">
        <v>3370</v>
      </c>
      <c r="B143" s="3" t="s">
        <v>2634</v>
      </c>
      <c r="C143" s="3" t="s">
        <v>254</v>
      </c>
      <c r="D143" s="3" t="s">
        <v>254</v>
      </c>
      <c r="E143" s="1" t="str">
        <f t="shared" si="19"/>
        <v>Package Terminal Heat Pump (PTHP)&gt;8,500 and &lt;=9,500N/AN/A</v>
      </c>
      <c r="F143" s="311"/>
      <c r="G143" s="805">
        <v>12.4</v>
      </c>
      <c r="H143" s="805" t="s">
        <v>246</v>
      </c>
      <c r="I143" s="805">
        <v>13.6</v>
      </c>
      <c r="J143" s="805" t="s">
        <v>246</v>
      </c>
      <c r="K143" s="804" t="s">
        <v>254</v>
      </c>
      <c r="L143" s="804" t="s">
        <v>254</v>
      </c>
      <c r="M143" s="804" t="s">
        <v>254</v>
      </c>
      <c r="N143" s="804" t="s">
        <v>254</v>
      </c>
      <c r="O143" s="805"/>
      <c r="P143" s="817">
        <v>3.6</v>
      </c>
      <c r="Q143" s="804">
        <v>3.9</v>
      </c>
      <c r="R143" s="802" t="s">
        <v>3362</v>
      </c>
      <c r="T143" s="3">
        <v>273</v>
      </c>
      <c r="U143" s="3">
        <v>327</v>
      </c>
      <c r="V143" s="859">
        <v>100</v>
      </c>
      <c r="W143" s="860">
        <v>125</v>
      </c>
    </row>
    <row r="144" spans="1:31">
      <c r="A144" s="1" t="s">
        <v>3370</v>
      </c>
      <c r="B144" s="3" t="s">
        <v>2632</v>
      </c>
      <c r="C144" s="3" t="s">
        <v>254</v>
      </c>
      <c r="D144" s="3" t="s">
        <v>254</v>
      </c>
      <c r="E144" s="1" t="str">
        <f t="shared" si="19"/>
        <v>Package Terminal Heat Pump (PTHP)&gt;9,500 and &lt;=10,500N/AN/A</v>
      </c>
      <c r="F144" s="311"/>
      <c r="G144" s="805">
        <v>12.1</v>
      </c>
      <c r="H144" s="805" t="s">
        <v>246</v>
      </c>
      <c r="I144" s="805">
        <v>13.2</v>
      </c>
      <c r="J144" s="805" t="s">
        <v>246</v>
      </c>
      <c r="K144" s="804" t="s">
        <v>254</v>
      </c>
      <c r="L144" s="804" t="s">
        <v>254</v>
      </c>
      <c r="M144" s="804" t="s">
        <v>254</v>
      </c>
      <c r="N144" s="804" t="s">
        <v>254</v>
      </c>
      <c r="O144" s="805"/>
      <c r="P144" s="817">
        <v>3.5</v>
      </c>
      <c r="Q144" s="804">
        <v>3.8</v>
      </c>
      <c r="R144" s="802" t="s">
        <v>3362</v>
      </c>
      <c r="T144" s="3">
        <v>273</v>
      </c>
      <c r="U144" s="3">
        <v>327</v>
      </c>
      <c r="V144" s="859">
        <v>100</v>
      </c>
      <c r="W144" s="860">
        <v>125</v>
      </c>
    </row>
    <row r="145" spans="1:27">
      <c r="A145" s="1" t="s">
        <v>3370</v>
      </c>
      <c r="B145" s="3" t="s">
        <v>2635</v>
      </c>
      <c r="C145" s="3" t="s">
        <v>254</v>
      </c>
      <c r="D145" s="3" t="s">
        <v>254</v>
      </c>
      <c r="E145" s="1" t="str">
        <f t="shared" si="19"/>
        <v>Package Terminal Heat Pump (PTHP)&gt;10,500 and &lt;=11,500N/AN/A</v>
      </c>
      <c r="F145" s="311"/>
      <c r="G145" s="805">
        <v>11.8</v>
      </c>
      <c r="H145" s="805" t="s">
        <v>246</v>
      </c>
      <c r="I145" s="805">
        <v>12.8</v>
      </c>
      <c r="J145" s="805" t="s">
        <v>246</v>
      </c>
      <c r="K145" s="804" t="s">
        <v>254</v>
      </c>
      <c r="L145" s="804" t="s">
        <v>254</v>
      </c>
      <c r="M145" s="804" t="s">
        <v>254</v>
      </c>
      <c r="N145" s="804" t="s">
        <v>254</v>
      </c>
      <c r="O145" s="805"/>
      <c r="P145" s="817">
        <v>3.4</v>
      </c>
      <c r="Q145" s="804">
        <v>3.8</v>
      </c>
      <c r="R145" s="802" t="s">
        <v>3362</v>
      </c>
      <c r="T145" s="3">
        <v>273</v>
      </c>
      <c r="U145" s="3">
        <v>327</v>
      </c>
      <c r="V145" s="859">
        <v>100</v>
      </c>
      <c r="W145" s="860">
        <v>125</v>
      </c>
    </row>
    <row r="146" spans="1:27">
      <c r="A146" s="1" t="s">
        <v>3370</v>
      </c>
      <c r="B146" s="3" t="s">
        <v>2636</v>
      </c>
      <c r="C146" s="3" t="s">
        <v>254</v>
      </c>
      <c r="D146" s="3" t="s">
        <v>254</v>
      </c>
      <c r="E146" s="1" t="str">
        <f t="shared" si="19"/>
        <v>Package Terminal Heat Pump (PTHP)&gt;11,500 and &lt;=12,500N/AN/A</v>
      </c>
      <c r="F146" s="311"/>
      <c r="G146" s="805">
        <v>11.4</v>
      </c>
      <c r="H146" s="805" t="s">
        <v>246</v>
      </c>
      <c r="I146" s="805">
        <v>12.5</v>
      </c>
      <c r="J146" s="805" t="s">
        <v>246</v>
      </c>
      <c r="K146" s="804" t="s">
        <v>254</v>
      </c>
      <c r="L146" s="804" t="s">
        <v>254</v>
      </c>
      <c r="M146" s="804" t="s">
        <v>254</v>
      </c>
      <c r="N146" s="804" t="s">
        <v>254</v>
      </c>
      <c r="O146" s="805"/>
      <c r="P146" s="817">
        <v>3.4</v>
      </c>
      <c r="Q146" s="804">
        <v>3.7</v>
      </c>
      <c r="R146" s="802" t="s">
        <v>3362</v>
      </c>
      <c r="T146" s="3">
        <v>273</v>
      </c>
      <c r="U146" s="3">
        <v>327</v>
      </c>
      <c r="V146" s="859">
        <v>100</v>
      </c>
      <c r="W146" s="860">
        <v>125</v>
      </c>
      <c r="Z146"/>
    </row>
    <row r="147" spans="1:27">
      <c r="A147" s="1" t="s">
        <v>3370</v>
      </c>
      <c r="B147" s="3" t="s">
        <v>2637</v>
      </c>
      <c r="C147" s="3" t="s">
        <v>254</v>
      </c>
      <c r="D147" s="3" t="s">
        <v>254</v>
      </c>
      <c r="E147" s="1" t="str">
        <f t="shared" si="19"/>
        <v>Package Terminal Heat Pump (PTHP)&gt;12,500 and &lt;=13,500N/AN/A</v>
      </c>
      <c r="F147" s="311"/>
      <c r="G147" s="805">
        <v>11.1</v>
      </c>
      <c r="H147" s="805" t="s">
        <v>246</v>
      </c>
      <c r="I147" s="805">
        <v>12.1</v>
      </c>
      <c r="J147" s="805" t="s">
        <v>246</v>
      </c>
      <c r="K147" s="804" t="s">
        <v>254</v>
      </c>
      <c r="L147" s="804" t="s">
        <v>254</v>
      </c>
      <c r="M147" s="804" t="s">
        <v>254</v>
      </c>
      <c r="N147" s="804" t="s">
        <v>254</v>
      </c>
      <c r="O147" s="805"/>
      <c r="P147" s="817">
        <v>3.3</v>
      </c>
      <c r="Q147" s="804">
        <v>3.6</v>
      </c>
      <c r="R147" s="802" t="s">
        <v>3362</v>
      </c>
      <c r="T147" s="3">
        <v>273</v>
      </c>
      <c r="U147" s="3">
        <v>327</v>
      </c>
      <c r="V147" s="859">
        <v>100</v>
      </c>
      <c r="W147" s="860">
        <v>125</v>
      </c>
      <c r="Z147"/>
    </row>
    <row r="148" spans="1:27">
      <c r="A148" s="1" t="s">
        <v>3370</v>
      </c>
      <c r="B148" s="3" t="s">
        <v>2639</v>
      </c>
      <c r="C148" s="3" t="s">
        <v>254</v>
      </c>
      <c r="D148" s="3" t="s">
        <v>254</v>
      </c>
      <c r="E148" s="1" t="str">
        <f t="shared" si="19"/>
        <v>Package Terminal Heat Pump (PTHP)&gt;13,500 and &lt;15,000N/AN/A</v>
      </c>
      <c r="F148" s="311"/>
      <c r="G148" s="805">
        <v>10.8</v>
      </c>
      <c r="H148" s="805" t="s">
        <v>246</v>
      </c>
      <c r="I148" s="805">
        <v>11.8</v>
      </c>
      <c r="J148" s="805" t="s">
        <v>246</v>
      </c>
      <c r="K148" s="804" t="s">
        <v>254</v>
      </c>
      <c r="L148" s="804" t="s">
        <v>254</v>
      </c>
      <c r="M148" s="804" t="s">
        <v>254</v>
      </c>
      <c r="N148" s="804" t="s">
        <v>254</v>
      </c>
      <c r="O148" s="805"/>
      <c r="P148" s="817">
        <v>3.3</v>
      </c>
      <c r="Q148" s="804">
        <v>3.6</v>
      </c>
      <c r="R148" s="802" t="s">
        <v>3362</v>
      </c>
      <c r="T148" s="3">
        <v>273</v>
      </c>
      <c r="U148" s="3">
        <v>327</v>
      </c>
      <c r="V148" s="859">
        <v>100</v>
      </c>
      <c r="W148" s="860">
        <v>125</v>
      </c>
      <c r="Z148"/>
    </row>
    <row r="149" spans="1:27" ht="13.5" thickBot="1">
      <c r="A149" s="1" t="s">
        <v>3370</v>
      </c>
      <c r="B149" s="3" t="s">
        <v>2638</v>
      </c>
      <c r="C149" s="3" t="s">
        <v>254</v>
      </c>
      <c r="D149" s="3" t="s">
        <v>254</v>
      </c>
      <c r="E149" s="1" t="str">
        <f t="shared" si="19"/>
        <v>Package Terminal Heat Pump (PTHP)&gt;=15,000N/AN/A</v>
      </c>
      <c r="F149" s="311"/>
      <c r="G149" s="805">
        <v>10.5</v>
      </c>
      <c r="H149" s="805" t="s">
        <v>246</v>
      </c>
      <c r="I149" s="805">
        <v>11.4</v>
      </c>
      <c r="J149" s="805" t="s">
        <v>246</v>
      </c>
      <c r="K149" s="804" t="s">
        <v>254</v>
      </c>
      <c r="L149" s="804" t="s">
        <v>254</v>
      </c>
      <c r="M149" s="804" t="s">
        <v>254</v>
      </c>
      <c r="N149" s="804" t="s">
        <v>254</v>
      </c>
      <c r="O149" s="805"/>
      <c r="P149" s="823">
        <v>3.2</v>
      </c>
      <c r="Q149" s="812">
        <v>3.5</v>
      </c>
      <c r="R149" s="822" t="s">
        <v>3362</v>
      </c>
      <c r="T149" s="3">
        <v>273</v>
      </c>
      <c r="U149" s="3">
        <v>327</v>
      </c>
      <c r="V149" s="859">
        <v>100</v>
      </c>
      <c r="W149" s="860">
        <v>125</v>
      </c>
      <c r="Z149"/>
    </row>
    <row r="150" spans="1:27">
      <c r="Z150"/>
    </row>
    <row r="151" spans="1:27">
      <c r="Z151"/>
    </row>
    <row r="152" spans="1:27">
      <c r="Z152"/>
    </row>
    <row r="153" spans="1:27" hidden="1">
      <c r="Z153"/>
    </row>
    <row r="154" spans="1:27" hidden="1">
      <c r="Z154"/>
    </row>
    <row r="155" spans="1:27" hidden="1">
      <c r="Z155"/>
    </row>
    <row r="156" spans="1:27" hidden="1">
      <c r="Z156"/>
    </row>
    <row r="157" spans="1:27" hidden="1">
      <c r="Z157"/>
    </row>
    <row r="158" spans="1:27" hidden="1">
      <c r="Z158"/>
    </row>
    <row r="159" spans="1:27" hidden="1">
      <c r="Z159"/>
    </row>
    <row r="160" spans="1:27" hidden="1">
      <c r="Z160"/>
      <c r="AA160"/>
    </row>
    <row r="161" spans="26:27" hidden="1">
      <c r="Z161"/>
      <c r="AA161"/>
    </row>
    <row r="162" spans="26:27" hidden="1">
      <c r="Z162"/>
      <c r="AA162"/>
    </row>
    <row r="163" spans="26:27" hidden="1">
      <c r="Z163"/>
      <c r="AA163"/>
    </row>
    <row r="164" spans="26:27" hidden="1">
      <c r="Z164"/>
      <c r="AA164"/>
    </row>
    <row r="165" spans="26:27" hidden="1">
      <c r="Z165"/>
      <c r="AA165"/>
    </row>
    <row r="166" spans="26:27" hidden="1">
      <c r="Z166"/>
      <c r="AA166"/>
    </row>
    <row r="167" spans="26:27" hidden="1">
      <c r="Z167"/>
      <c r="AA167"/>
    </row>
    <row r="168" spans="26:27" hidden="1">
      <c r="Z168"/>
      <c r="AA168"/>
    </row>
    <row r="169" spans="26:27" hidden="1">
      <c r="Z169"/>
      <c r="AA169"/>
    </row>
    <row r="170" spans="26:27" hidden="1">
      <c r="Z170"/>
      <c r="AA170"/>
    </row>
    <row r="171" spans="26:27" hidden="1">
      <c r="Z171"/>
      <c r="AA171"/>
    </row>
    <row r="172" spans="26:27" hidden="1">
      <c r="Z172"/>
      <c r="AA172"/>
    </row>
    <row r="173" spans="26:27" hidden="1">
      <c r="Z173"/>
      <c r="AA173"/>
    </row>
    <row r="174" spans="26:27" hidden="1">
      <c r="Z174"/>
      <c r="AA174"/>
    </row>
    <row r="175" spans="26:27" hidden="1">
      <c r="Z175"/>
      <c r="AA175"/>
    </row>
    <row r="176" spans="26:27" hidden="1">
      <c r="Z176"/>
      <c r="AA176"/>
    </row>
    <row r="177" spans="26:28" hidden="1">
      <c r="Z177"/>
      <c r="AA177"/>
    </row>
    <row r="178" spans="26:28" hidden="1">
      <c r="Z178"/>
      <c r="AA178"/>
    </row>
    <row r="179" spans="26:28" hidden="1">
      <c r="Z179"/>
      <c r="AA179"/>
    </row>
    <row r="180" spans="26:28" hidden="1">
      <c r="Z180"/>
      <c r="AA180"/>
    </row>
    <row r="181" spans="26:28" hidden="1">
      <c r="Z181"/>
      <c r="AA181"/>
    </row>
    <row r="182" spans="26:28" hidden="1">
      <c r="Z182"/>
      <c r="AA182"/>
    </row>
    <row r="183" spans="26:28" hidden="1">
      <c r="Z183"/>
      <c r="AA183"/>
    </row>
    <row r="184" spans="26:28" hidden="1">
      <c r="Z184"/>
      <c r="AA184"/>
      <c r="AB184" s="311"/>
    </row>
    <row r="185" spans="26:28" hidden="1">
      <c r="Z185"/>
      <c r="AA185"/>
      <c r="AB185" s="311"/>
    </row>
    <row r="186" spans="26:28" hidden="1">
      <c r="AA186"/>
      <c r="AB186" s="311"/>
    </row>
    <row r="187" spans="26:28" hidden="1">
      <c r="AA187"/>
      <c r="AB187" s="311"/>
    </row>
    <row r="188" spans="26:28" hidden="1">
      <c r="AA188"/>
      <c r="AB188" s="311"/>
    </row>
    <row r="189" spans="26:28" hidden="1">
      <c r="AA189"/>
    </row>
    <row r="190" spans="26:28" hidden="1">
      <c r="AA190"/>
    </row>
    <row r="191" spans="26:28" hidden="1">
      <c r="AA191"/>
    </row>
    <row r="192" spans="26:28" hidden="1">
      <c r="AA192"/>
    </row>
    <row r="193" spans="27:27" hidden="1">
      <c r="AA193"/>
    </row>
    <row r="194" spans="27:27" hidden="1">
      <c r="AA194"/>
    </row>
    <row r="195" spans="27:27" hidden="1">
      <c r="AA195"/>
    </row>
    <row r="196" spans="27:27" hidden="1">
      <c r="AA196"/>
    </row>
    <row r="197" spans="27:27" hidden="1">
      <c r="AA197"/>
    </row>
    <row r="198" spans="27:27" hidden="1">
      <c r="AA198"/>
    </row>
    <row r="199" spans="27:27" hidden="1">
      <c r="AA199"/>
    </row>
  </sheetData>
  <sheetProtection selectLockedCells="1"/>
  <sortState xmlns:xlrd2="http://schemas.microsoft.com/office/spreadsheetml/2017/richdata2" ref="A93:G183">
    <sortCondition ref="A93"/>
  </sortState>
  <mergeCells count="56">
    <mergeCell ref="G139:K139"/>
    <mergeCell ref="L139:N139"/>
    <mergeCell ref="P139:R139"/>
    <mergeCell ref="T139:U139"/>
    <mergeCell ref="V139:W139"/>
    <mergeCell ref="P98:R98"/>
    <mergeCell ref="P104:R104"/>
    <mergeCell ref="P133:R133"/>
    <mergeCell ref="G44:K44"/>
    <mergeCell ref="L44:N44"/>
    <mergeCell ref="G133:K133"/>
    <mergeCell ref="L133:N133"/>
    <mergeCell ref="G86:K86"/>
    <mergeCell ref="L86:N86"/>
    <mergeCell ref="G104:K104"/>
    <mergeCell ref="L104:N104"/>
    <mergeCell ref="G122:K122"/>
    <mergeCell ref="L122:N122"/>
    <mergeCell ref="G98:K98"/>
    <mergeCell ref="L98:N98"/>
    <mergeCell ref="A1:A2"/>
    <mergeCell ref="A22:A23"/>
    <mergeCell ref="H2:I2"/>
    <mergeCell ref="J2:K2"/>
    <mergeCell ref="D22:F22"/>
    <mergeCell ref="H23:I23"/>
    <mergeCell ref="D1:F1"/>
    <mergeCell ref="H1:K1"/>
    <mergeCell ref="T73:U73"/>
    <mergeCell ref="V73:W73"/>
    <mergeCell ref="T86:U86"/>
    <mergeCell ref="V86:W86"/>
    <mergeCell ref="A45:A46"/>
    <mergeCell ref="G59:K59"/>
    <mergeCell ref="L59:N59"/>
    <mergeCell ref="G73:K73"/>
    <mergeCell ref="L73:N73"/>
    <mergeCell ref="P86:R86"/>
    <mergeCell ref="V45:W45"/>
    <mergeCell ref="T45:U45"/>
    <mergeCell ref="T133:U133"/>
    <mergeCell ref="V133:W133"/>
    <mergeCell ref="P73:R73"/>
    <mergeCell ref="P59:R59"/>
    <mergeCell ref="P44:R44"/>
    <mergeCell ref="P122:R122"/>
    <mergeCell ref="T98:U98"/>
    <mergeCell ref="V98:W98"/>
    <mergeCell ref="T104:U104"/>
    <mergeCell ref="V104:W104"/>
    <mergeCell ref="T122:U122"/>
    <mergeCell ref="V122:W122"/>
    <mergeCell ref="T44:U44"/>
    <mergeCell ref="V44:W44"/>
    <mergeCell ref="T59:U59"/>
    <mergeCell ref="V59:W59"/>
  </mergeCells>
  <phoneticPr fontId="6" type="noConversion"/>
  <pageMargins left="0.75" right="0.75" top="1" bottom="1" header="0.5" footer="0.5"/>
  <pageSetup paperSize="17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"/>
  <dimension ref="A1:AD64"/>
  <sheetViews>
    <sheetView showOutlineSymbols="0" workbookViewId="0">
      <selection activeCell="B26" sqref="B26"/>
    </sheetView>
  </sheetViews>
  <sheetFormatPr defaultColWidth="8.85546875" defaultRowHeight="12.75"/>
  <cols>
    <col min="1" max="1" width="2.28515625" style="1" customWidth="1"/>
    <col min="2" max="2" width="115.28515625" style="1" customWidth="1"/>
    <col min="3" max="3" width="1.5703125" style="1" customWidth="1"/>
    <col min="4" max="26" width="9.140625" style="1"/>
    <col min="27" max="27" width="0.5703125" style="1" customWidth="1"/>
    <col min="28" max="28" width="133.5703125" style="1" customWidth="1"/>
    <col min="29" max="29" width="0.28515625" style="1" customWidth="1"/>
    <col min="30" max="16384" width="8.85546875" style="1"/>
  </cols>
  <sheetData>
    <row r="1" spans="1:30" ht="15.75" customHeight="1">
      <c r="A1" s="117"/>
      <c r="B1" s="117"/>
      <c r="C1" s="117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</row>
    <row r="2" spans="1:30">
      <c r="A2" s="117"/>
      <c r="B2" s="117"/>
      <c r="C2" s="117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</row>
    <row r="3" spans="1:30">
      <c r="A3" s="117"/>
      <c r="B3" s="117"/>
      <c r="C3" s="117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</row>
    <row r="4" spans="1:30" ht="5.25" customHeight="1">
      <c r="A4" s="117"/>
      <c r="B4" s="117"/>
      <c r="C4" s="117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</row>
    <row r="5" spans="1:30">
      <c r="A5" s="117"/>
      <c r="B5" s="117"/>
      <c r="C5" s="117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</row>
    <row r="6" spans="1:30" ht="5.25" customHeight="1">
      <c r="A6" s="117"/>
      <c r="B6" s="117"/>
      <c r="C6" s="117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</row>
    <row r="7" spans="1:30" ht="3" customHeight="1">
      <c r="A7" s="117"/>
      <c r="B7" s="117"/>
      <c r="C7" s="117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</row>
    <row r="8" spans="1:30">
      <c r="A8" s="117"/>
      <c r="B8" s="117"/>
      <c r="C8" s="117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</row>
    <row r="9" spans="1:30" ht="7.5" customHeight="1">
      <c r="A9" s="117"/>
      <c r="B9" s="117"/>
      <c r="C9" s="117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</row>
    <row r="10" spans="1:30">
      <c r="A10" s="117"/>
      <c r="B10" s="117"/>
      <c r="C10" s="117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</row>
    <row r="11" spans="1:30" ht="21" customHeight="1">
      <c r="A11" s="117"/>
      <c r="B11" s="117"/>
      <c r="C11" s="117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</row>
    <row r="12" spans="1:30">
      <c r="A12" s="117"/>
      <c r="B12" s="117"/>
      <c r="C12" s="117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</row>
    <row r="13" spans="1:30">
      <c r="A13" s="117"/>
      <c r="B13" s="117"/>
      <c r="C13" s="117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</row>
    <row r="14" spans="1:30" ht="12.75" customHeight="1">
      <c r="A14" s="117"/>
      <c r="B14" s="117"/>
      <c r="C14" s="117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50"/>
      <c r="V14" s="150"/>
      <c r="W14" s="150"/>
      <c r="X14" s="150"/>
      <c r="Y14" s="150"/>
      <c r="Z14" s="150"/>
      <c r="AA14" s="150"/>
      <c r="AB14" s="150"/>
      <c r="AC14" s="150"/>
      <c r="AD14" s="150"/>
    </row>
    <row r="15" spans="1:30">
      <c r="A15" s="117"/>
      <c r="B15" s="117"/>
      <c r="C15" s="117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  <c r="Z15" s="150"/>
      <c r="AA15" s="150"/>
      <c r="AB15" s="150"/>
      <c r="AC15" s="150"/>
      <c r="AD15" s="150"/>
    </row>
    <row r="16" spans="1:30" ht="4.5" customHeight="1">
      <c r="A16" s="44"/>
      <c r="B16" s="44"/>
      <c r="C16" s="44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150"/>
      <c r="T16" s="150"/>
      <c r="U16" s="150"/>
      <c r="V16" s="150"/>
      <c r="W16" s="150"/>
      <c r="X16" s="150"/>
      <c r="Y16" s="150"/>
      <c r="Z16" s="150"/>
      <c r="AA16" s="150"/>
      <c r="AB16" s="150"/>
      <c r="AC16" s="150"/>
      <c r="AD16" s="150"/>
    </row>
    <row r="17" spans="1:30" ht="13.5" thickBot="1">
      <c r="A17" s="30"/>
      <c r="B17" s="30"/>
      <c r="C17" s="3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</row>
    <row r="18" spans="1:30" ht="18.75" thickBot="1">
      <c r="A18" s="1166" t="s">
        <v>1355</v>
      </c>
      <c r="B18" s="1166"/>
      <c r="C18" s="1166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</row>
    <row r="19" spans="1:30" ht="18">
      <c r="A19" s="879"/>
      <c r="B19" s="880" t="s">
        <v>3396</v>
      </c>
      <c r="C19" s="879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0"/>
      <c r="S19" s="150"/>
      <c r="T19" s="150"/>
      <c r="U19" s="150"/>
      <c r="V19" s="150"/>
      <c r="W19" s="150"/>
      <c r="X19" s="150"/>
      <c r="Y19" s="150"/>
      <c r="Z19" s="150"/>
      <c r="AA19" s="150"/>
      <c r="AB19" s="150"/>
      <c r="AC19" s="150"/>
      <c r="AD19" s="150"/>
    </row>
    <row r="20" spans="1:30" ht="13.5" customHeight="1">
      <c r="A20" s="30"/>
      <c r="B20" s="628" t="s">
        <v>3432</v>
      </c>
      <c r="C20" s="208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50"/>
      <c r="AB20" s="150"/>
      <c r="AC20" s="150"/>
      <c r="AD20" s="141"/>
    </row>
    <row r="21" spans="1:30" ht="24.75" customHeight="1">
      <c r="A21" s="30"/>
      <c r="B21" s="880" t="s">
        <v>3397</v>
      </c>
      <c r="C21" s="207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50"/>
      <c r="AB21" s="150"/>
      <c r="AC21" s="150"/>
      <c r="AD21" s="141"/>
    </row>
    <row r="22" spans="1:30" ht="13.5" customHeight="1">
      <c r="A22" s="30"/>
      <c r="B22" s="628" t="s">
        <v>2621</v>
      </c>
      <c r="C22" s="208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50"/>
      <c r="AB22" s="150"/>
      <c r="AC22" s="150"/>
      <c r="AD22" s="141"/>
    </row>
    <row r="23" spans="1:30" ht="24.75" customHeight="1">
      <c r="A23" s="30"/>
      <c r="B23" s="880" t="s">
        <v>3399</v>
      </c>
      <c r="C23" s="207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50"/>
      <c r="AB23" s="150"/>
      <c r="AC23" s="150"/>
      <c r="AD23" s="141"/>
    </row>
    <row r="24" spans="1:30" ht="13.5" customHeight="1">
      <c r="A24" s="30"/>
      <c r="B24" s="628" t="s">
        <v>3433</v>
      </c>
      <c r="C24" s="208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50"/>
      <c r="AB24" s="150"/>
      <c r="AC24" s="150"/>
      <c r="AD24" s="141"/>
    </row>
    <row r="25" spans="1:30" ht="24.75" customHeight="1">
      <c r="A25" s="30"/>
      <c r="B25" s="880" t="s">
        <v>3398</v>
      </c>
      <c r="C25" s="207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50"/>
      <c r="AB25" s="150"/>
      <c r="AC25" s="150"/>
      <c r="AD25" s="141"/>
    </row>
    <row r="26" spans="1:30">
      <c r="A26" s="30"/>
      <c r="B26" s="706" t="s">
        <v>1428</v>
      </c>
      <c r="C26" s="209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50"/>
      <c r="AB26" s="150"/>
      <c r="AC26" s="150"/>
      <c r="AD26" s="141"/>
    </row>
    <row r="27" spans="1:30">
      <c r="A27" s="30"/>
      <c r="B27" s="209"/>
      <c r="C27" s="209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50"/>
      <c r="AB27" s="150"/>
      <c r="AC27" s="150"/>
      <c r="AD27" s="141"/>
    </row>
    <row r="28" spans="1:30">
      <c r="A28" s="30"/>
      <c r="B28" s="213" t="str">
        <f>Version</f>
        <v>NC (09/26)</v>
      </c>
      <c r="C28" s="213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50"/>
      <c r="AB28" s="150"/>
      <c r="AC28" s="150"/>
      <c r="AD28" s="141"/>
    </row>
    <row r="29" spans="1:30">
      <c r="A29" s="44"/>
      <c r="B29" s="44"/>
      <c r="C29" s="44"/>
      <c r="D29" s="150"/>
      <c r="E29" s="150"/>
      <c r="F29" s="150"/>
      <c r="G29" s="150"/>
      <c r="H29" s="150"/>
      <c r="I29" s="150"/>
      <c r="J29" s="150"/>
      <c r="K29" s="150"/>
      <c r="L29" s="150"/>
      <c r="M29" s="150"/>
      <c r="N29" s="150"/>
      <c r="O29" s="150"/>
      <c r="P29" s="150"/>
      <c r="Q29" s="150"/>
      <c r="R29" s="150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</row>
    <row r="30" spans="1:30">
      <c r="A30" s="150"/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A30" s="150"/>
      <c r="AB30" s="150"/>
      <c r="AC30" s="150"/>
      <c r="AD30" s="150"/>
    </row>
    <row r="31" spans="1:30">
      <c r="A31" s="150"/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0"/>
      <c r="P31" s="150"/>
      <c r="Q31" s="150"/>
      <c r="R31" s="150"/>
      <c r="S31" s="150"/>
      <c r="T31" s="150"/>
      <c r="U31" s="150"/>
      <c r="V31" s="150"/>
      <c r="W31" s="150"/>
      <c r="X31" s="150"/>
      <c r="Y31" s="150"/>
      <c r="Z31" s="150"/>
      <c r="AD31" s="150"/>
    </row>
    <row r="32" spans="1:30">
      <c r="A32" s="150"/>
      <c r="B32" s="150"/>
      <c r="C32" s="150"/>
      <c r="D32" s="150"/>
      <c r="E32" s="150"/>
      <c r="F32" s="150"/>
      <c r="G32" s="150"/>
      <c r="H32" s="150"/>
      <c r="I32" s="150"/>
      <c r="J32" s="150"/>
      <c r="K32" s="150"/>
      <c r="L32" s="150"/>
      <c r="M32" s="150"/>
      <c r="N32" s="150"/>
      <c r="O32" s="150"/>
      <c r="P32" s="150"/>
      <c r="Q32" s="150"/>
      <c r="R32" s="150"/>
      <c r="S32" s="150"/>
      <c r="T32" s="150"/>
      <c r="U32" s="150"/>
      <c r="V32" s="150"/>
      <c r="W32" s="150"/>
      <c r="X32" s="150"/>
      <c r="Y32" s="150"/>
      <c r="Z32" s="150"/>
      <c r="AD32" s="150"/>
    </row>
    <row r="33" spans="1:30">
      <c r="A33" s="150"/>
      <c r="B33" s="150"/>
      <c r="C33" s="150"/>
      <c r="D33" s="150"/>
      <c r="E33" s="150"/>
      <c r="F33" s="150"/>
      <c r="G33" s="150"/>
      <c r="H33" s="150"/>
      <c r="I33" s="150"/>
      <c r="J33" s="150"/>
      <c r="K33" s="150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D33" s="150"/>
    </row>
    <row r="34" spans="1:30" ht="15.75" customHeight="1">
      <c r="A34" s="150"/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D34" s="150"/>
    </row>
    <row r="35" spans="1:30">
      <c r="A35" s="150"/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D35" s="150"/>
    </row>
    <row r="36" spans="1:30">
      <c r="A36" s="150"/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D36" s="150"/>
    </row>
    <row r="37" spans="1:30" ht="5.25" customHeight="1">
      <c r="A37" s="150"/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D37" s="150"/>
    </row>
    <row r="38" spans="1:30">
      <c r="A38" s="150"/>
      <c r="B38" s="150"/>
      <c r="C38" s="150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  <c r="V38" s="150"/>
      <c r="W38" s="150"/>
      <c r="X38" s="150"/>
      <c r="Y38" s="150"/>
      <c r="Z38" s="150"/>
      <c r="AD38" s="150"/>
    </row>
    <row r="39" spans="1:30" ht="5.25" customHeight="1">
      <c r="A39" s="150"/>
      <c r="B39" s="150"/>
      <c r="C39" s="150"/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0"/>
      <c r="U39" s="150"/>
      <c r="V39" s="150"/>
      <c r="W39" s="150"/>
      <c r="X39" s="150"/>
      <c r="Y39" s="150"/>
      <c r="Z39" s="150"/>
      <c r="AD39" s="150"/>
    </row>
    <row r="40" spans="1:30" ht="3" customHeight="1">
      <c r="A40" s="150"/>
      <c r="B40" s="150"/>
      <c r="C40" s="150"/>
      <c r="D40" s="150"/>
      <c r="E40" s="150"/>
      <c r="F40" s="150"/>
      <c r="G40" s="150"/>
      <c r="H40" s="150"/>
      <c r="I40" s="150"/>
      <c r="J40" s="150"/>
      <c r="K40" s="150"/>
      <c r="L40" s="150"/>
      <c r="M40" s="150"/>
      <c r="N40" s="150"/>
      <c r="O40" s="150"/>
      <c r="P40" s="150"/>
      <c r="Q40" s="150"/>
      <c r="R40" s="150"/>
      <c r="S40" s="150"/>
      <c r="T40" s="150"/>
      <c r="U40" s="150"/>
      <c r="V40" s="150"/>
      <c r="W40" s="150"/>
      <c r="X40" s="150"/>
      <c r="Y40" s="150"/>
      <c r="Z40" s="150"/>
      <c r="AD40" s="150"/>
    </row>
    <row r="41" spans="1:30">
      <c r="A41" s="150"/>
      <c r="B41" s="150"/>
      <c r="C41" s="150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  <c r="P41" s="150"/>
      <c r="Q41" s="150"/>
      <c r="R41" s="150"/>
      <c r="S41" s="150"/>
      <c r="T41" s="150"/>
      <c r="U41" s="150"/>
      <c r="V41" s="150"/>
      <c r="W41" s="150"/>
      <c r="X41" s="150"/>
      <c r="Y41" s="150"/>
      <c r="Z41" s="150"/>
      <c r="AD41" s="150"/>
    </row>
    <row r="42" spans="1:30" ht="7.5" customHeight="1">
      <c r="A42" s="150"/>
      <c r="B42" s="150"/>
      <c r="C42" s="150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0"/>
      <c r="R42" s="150"/>
      <c r="S42" s="150"/>
      <c r="T42" s="150"/>
      <c r="U42" s="150"/>
      <c r="V42" s="150"/>
      <c r="W42" s="150"/>
      <c r="X42" s="150"/>
      <c r="Y42" s="150"/>
      <c r="Z42" s="150"/>
      <c r="AD42" s="150"/>
    </row>
    <row r="43" spans="1:30">
      <c r="A43" s="150"/>
      <c r="B43" s="150"/>
      <c r="C43" s="150"/>
      <c r="D43" s="150"/>
      <c r="E43" s="150"/>
      <c r="F43" s="150"/>
      <c r="G43" s="150"/>
      <c r="H43" s="150"/>
      <c r="I43" s="150"/>
      <c r="J43" s="150"/>
      <c r="K43" s="150"/>
      <c r="L43" s="150"/>
      <c r="M43" s="150"/>
      <c r="N43" s="150"/>
      <c r="O43" s="150"/>
      <c r="P43" s="150"/>
      <c r="Q43" s="150"/>
      <c r="R43" s="150"/>
      <c r="S43" s="150"/>
      <c r="T43" s="150"/>
      <c r="U43" s="150"/>
      <c r="V43" s="150"/>
      <c r="W43" s="150"/>
      <c r="X43" s="150"/>
      <c r="Y43" s="150"/>
      <c r="Z43" s="150"/>
      <c r="AD43" s="150"/>
    </row>
    <row r="44" spans="1:30" ht="21" customHeight="1">
      <c r="A44" s="150"/>
      <c r="B44" s="150"/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D44" s="150"/>
    </row>
    <row r="45" spans="1:30" ht="32.25" customHeight="1">
      <c r="A45" s="150"/>
      <c r="B45" s="150"/>
      <c r="C45" s="150"/>
      <c r="D45" s="150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0"/>
      <c r="R45" s="150"/>
      <c r="S45" s="150"/>
      <c r="T45" s="150"/>
      <c r="U45" s="150"/>
      <c r="V45" s="150"/>
      <c r="W45" s="150"/>
      <c r="X45" s="150"/>
      <c r="Y45" s="150"/>
      <c r="Z45" s="150"/>
      <c r="AB45" s="124">
        <f>B15</f>
        <v>0</v>
      </c>
      <c r="AC45" s="124"/>
      <c r="AD45" s="150"/>
    </row>
    <row r="46" spans="1:30" ht="6.75" customHeight="1">
      <c r="A46" s="150"/>
      <c r="B46" s="150"/>
      <c r="C46" s="150"/>
      <c r="D46" s="150"/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0"/>
      <c r="R46" s="150"/>
      <c r="S46" s="150"/>
      <c r="T46" s="150"/>
      <c r="U46" s="150"/>
      <c r="V46" s="150"/>
      <c r="W46" s="150"/>
      <c r="X46" s="150"/>
      <c r="Y46" s="150"/>
      <c r="Z46" s="150"/>
      <c r="AD46" s="150"/>
    </row>
    <row r="47" spans="1:30" ht="36.75" customHeight="1">
      <c r="A47" s="150"/>
      <c r="B47" s="150"/>
      <c r="C47" s="150"/>
      <c r="D47" s="150"/>
      <c r="E47" s="150"/>
      <c r="F47" s="150"/>
      <c r="G47" s="150"/>
      <c r="H47" s="150"/>
      <c r="I47" s="150"/>
      <c r="J47" s="150"/>
      <c r="K47" s="150"/>
      <c r="L47" s="150"/>
      <c r="M47" s="150"/>
      <c r="N47" s="150"/>
      <c r="O47" s="150"/>
      <c r="P47" s="150"/>
      <c r="Q47" s="150"/>
      <c r="R47" s="150"/>
      <c r="S47" s="150"/>
      <c r="T47" s="150"/>
      <c r="U47" s="150"/>
      <c r="V47" s="150"/>
      <c r="W47" s="150"/>
      <c r="X47" s="150"/>
      <c r="Y47" s="150"/>
      <c r="Z47" s="150"/>
      <c r="AD47" s="150"/>
    </row>
    <row r="48" spans="1:30" ht="18">
      <c r="A48" s="150"/>
      <c r="B48" s="150"/>
      <c r="C48" s="150"/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0"/>
      <c r="Q48" s="150"/>
      <c r="R48" s="150"/>
      <c r="S48" s="150"/>
      <c r="T48" s="150"/>
      <c r="U48" s="150"/>
      <c r="V48" s="150"/>
      <c r="W48" s="150"/>
      <c r="X48" s="150"/>
      <c r="Y48" s="150"/>
      <c r="Z48" s="150"/>
      <c r="AA48" s="1165" t="str">
        <f t="shared" ref="AA48" si="0">A18</f>
        <v>For specific measure qualifications</v>
      </c>
      <c r="AB48" s="1165"/>
      <c r="AC48" s="1165"/>
      <c r="AD48" s="150"/>
    </row>
    <row r="49" spans="1:30" ht="27.75" customHeight="1">
      <c r="A49" s="150"/>
      <c r="B49" s="150"/>
      <c r="C49" s="150"/>
      <c r="D49" s="150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  <c r="Q49" s="150"/>
      <c r="R49" s="150"/>
      <c r="S49" s="150"/>
      <c r="T49" s="150"/>
      <c r="U49" s="150"/>
      <c r="V49" s="150"/>
      <c r="W49" s="150"/>
      <c r="X49" s="150"/>
      <c r="Y49" s="150"/>
      <c r="Z49" s="150"/>
      <c r="AA49" s="607"/>
      <c r="AB49" s="707" t="str">
        <f>B20</f>
        <v>https://docs.idahopower.com/pdfs/EnergyEfficiency/business/newConstruction/newConstruction_overview.pdf</v>
      </c>
      <c r="AC49" s="210"/>
      <c r="AD49" s="150"/>
    </row>
    <row r="50" spans="1:30" ht="15">
      <c r="A50" s="150"/>
      <c r="B50" s="150"/>
      <c r="C50" s="150"/>
      <c r="D50" s="150"/>
      <c r="E50" s="150"/>
      <c r="F50" s="150"/>
      <c r="G50" s="150"/>
      <c r="H50" s="150"/>
      <c r="I50" s="150"/>
      <c r="J50" s="150"/>
      <c r="K50" s="150"/>
      <c r="L50" s="150"/>
      <c r="M50" s="150"/>
      <c r="N50" s="150"/>
      <c r="O50" s="150"/>
      <c r="P50" s="150"/>
      <c r="Q50" s="150"/>
      <c r="R50" s="150"/>
      <c r="S50" s="150"/>
      <c r="T50" s="150"/>
      <c r="U50" s="150"/>
      <c r="V50" s="150"/>
      <c r="W50" s="150"/>
      <c r="X50" s="150"/>
      <c r="Y50" s="150"/>
      <c r="Z50" s="150"/>
      <c r="AA50" s="607"/>
      <c r="AB50" s="827"/>
      <c r="AC50" s="211"/>
      <c r="AD50" s="150"/>
    </row>
    <row r="51" spans="1:30" ht="15">
      <c r="A51" s="150"/>
      <c r="B51" s="150"/>
      <c r="C51" s="150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607"/>
      <c r="AB51" s="707" t="str">
        <f>B26</f>
        <v>https://www.idahopower.com/ways-to-save/savings-for-your-business/new-construction-major-renovations/</v>
      </c>
      <c r="AD51" s="141"/>
    </row>
    <row r="52" spans="1:30" ht="15">
      <c r="A52" s="150"/>
      <c r="B52" s="150"/>
      <c r="C52" s="150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607"/>
      <c r="AB52" s="828"/>
      <c r="AD52" s="141"/>
    </row>
    <row r="53" spans="1:30" ht="15">
      <c r="A53" s="150"/>
      <c r="B53" s="150"/>
      <c r="C53" s="150"/>
      <c r="D53" s="150"/>
      <c r="E53" s="150"/>
      <c r="F53" s="150"/>
      <c r="G53" s="150"/>
      <c r="H53" s="150"/>
      <c r="I53" s="150"/>
      <c r="J53" s="150"/>
      <c r="K53" s="150"/>
      <c r="L53" s="150"/>
      <c r="M53" s="150"/>
      <c r="N53" s="150"/>
      <c r="O53" s="150"/>
      <c r="P53" s="150"/>
      <c r="Q53" s="150"/>
      <c r="R53" s="150"/>
      <c r="S53" s="150"/>
      <c r="T53" s="150"/>
      <c r="U53" s="150"/>
      <c r="V53" s="150"/>
      <c r="W53" s="150"/>
      <c r="X53" s="150"/>
      <c r="Y53" s="150"/>
      <c r="Z53" s="150"/>
      <c r="AA53" s="607"/>
      <c r="AB53" s="609" t="str">
        <f>B28</f>
        <v>NC (09/26)</v>
      </c>
      <c r="AD53" s="150"/>
    </row>
    <row r="54" spans="1:30" ht="15">
      <c r="A54" s="150"/>
      <c r="B54" s="150"/>
      <c r="C54" s="150"/>
      <c r="D54" s="150"/>
      <c r="E54" s="150"/>
      <c r="F54" s="150"/>
      <c r="G54" s="150"/>
      <c r="H54" s="150"/>
      <c r="I54" s="150"/>
      <c r="J54" s="150"/>
      <c r="K54" s="150"/>
      <c r="L54" s="150"/>
      <c r="M54" s="150"/>
      <c r="N54" s="150"/>
      <c r="O54" s="150"/>
      <c r="P54" s="150"/>
      <c r="Q54" s="150"/>
      <c r="R54" s="150"/>
      <c r="S54" s="150"/>
      <c r="T54" s="150"/>
      <c r="U54" s="150"/>
      <c r="V54" s="150"/>
      <c r="W54" s="150"/>
      <c r="X54" s="150"/>
      <c r="Y54" s="150"/>
      <c r="Z54" s="150"/>
      <c r="AA54" s="607"/>
      <c r="AB54" s="210"/>
      <c r="AD54" s="150"/>
    </row>
    <row r="55" spans="1:30" ht="15">
      <c r="A55" s="150"/>
      <c r="B55" s="150"/>
      <c r="C55" s="150"/>
      <c r="D55" s="150"/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50"/>
      <c r="P55" s="150"/>
      <c r="Q55" s="150"/>
      <c r="R55" s="150"/>
      <c r="S55" s="150"/>
      <c r="T55" s="150"/>
      <c r="U55" s="150"/>
      <c r="V55" s="150"/>
      <c r="W55" s="150"/>
      <c r="X55" s="150"/>
      <c r="Y55" s="150"/>
      <c r="Z55" s="150"/>
      <c r="AA55" s="150"/>
      <c r="AB55" s="608"/>
      <c r="AC55" s="150"/>
      <c r="AD55" s="150"/>
    </row>
    <row r="56" spans="1:30" ht="15">
      <c r="AB56" s="210"/>
    </row>
    <row r="57" spans="1:30" ht="15">
      <c r="AB57" s="210"/>
    </row>
    <row r="58" spans="1:30" ht="15">
      <c r="AB58" s="210"/>
    </row>
    <row r="59" spans="1:30" ht="15">
      <c r="AB59" s="210"/>
    </row>
    <row r="60" spans="1:30" ht="15">
      <c r="AB60" s="210"/>
    </row>
    <row r="61" spans="1:30" ht="15">
      <c r="AB61" s="210"/>
    </row>
    <row r="62" spans="1:30" ht="15">
      <c r="AB62" s="210"/>
    </row>
    <row r="63" spans="1:30" ht="15">
      <c r="AB63" s="210"/>
    </row>
    <row r="64" spans="1:30" ht="15">
      <c r="AB64" s="210"/>
    </row>
  </sheetData>
  <sheetProtection algorithmName="SHA-512" hashValue="H1CEsvLpYhzxmJpdOYA4aMdANMCFex1vLfMXRNKW7I1RmdZFELxlcmdLyvQNLv7c5WZXnActxySVdycwgwsH8A==" saltValue="V/sbPQdo36I5UPAnuY0zOQ==" spinCount="100000" sheet="1" selectLockedCells="1"/>
  <mergeCells count="2">
    <mergeCell ref="AA48:AC48"/>
    <mergeCell ref="A18:C18"/>
  </mergeCells>
  <hyperlinks>
    <hyperlink ref="B20" r:id="rId1" xr:uid="{00000000-0004-0000-0B00-000000000000}"/>
    <hyperlink ref="B26" r:id="rId2" xr:uid="{00000000-0004-0000-0B00-000001000000}"/>
    <hyperlink ref="B22" r:id="rId3" xr:uid="{5EE7DAB3-90EB-4970-8840-EBA8AADB1310}"/>
    <hyperlink ref="B24" r:id="rId4" xr:uid="{C126E728-192B-44AA-8987-CD91C20AD323}"/>
  </hyperlinks>
  <pageMargins left="0.7" right="0.7" top="0.75" bottom="0.75" header="0.3" footer="0.3"/>
  <pageSetup scale="67" fitToHeight="2" orientation="portrait" verticalDpi="0" r:id="rId5"/>
  <drawing r:id="rId6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>
    <tabColor theme="5" tint="0.59999389629810485"/>
  </sheetPr>
  <dimension ref="A1:BA338"/>
  <sheetViews>
    <sheetView showOutlineSymbols="0" workbookViewId="0">
      <selection activeCell="B9" sqref="B9:S9"/>
    </sheetView>
  </sheetViews>
  <sheetFormatPr defaultRowHeight="12.75"/>
  <cols>
    <col min="1" max="1" width="1.140625" customWidth="1"/>
    <col min="2" max="35" width="3.28515625" customWidth="1"/>
    <col min="36" max="36" width="1.140625" customWidth="1"/>
  </cols>
  <sheetData>
    <row r="1" spans="1:53" ht="20.25">
      <c r="A1" s="116"/>
      <c r="B1" s="897" t="s">
        <v>1322</v>
      </c>
      <c r="C1" s="897"/>
      <c r="D1" s="897"/>
      <c r="E1" s="897"/>
      <c r="F1" s="897"/>
      <c r="G1" s="897"/>
      <c r="H1" s="897"/>
      <c r="I1" s="898"/>
      <c r="J1" s="898"/>
      <c r="K1" s="898"/>
      <c r="L1" s="898"/>
      <c r="M1" s="898"/>
      <c r="N1" s="898"/>
      <c r="O1" s="898"/>
      <c r="P1" s="898"/>
      <c r="Q1" s="898"/>
      <c r="R1" s="898"/>
      <c r="S1" s="898"/>
      <c r="T1" s="898"/>
      <c r="U1" s="117"/>
      <c r="V1" s="117"/>
      <c r="W1" s="117"/>
      <c r="X1" s="117"/>
      <c r="Y1" s="117"/>
      <c r="Z1" s="117"/>
      <c r="AA1" s="117"/>
      <c r="AB1" s="117"/>
      <c r="AC1" s="116"/>
      <c r="AD1" s="116"/>
      <c r="AE1" s="116"/>
      <c r="AF1" s="116"/>
      <c r="AH1" s="206" t="str">
        <f>'Preliminary Application'!AJ1</f>
        <v>Effective September 28, 2026</v>
      </c>
      <c r="AI1" s="117"/>
      <c r="AJ1" s="117"/>
      <c r="AK1" s="150"/>
      <c r="AL1" s="150"/>
      <c r="AM1" s="150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150"/>
      <c r="BA1" s="150"/>
    </row>
    <row r="2" spans="1:53" ht="18">
      <c r="A2" s="118"/>
      <c r="B2" s="118" t="s">
        <v>2622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20"/>
      <c r="AD2" s="117"/>
      <c r="AE2" s="119"/>
      <c r="AF2" s="119"/>
      <c r="AG2" s="119"/>
      <c r="AH2" s="117"/>
      <c r="AI2" s="117"/>
      <c r="AJ2" s="117"/>
      <c r="AK2" s="150"/>
      <c r="AL2" s="150"/>
      <c r="AM2" s="150"/>
      <c r="AN2" s="150"/>
      <c r="AO2" s="150"/>
      <c r="AP2" s="150"/>
      <c r="AQ2" s="150"/>
      <c r="AR2" s="150"/>
      <c r="AS2" s="150"/>
      <c r="AT2" s="150"/>
      <c r="AU2" s="150"/>
      <c r="AV2" s="150"/>
      <c r="AW2" s="150"/>
      <c r="AX2" s="150"/>
      <c r="AY2" s="150"/>
      <c r="AZ2" s="150"/>
      <c r="BA2" s="150"/>
    </row>
    <row r="3" spans="1:53" ht="18">
      <c r="A3" s="118"/>
      <c r="B3" s="163" t="s">
        <v>1376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9"/>
      <c r="AD3" s="119"/>
      <c r="AE3" s="119"/>
      <c r="AF3" s="119"/>
      <c r="AG3" s="119"/>
      <c r="AH3" s="117"/>
      <c r="AI3" s="117"/>
      <c r="AJ3" s="117"/>
      <c r="AK3" s="150"/>
      <c r="AL3" s="150"/>
      <c r="AM3" s="150"/>
      <c r="AN3" s="150"/>
      <c r="AO3" s="150"/>
      <c r="AP3" s="150"/>
      <c r="AQ3" s="150"/>
      <c r="AR3" s="150"/>
      <c r="AS3" s="150"/>
      <c r="AT3" s="150"/>
      <c r="AU3" s="150"/>
      <c r="AV3" s="150"/>
      <c r="AW3" s="150"/>
      <c r="AX3" s="150"/>
      <c r="AY3" s="150"/>
      <c r="AZ3" s="150"/>
      <c r="BA3" s="150"/>
    </row>
    <row r="4" spans="1:53" ht="18">
      <c r="A4" s="118"/>
      <c r="B4" s="826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9"/>
      <c r="AD4" s="119"/>
      <c r="AE4" s="119"/>
      <c r="AF4" s="119"/>
      <c r="AG4" s="119"/>
      <c r="AH4" s="117"/>
      <c r="AI4" s="117"/>
      <c r="AJ4" s="117"/>
      <c r="AK4" s="150"/>
      <c r="AL4" s="150"/>
      <c r="AM4" s="150"/>
      <c r="AN4" s="150"/>
      <c r="AO4" s="150"/>
      <c r="AP4" s="150"/>
      <c r="AQ4" s="150"/>
      <c r="AR4" s="150"/>
      <c r="AS4" s="150"/>
      <c r="AT4" s="150"/>
      <c r="AU4" s="150"/>
      <c r="AV4" s="150"/>
      <c r="AW4" s="150"/>
      <c r="AX4" s="150"/>
      <c r="AY4" s="150"/>
      <c r="AZ4" s="150"/>
      <c r="BA4" s="150"/>
    </row>
    <row r="5" spans="1:53" ht="18">
      <c r="A5" s="118"/>
      <c r="B5" s="826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9"/>
      <c r="AD5" s="119"/>
      <c r="AE5" s="119"/>
      <c r="AF5" s="119"/>
      <c r="AG5" s="119"/>
      <c r="AH5" s="117"/>
      <c r="AI5" s="117"/>
      <c r="AJ5" s="117"/>
      <c r="AK5" s="150"/>
      <c r="AL5" s="150"/>
      <c r="AM5" s="150"/>
      <c r="AN5" s="150"/>
      <c r="AO5" s="150"/>
      <c r="AP5" s="150"/>
      <c r="AQ5" s="150"/>
      <c r="AR5" s="150"/>
      <c r="AS5" s="150"/>
      <c r="AT5" s="150"/>
      <c r="AU5" s="150"/>
      <c r="AV5" s="150"/>
      <c r="AW5" s="150"/>
      <c r="AX5" s="150"/>
      <c r="AY5" s="150"/>
      <c r="AZ5" s="150"/>
      <c r="BA5" s="150"/>
    </row>
    <row r="6" spans="1:53" ht="4.5" customHeight="1">
      <c r="A6" s="295"/>
      <c r="B6" s="295"/>
      <c r="C6" s="295"/>
      <c r="D6" s="295"/>
      <c r="E6" s="295"/>
      <c r="F6" s="295"/>
      <c r="G6" s="295"/>
      <c r="H6" s="295"/>
      <c r="I6" s="295"/>
      <c r="J6" s="295"/>
      <c r="K6" s="295"/>
      <c r="L6" s="295"/>
      <c r="M6" s="295"/>
      <c r="N6" s="295"/>
      <c r="O6" s="295"/>
      <c r="P6" s="295"/>
      <c r="Q6" s="295"/>
      <c r="R6" s="295"/>
      <c r="S6" s="295"/>
      <c r="T6" s="295"/>
      <c r="U6" s="295"/>
      <c r="V6" s="295"/>
      <c r="W6" s="295"/>
      <c r="X6" s="295"/>
      <c r="Y6" s="295"/>
      <c r="Z6" s="295"/>
      <c r="AA6" s="295"/>
      <c r="AB6" s="295"/>
      <c r="AC6" s="295"/>
      <c r="AD6" s="295"/>
      <c r="AE6" s="295"/>
      <c r="AF6" s="295"/>
      <c r="AG6" s="295"/>
      <c r="AH6" s="295"/>
      <c r="AI6" s="295"/>
      <c r="AJ6" s="295"/>
      <c r="AK6" s="150"/>
      <c r="AL6" s="150"/>
      <c r="AM6" s="150"/>
      <c r="AN6" s="150"/>
      <c r="AO6" s="150"/>
      <c r="AP6" s="150"/>
      <c r="AQ6" s="150"/>
      <c r="AR6" s="150"/>
      <c r="AS6" s="150"/>
      <c r="AT6" s="150"/>
      <c r="AU6" s="150"/>
      <c r="AV6" s="150"/>
      <c r="AW6" s="150"/>
      <c r="AX6" s="150"/>
      <c r="AY6" s="150"/>
      <c r="AZ6" s="150"/>
      <c r="BA6" s="150"/>
    </row>
    <row r="7" spans="1:53" ht="15.75">
      <c r="A7" s="77"/>
      <c r="B7" s="77" t="s">
        <v>256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232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47" t="s">
        <v>394</v>
      </c>
      <c r="AJ7" s="3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</row>
    <row r="8" spans="1:53">
      <c r="A8" s="30"/>
      <c r="B8" s="233" t="s">
        <v>360</v>
      </c>
      <c r="C8" s="251"/>
      <c r="D8" s="251"/>
      <c r="E8" s="233"/>
      <c r="F8" s="233"/>
      <c r="G8" s="233"/>
      <c r="H8" s="233"/>
      <c r="I8" s="233"/>
      <c r="J8" s="233"/>
      <c r="K8" s="233"/>
      <c r="L8" s="233"/>
      <c r="M8" s="30"/>
      <c r="N8" s="30"/>
      <c r="O8" s="30"/>
      <c r="P8" s="30"/>
      <c r="Q8" s="30"/>
      <c r="R8" s="234"/>
      <c r="S8" s="234"/>
      <c r="T8" s="233" t="s">
        <v>365</v>
      </c>
      <c r="U8" s="251"/>
      <c r="V8" s="251"/>
      <c r="W8" s="251"/>
      <c r="X8" s="251"/>
      <c r="Y8" s="251"/>
      <c r="Z8" s="251"/>
      <c r="AA8" s="233"/>
      <c r="AB8" s="30"/>
      <c r="AC8" s="30"/>
      <c r="AD8" s="30"/>
      <c r="AE8" s="234"/>
      <c r="AF8" s="219" t="s">
        <v>327</v>
      </c>
      <c r="AG8" s="234"/>
      <c r="AH8" s="234"/>
      <c r="AI8" s="234"/>
      <c r="AJ8" s="30"/>
      <c r="AK8" s="150"/>
      <c r="AL8" s="150"/>
      <c r="AM8" s="150"/>
      <c r="AN8" s="150"/>
      <c r="AO8" s="150"/>
      <c r="AP8" s="150"/>
      <c r="AQ8" s="150"/>
      <c r="AR8" s="150"/>
      <c r="AS8" s="150"/>
      <c r="AT8" s="150"/>
      <c r="AU8" s="150"/>
      <c r="AV8" s="150"/>
      <c r="AW8" s="150"/>
      <c r="AX8" s="150"/>
      <c r="AY8" s="150"/>
      <c r="AZ8" s="150"/>
      <c r="BA8" s="150"/>
    </row>
    <row r="9" spans="1:53">
      <c r="A9" s="30"/>
      <c r="B9" s="925" t="str">
        <f>IF('Preliminary Application'!B7="","",'Preliminary Application'!B7)</f>
        <v/>
      </c>
      <c r="C9" s="931"/>
      <c r="D9" s="931"/>
      <c r="E9" s="931"/>
      <c r="F9" s="931"/>
      <c r="G9" s="931"/>
      <c r="H9" s="931"/>
      <c r="I9" s="931"/>
      <c r="J9" s="931"/>
      <c r="K9" s="931"/>
      <c r="L9" s="931"/>
      <c r="M9" s="931"/>
      <c r="N9" s="931"/>
      <c r="O9" s="931"/>
      <c r="P9" s="931"/>
      <c r="Q9" s="931"/>
      <c r="R9" s="931"/>
      <c r="S9" s="932"/>
      <c r="T9" s="925" t="str">
        <f>IF('Preliminary Application'!T7="","",'Preliminary Application'!T7)</f>
        <v/>
      </c>
      <c r="U9" s="931"/>
      <c r="V9" s="931"/>
      <c r="W9" s="931"/>
      <c r="X9" s="931"/>
      <c r="Y9" s="931"/>
      <c r="Z9" s="931"/>
      <c r="AA9" s="931"/>
      <c r="AB9" s="931"/>
      <c r="AC9" s="931"/>
      <c r="AD9" s="931"/>
      <c r="AE9" s="932"/>
      <c r="AF9" s="928" t="str">
        <f>IF('Preliminary Application'!AF7="","",'Preliminary Application'!AF7)</f>
        <v/>
      </c>
      <c r="AG9" s="929"/>
      <c r="AH9" s="929"/>
      <c r="AI9" s="930"/>
      <c r="AJ9" s="30"/>
      <c r="AK9" s="150"/>
      <c r="AL9" s="150"/>
      <c r="AM9" s="150"/>
      <c r="AN9" s="150"/>
      <c r="AO9" s="150"/>
      <c r="AP9" s="150"/>
      <c r="AQ9" s="150"/>
      <c r="AR9" s="150"/>
      <c r="AS9" s="150"/>
      <c r="AT9" s="150"/>
      <c r="AU9" s="150"/>
      <c r="AV9" s="150"/>
      <c r="AW9" s="150"/>
      <c r="AX9" s="150"/>
      <c r="AY9" s="150"/>
      <c r="AZ9" s="150"/>
      <c r="BA9" s="150"/>
    </row>
    <row r="10" spans="1:53">
      <c r="A10" s="30"/>
      <c r="B10" s="235" t="s">
        <v>338</v>
      </c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30"/>
      <c r="N10" s="30"/>
      <c r="O10" s="30"/>
      <c r="P10" s="30"/>
      <c r="Q10" s="30"/>
      <c r="R10" s="30"/>
      <c r="S10" s="30"/>
      <c r="T10" s="231" t="s">
        <v>342</v>
      </c>
      <c r="U10" s="235"/>
      <c r="V10" s="235"/>
      <c r="W10" s="235"/>
      <c r="X10" s="235"/>
      <c r="Y10" s="235"/>
      <c r="Z10" s="235"/>
      <c r="AA10" s="235"/>
      <c r="AB10" s="235"/>
      <c r="AC10" s="235"/>
      <c r="AD10" s="235"/>
      <c r="AE10" s="235"/>
      <c r="AF10" s="235"/>
      <c r="AG10" s="235"/>
      <c r="AH10" s="235"/>
      <c r="AI10" s="235"/>
      <c r="AJ10" s="30"/>
      <c r="AK10" s="150"/>
      <c r="AL10" s="150"/>
      <c r="AM10" s="150"/>
      <c r="AN10" s="150"/>
      <c r="AO10" s="150"/>
      <c r="AP10" s="150"/>
      <c r="AQ10" s="150"/>
      <c r="AR10" s="150"/>
      <c r="AS10" s="150"/>
      <c r="AT10" s="150"/>
      <c r="AU10" s="150"/>
      <c r="AV10" s="150"/>
      <c r="AW10" s="150"/>
      <c r="AX10" s="150"/>
      <c r="AY10" s="150"/>
      <c r="AZ10" s="150"/>
      <c r="BA10" s="150"/>
    </row>
    <row r="11" spans="1:53">
      <c r="A11" s="30"/>
      <c r="B11" s="925" t="str">
        <f>IF('Preliminary Application'!B9="","",'Preliminary Application'!B9)</f>
        <v/>
      </c>
      <c r="C11" s="931"/>
      <c r="D11" s="931"/>
      <c r="E11" s="931"/>
      <c r="F11" s="931"/>
      <c r="G11" s="931"/>
      <c r="H11" s="931"/>
      <c r="I11" s="931"/>
      <c r="J11" s="931"/>
      <c r="K11" s="931"/>
      <c r="L11" s="931"/>
      <c r="M11" s="931"/>
      <c r="N11" s="931"/>
      <c r="O11" s="931"/>
      <c r="P11" s="931"/>
      <c r="Q11" s="931"/>
      <c r="R11" s="931"/>
      <c r="S11" s="932"/>
      <c r="T11" s="925" t="str">
        <f>IF('Preliminary Application'!T9="","",'Preliminary Application'!T9)</f>
        <v/>
      </c>
      <c r="U11" s="931"/>
      <c r="V11" s="931"/>
      <c r="W11" s="931"/>
      <c r="X11" s="931"/>
      <c r="Y11" s="931"/>
      <c r="Z11" s="931"/>
      <c r="AA11" s="931"/>
      <c r="AB11" s="931"/>
      <c r="AC11" s="931"/>
      <c r="AD11" s="931"/>
      <c r="AE11" s="931"/>
      <c r="AF11" s="931"/>
      <c r="AG11" s="931"/>
      <c r="AH11" s="931"/>
      <c r="AI11" s="932"/>
      <c r="AJ11" s="30"/>
      <c r="AK11" s="150"/>
      <c r="AL11" s="150"/>
      <c r="AM11" s="150"/>
      <c r="AN11" s="150"/>
      <c r="AO11" s="150"/>
      <c r="AP11" s="150"/>
      <c r="AQ11" s="150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</row>
    <row r="12" spans="1:53">
      <c r="A12" s="30"/>
      <c r="B12" s="231" t="s">
        <v>339</v>
      </c>
      <c r="C12" s="230"/>
      <c r="D12" s="230"/>
      <c r="E12" s="230"/>
      <c r="F12" s="230"/>
      <c r="G12" s="230"/>
      <c r="H12" s="230"/>
      <c r="I12" s="230"/>
      <c r="J12" s="230"/>
      <c r="K12" s="230"/>
      <c r="L12" s="230"/>
      <c r="M12" s="30"/>
      <c r="N12" s="30"/>
      <c r="O12" s="30"/>
      <c r="P12" s="30"/>
      <c r="Q12" s="30"/>
      <c r="R12" s="223"/>
      <c r="S12" s="223"/>
      <c r="T12" s="231" t="s">
        <v>322</v>
      </c>
      <c r="U12" s="230"/>
      <c r="V12" s="230"/>
      <c r="W12" s="230"/>
      <c r="X12" s="230"/>
      <c r="Y12" s="230"/>
      <c r="Z12" s="230"/>
      <c r="AA12" s="30"/>
      <c r="AB12" s="30"/>
      <c r="AC12" s="30"/>
      <c r="AD12" s="219" t="s">
        <v>323</v>
      </c>
      <c r="AE12" s="230"/>
      <c r="AF12" s="219" t="s">
        <v>324</v>
      </c>
      <c r="AG12" s="219"/>
      <c r="AH12" s="219"/>
      <c r="AI12" s="223"/>
      <c r="AJ12" s="30"/>
      <c r="AK12" s="150"/>
      <c r="AL12" s="150"/>
      <c r="AM12" s="150"/>
      <c r="AN12" s="150"/>
      <c r="AO12" s="150"/>
      <c r="AP12" s="150"/>
      <c r="AQ12" s="150"/>
      <c r="AR12" s="150"/>
      <c r="AS12" s="150"/>
      <c r="AT12" s="150"/>
      <c r="AU12" s="150"/>
      <c r="AV12" s="150"/>
      <c r="AW12" s="150"/>
      <c r="AX12" s="150"/>
      <c r="AY12" s="150"/>
      <c r="AZ12" s="150"/>
      <c r="BA12" s="150"/>
    </row>
    <row r="13" spans="1:53">
      <c r="A13" s="30"/>
      <c r="B13" s="925" t="str">
        <f>IF('Preliminary Application'!B11="","",'Preliminary Application'!B11)</f>
        <v/>
      </c>
      <c r="C13" s="931"/>
      <c r="D13" s="931"/>
      <c r="E13" s="931"/>
      <c r="F13" s="931"/>
      <c r="G13" s="931"/>
      <c r="H13" s="931"/>
      <c r="I13" s="931"/>
      <c r="J13" s="931"/>
      <c r="K13" s="931"/>
      <c r="L13" s="931"/>
      <c r="M13" s="931"/>
      <c r="N13" s="931"/>
      <c r="O13" s="931"/>
      <c r="P13" s="931"/>
      <c r="Q13" s="931"/>
      <c r="R13" s="931"/>
      <c r="S13" s="932"/>
      <c r="T13" s="925" t="str">
        <f>IF('Preliminary Application'!T11="","",'Preliminary Application'!T11)</f>
        <v/>
      </c>
      <c r="U13" s="931"/>
      <c r="V13" s="931"/>
      <c r="W13" s="931"/>
      <c r="X13" s="931"/>
      <c r="Y13" s="931"/>
      <c r="Z13" s="931"/>
      <c r="AA13" s="931"/>
      <c r="AB13" s="931"/>
      <c r="AC13" s="932"/>
      <c r="AD13" s="925" t="str">
        <f>IF('Preliminary Application'!AD11="","",'Preliminary Application'!AD11)</f>
        <v/>
      </c>
      <c r="AE13" s="932"/>
      <c r="AF13" s="933" t="str">
        <f>IF('Preliminary Application'!AF11="","",'Preliminary Application'!AF11)</f>
        <v/>
      </c>
      <c r="AG13" s="934"/>
      <c r="AH13" s="934"/>
      <c r="AI13" s="935"/>
      <c r="AJ13" s="30"/>
      <c r="AK13" s="150"/>
      <c r="AL13" s="150"/>
      <c r="AM13" s="150"/>
      <c r="AN13" s="150"/>
      <c r="AO13" s="150"/>
      <c r="AP13" s="150"/>
      <c r="AQ13" s="150"/>
      <c r="AR13" s="150"/>
      <c r="AS13" s="150"/>
      <c r="AT13" s="150"/>
      <c r="AU13" s="150"/>
      <c r="AV13" s="150"/>
      <c r="AW13" s="150"/>
      <c r="AX13" s="150"/>
      <c r="AY13" s="150"/>
      <c r="AZ13" s="150"/>
      <c r="BA13" s="150"/>
    </row>
    <row r="14" spans="1:53">
      <c r="A14" s="30"/>
      <c r="B14" s="235" t="s">
        <v>292</v>
      </c>
      <c r="C14" s="229"/>
      <c r="D14" s="229"/>
      <c r="E14" s="229"/>
      <c r="F14" s="229"/>
      <c r="G14" s="229"/>
      <c r="H14" s="229"/>
      <c r="I14" s="229"/>
      <c r="J14" s="229"/>
      <c r="K14" s="229"/>
      <c r="L14" s="229"/>
      <c r="M14" s="220"/>
      <c r="N14" s="220"/>
      <c r="O14" s="220"/>
      <c r="P14" s="220"/>
      <c r="Q14" s="220"/>
      <c r="R14" s="226"/>
      <c r="S14" s="226"/>
      <c r="T14" s="236" t="s">
        <v>250</v>
      </c>
      <c r="U14" s="229"/>
      <c r="V14" s="229"/>
      <c r="W14" s="229"/>
      <c r="X14" s="229"/>
      <c r="Y14" s="229"/>
      <c r="Z14" s="229"/>
      <c r="AA14" s="220"/>
      <c r="AB14" s="220"/>
      <c r="AC14" s="220"/>
      <c r="AD14" s="234" t="s">
        <v>3</v>
      </c>
      <c r="AE14" s="330"/>
      <c r="AF14" s="234" t="s">
        <v>251</v>
      </c>
      <c r="AG14" s="226"/>
      <c r="AH14" s="226"/>
      <c r="AI14" s="226"/>
      <c r="AJ14" s="30"/>
      <c r="AK14" s="150"/>
      <c r="AL14" s="150"/>
      <c r="AM14" s="150"/>
      <c r="AN14" s="150"/>
      <c r="AO14" s="150"/>
      <c r="AP14" s="150"/>
      <c r="AQ14" s="150"/>
      <c r="AR14" s="150"/>
      <c r="AS14" s="150"/>
      <c r="AT14" s="150"/>
      <c r="AU14" s="150"/>
      <c r="AV14" s="150"/>
      <c r="AW14" s="150"/>
      <c r="AX14" s="150"/>
      <c r="AY14" s="150"/>
      <c r="AZ14" s="150"/>
      <c r="BA14" s="150"/>
    </row>
    <row r="15" spans="1:53">
      <c r="A15" s="30"/>
      <c r="B15" s="925" t="str">
        <f>IF('Preliminary Application'!B13="","",'Preliminary Application'!B13)</f>
        <v/>
      </c>
      <c r="C15" s="931"/>
      <c r="D15" s="931"/>
      <c r="E15" s="931"/>
      <c r="F15" s="931"/>
      <c r="G15" s="931"/>
      <c r="H15" s="931"/>
      <c r="I15" s="931"/>
      <c r="J15" s="931"/>
      <c r="K15" s="931"/>
      <c r="L15" s="931"/>
      <c r="M15" s="931"/>
      <c r="N15" s="931"/>
      <c r="O15" s="931"/>
      <c r="P15" s="931"/>
      <c r="Q15" s="931"/>
      <c r="R15" s="931"/>
      <c r="S15" s="932"/>
      <c r="T15" s="925" t="str">
        <f>IF('Preliminary Application'!T13="","",'Preliminary Application'!T13)</f>
        <v/>
      </c>
      <c r="U15" s="931"/>
      <c r="V15" s="931"/>
      <c r="W15" s="931"/>
      <c r="X15" s="931"/>
      <c r="Y15" s="931"/>
      <c r="Z15" s="931"/>
      <c r="AA15" s="931"/>
      <c r="AB15" s="931"/>
      <c r="AC15" s="932"/>
      <c r="AD15" s="925" t="str">
        <f>IF('Preliminary Application'!AD13="","",'Preliminary Application'!AD13)</f>
        <v/>
      </c>
      <c r="AE15" s="932"/>
      <c r="AF15" s="933" t="str">
        <f>IF('Preliminary Application'!AF13="","",'Preliminary Application'!AF13)</f>
        <v/>
      </c>
      <c r="AG15" s="934"/>
      <c r="AH15" s="934"/>
      <c r="AI15" s="935"/>
      <c r="AJ15" s="30"/>
      <c r="AK15" s="150"/>
      <c r="AL15" s="150"/>
      <c r="AM15" s="150"/>
      <c r="AN15" s="150"/>
      <c r="AO15" s="150"/>
      <c r="AP15" s="150"/>
      <c r="AQ15" s="150"/>
      <c r="AR15" s="150"/>
      <c r="AS15" s="150"/>
      <c r="AT15" s="150"/>
      <c r="AU15" s="150"/>
      <c r="AV15" s="150"/>
      <c r="AW15" s="150"/>
      <c r="AX15" s="150"/>
      <c r="AY15" s="150"/>
      <c r="AZ15" s="150"/>
      <c r="BA15" s="150"/>
    </row>
    <row r="16" spans="1:53">
      <c r="A16" s="30"/>
      <c r="B16" s="231" t="s">
        <v>325</v>
      </c>
      <c r="C16" s="230"/>
      <c r="D16" s="230"/>
      <c r="E16" s="230"/>
      <c r="F16" s="230"/>
      <c r="G16" s="230"/>
      <c r="H16" s="230"/>
      <c r="I16" s="230"/>
      <c r="J16" s="230"/>
      <c r="K16" s="230"/>
      <c r="L16" s="230"/>
      <c r="M16" s="235" t="s">
        <v>293</v>
      </c>
      <c r="N16" s="235"/>
      <c r="O16" s="235"/>
      <c r="P16" s="235"/>
      <c r="Q16" s="235"/>
      <c r="R16" s="220"/>
      <c r="S16" s="220"/>
      <c r="T16" s="231" t="s">
        <v>326</v>
      </c>
      <c r="U16" s="231"/>
      <c r="V16" s="231"/>
      <c r="W16" s="219"/>
      <c r="X16" s="220"/>
      <c r="Y16" s="220"/>
      <c r="Z16" s="231" t="s">
        <v>364</v>
      </c>
      <c r="AA16" s="231"/>
      <c r="AB16" s="231"/>
      <c r="AC16" s="231"/>
      <c r="AD16" s="231"/>
      <c r="AE16" s="231"/>
      <c r="AF16" s="231"/>
      <c r="AG16" s="231"/>
      <c r="AH16" s="231"/>
      <c r="AI16" s="231"/>
      <c r="AJ16" s="30"/>
      <c r="AK16" s="150"/>
      <c r="AL16" s="150"/>
      <c r="AM16" s="150"/>
      <c r="AN16" s="150"/>
      <c r="AO16" s="150"/>
      <c r="AP16" s="150"/>
      <c r="AQ16" s="150"/>
      <c r="AR16" s="150"/>
      <c r="AS16" s="150"/>
      <c r="AT16" s="150"/>
      <c r="AU16" s="150"/>
      <c r="AV16" s="150"/>
      <c r="AW16" s="150"/>
      <c r="AX16" s="150"/>
      <c r="AY16" s="150"/>
      <c r="AZ16" s="150"/>
      <c r="BA16" s="150"/>
    </row>
    <row r="17" spans="1:53">
      <c r="A17" s="30"/>
      <c r="B17" s="936" t="str">
        <f>IF('Preliminary Application'!B15="","",'Preliminary Application'!B15)</f>
        <v/>
      </c>
      <c r="C17" s="937"/>
      <c r="D17" s="937"/>
      <c r="E17" s="937"/>
      <c r="F17" s="937"/>
      <c r="G17" s="937"/>
      <c r="H17" s="937"/>
      <c r="I17" s="937"/>
      <c r="J17" s="937"/>
      <c r="K17" s="937"/>
      <c r="L17" s="938"/>
      <c r="M17" s="936" t="str">
        <f>IF('Preliminary Application'!M15="","",'Preliminary Application'!M15)</f>
        <v/>
      </c>
      <c r="N17" s="937"/>
      <c r="O17" s="937"/>
      <c r="P17" s="937"/>
      <c r="Q17" s="937"/>
      <c r="R17" s="937"/>
      <c r="S17" s="938"/>
      <c r="T17" s="936" t="str">
        <f>IF('Preliminary Application'!T15="","",'Preliminary Application'!T15)</f>
        <v/>
      </c>
      <c r="U17" s="937"/>
      <c r="V17" s="937"/>
      <c r="W17" s="937"/>
      <c r="X17" s="937"/>
      <c r="Y17" s="938"/>
      <c r="Z17" s="946" t="str">
        <f>IF('Preliminary Application'!Z15="","",'Preliminary Application'!Z15)</f>
        <v/>
      </c>
      <c r="AA17" s="931"/>
      <c r="AB17" s="931"/>
      <c r="AC17" s="931"/>
      <c r="AD17" s="931"/>
      <c r="AE17" s="931"/>
      <c r="AF17" s="931"/>
      <c r="AG17" s="931"/>
      <c r="AH17" s="931"/>
      <c r="AI17" s="932"/>
      <c r="AJ17" s="30"/>
      <c r="AK17" s="150"/>
      <c r="AL17" s="150"/>
      <c r="AM17" s="150"/>
      <c r="AN17" s="150"/>
      <c r="AO17" s="150"/>
      <c r="AP17" s="150"/>
      <c r="AQ17" s="150"/>
      <c r="AR17" s="150"/>
      <c r="AS17" s="150"/>
      <c r="AT17" s="150"/>
      <c r="AU17" s="150"/>
      <c r="AV17" s="150"/>
      <c r="AW17" s="150"/>
      <c r="AX17" s="150"/>
      <c r="AY17" s="150"/>
      <c r="AZ17" s="150"/>
      <c r="BA17" s="150"/>
    </row>
    <row r="18" spans="1:53">
      <c r="A18" s="30"/>
      <c r="B18" s="235" t="s">
        <v>273</v>
      </c>
      <c r="C18" s="229"/>
      <c r="D18" s="229"/>
      <c r="E18" s="229"/>
      <c r="F18" s="229"/>
      <c r="G18" s="229"/>
      <c r="H18" s="229"/>
      <c r="I18" s="229"/>
      <c r="J18" s="229"/>
      <c r="K18" s="229"/>
      <c r="L18" s="229"/>
      <c r="M18" s="235" t="s">
        <v>293</v>
      </c>
      <c r="N18" s="235"/>
      <c r="O18" s="235"/>
      <c r="P18" s="235"/>
      <c r="Q18" s="235"/>
      <c r="R18" s="220"/>
      <c r="S18" s="220"/>
      <c r="T18" s="236" t="s">
        <v>258</v>
      </c>
      <c r="U18" s="235"/>
      <c r="V18" s="235"/>
      <c r="W18" s="223"/>
      <c r="X18" s="220"/>
      <c r="Y18" s="220"/>
      <c r="Z18" s="236" t="s">
        <v>275</v>
      </c>
      <c r="AA18" s="235"/>
      <c r="AB18" s="235"/>
      <c r="AC18" s="235"/>
      <c r="AD18" s="235"/>
      <c r="AE18" s="235"/>
      <c r="AF18" s="235"/>
      <c r="AG18" s="235"/>
      <c r="AH18" s="235"/>
      <c r="AI18" s="235"/>
      <c r="AJ18" s="30"/>
      <c r="AK18" s="150"/>
      <c r="AL18" s="150"/>
      <c r="AM18" s="150"/>
      <c r="AN18" s="150"/>
      <c r="AO18" s="150"/>
      <c r="AP18" s="150"/>
      <c r="AQ18" s="150"/>
      <c r="AR18" s="150"/>
      <c r="AS18" s="150"/>
      <c r="AT18" s="150"/>
      <c r="AU18" s="150"/>
      <c r="AV18" s="150"/>
      <c r="AW18" s="150"/>
      <c r="AX18" s="150"/>
      <c r="AY18" s="150"/>
      <c r="AZ18" s="150"/>
      <c r="BA18" s="150"/>
    </row>
    <row r="19" spans="1:53">
      <c r="A19" s="30"/>
      <c r="B19" s="936" t="str">
        <f>IF('Preliminary Application'!B17="","",'Preliminary Application'!B17)</f>
        <v/>
      </c>
      <c r="C19" s="937"/>
      <c r="D19" s="937"/>
      <c r="E19" s="937"/>
      <c r="F19" s="937"/>
      <c r="G19" s="937"/>
      <c r="H19" s="937"/>
      <c r="I19" s="937"/>
      <c r="J19" s="937"/>
      <c r="K19" s="937"/>
      <c r="L19" s="938"/>
      <c r="M19" s="936" t="str">
        <f>IF('Preliminary Application'!M17="","",'Preliminary Application'!M17)</f>
        <v/>
      </c>
      <c r="N19" s="937"/>
      <c r="O19" s="937"/>
      <c r="P19" s="937"/>
      <c r="Q19" s="937"/>
      <c r="R19" s="937"/>
      <c r="S19" s="938"/>
      <c r="T19" s="936" t="str">
        <f>IF('Preliminary Application'!T17="","",'Preliminary Application'!T17)</f>
        <v/>
      </c>
      <c r="U19" s="937"/>
      <c r="V19" s="937"/>
      <c r="W19" s="937"/>
      <c r="X19" s="937"/>
      <c r="Y19" s="938"/>
      <c r="Z19" s="925" t="str">
        <f>IF('Preliminary Application'!Z17="","",'Preliminary Application'!Z17)</f>
        <v/>
      </c>
      <c r="AA19" s="931"/>
      <c r="AB19" s="931"/>
      <c r="AC19" s="931"/>
      <c r="AD19" s="931"/>
      <c r="AE19" s="931"/>
      <c r="AF19" s="931"/>
      <c r="AG19" s="931"/>
      <c r="AH19" s="931"/>
      <c r="AI19" s="932"/>
      <c r="AJ19" s="30"/>
      <c r="AK19" s="150"/>
      <c r="AL19" s="150"/>
      <c r="AM19" s="150"/>
      <c r="AN19" s="150"/>
      <c r="AO19" s="150"/>
      <c r="AP19" s="150"/>
      <c r="AQ19" s="150"/>
      <c r="AR19" s="150"/>
      <c r="AS19" s="150"/>
      <c r="AT19" s="150"/>
      <c r="AU19" s="150"/>
      <c r="AV19" s="150"/>
      <c r="AW19" s="150"/>
      <c r="AX19" s="150"/>
      <c r="AY19" s="150"/>
      <c r="AZ19" s="150"/>
      <c r="BA19" s="150"/>
    </row>
    <row r="20" spans="1:53">
      <c r="A20" s="30"/>
      <c r="B20" s="231" t="s">
        <v>1353</v>
      </c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5"/>
      <c r="N20" s="235"/>
      <c r="O20" s="235"/>
      <c r="P20" s="235"/>
      <c r="Q20" s="235"/>
      <c r="R20" s="235"/>
      <c r="S20" s="23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  <c r="AG20" s="255"/>
      <c r="AH20" s="255"/>
      <c r="AI20" s="255"/>
      <c r="AJ20" s="30"/>
      <c r="AK20" s="150"/>
      <c r="AL20" s="150"/>
      <c r="AM20" s="150"/>
      <c r="AN20" s="150"/>
      <c r="AO20" s="150"/>
      <c r="AP20" s="150"/>
      <c r="AQ20" s="150"/>
      <c r="AR20" s="150"/>
      <c r="AS20" s="150"/>
      <c r="AT20" s="150"/>
      <c r="AU20" s="150"/>
      <c r="AV20" s="150"/>
      <c r="AW20" s="150"/>
      <c r="AX20" s="150"/>
      <c r="AY20" s="150"/>
      <c r="AZ20" s="150"/>
      <c r="BA20" s="150"/>
    </row>
    <row r="21" spans="1:53">
      <c r="A21" s="30"/>
      <c r="B21" s="925" t="str">
        <f>IF('Preliminary Application'!B19="","",'Preliminary Application'!B19)</f>
        <v/>
      </c>
      <c r="C21" s="931"/>
      <c r="D21" s="931"/>
      <c r="E21" s="931"/>
      <c r="F21" s="931"/>
      <c r="G21" s="931"/>
      <c r="H21" s="931"/>
      <c r="I21" s="931"/>
      <c r="J21" s="931"/>
      <c r="K21" s="931"/>
      <c r="L21" s="931"/>
      <c r="M21" s="931"/>
      <c r="N21" s="931"/>
      <c r="O21" s="931"/>
      <c r="P21" s="931"/>
      <c r="Q21" s="931"/>
      <c r="R21" s="931"/>
      <c r="S21" s="932"/>
      <c r="T21" s="275"/>
      <c r="U21" s="223"/>
      <c r="V21" s="223"/>
      <c r="W21" s="223"/>
      <c r="X21" s="223"/>
      <c r="Y21" s="223"/>
      <c r="Z21" s="223"/>
      <c r="AA21" s="223"/>
      <c r="AB21" s="223"/>
      <c r="AC21" s="223"/>
      <c r="AD21" s="223"/>
      <c r="AE21" s="223"/>
      <c r="AF21" s="223"/>
      <c r="AG21" s="223"/>
      <c r="AH21" s="223"/>
      <c r="AI21" s="223"/>
      <c r="AJ21" s="30"/>
      <c r="AK21" s="150"/>
      <c r="AL21" s="150"/>
      <c r="AM21" s="150"/>
      <c r="AN21" s="150"/>
      <c r="AO21" s="150"/>
      <c r="AP21" s="150"/>
      <c r="AQ21" s="150"/>
      <c r="AR21" s="150"/>
      <c r="AS21" s="150"/>
      <c r="AT21" s="150"/>
      <c r="AU21" s="150"/>
      <c r="AV21" s="150"/>
      <c r="AW21" s="150"/>
      <c r="AX21" s="150"/>
      <c r="AY21" s="150"/>
      <c r="AZ21" s="150"/>
      <c r="BA21" s="150"/>
    </row>
    <row r="22" spans="1:53">
      <c r="A22" s="656"/>
      <c r="B22" s="255" t="s">
        <v>1379</v>
      </c>
      <c r="C22" s="656"/>
      <c r="D22" s="656"/>
      <c r="E22" s="656"/>
      <c r="F22" s="656"/>
      <c r="G22" s="656"/>
      <c r="H22" s="656"/>
      <c r="I22" s="656"/>
      <c r="J22" s="656"/>
      <c r="K22" s="656"/>
      <c r="L22" s="656"/>
      <c r="M22" s="656"/>
      <c r="N22" s="656"/>
      <c r="O22" s="656"/>
      <c r="P22" s="656"/>
      <c r="Q22" s="656"/>
      <c r="R22" s="656"/>
      <c r="S22" s="656"/>
      <c r="T22" s="656"/>
      <c r="U22" s="656"/>
      <c r="V22" s="656"/>
      <c r="W22" s="656"/>
      <c r="X22" s="656"/>
      <c r="Y22" s="656"/>
      <c r="Z22" s="656"/>
      <c r="AA22" s="656"/>
      <c r="AB22" s="656"/>
      <c r="AC22" s="656"/>
      <c r="AD22" s="656"/>
      <c r="AE22" s="656"/>
      <c r="AF22" s="656"/>
      <c r="AG22" s="656"/>
      <c r="AH22" s="656"/>
      <c r="AI22" s="656"/>
      <c r="AJ22" s="656"/>
      <c r="AK22" s="150"/>
      <c r="AL22" s="150"/>
      <c r="AM22" s="150"/>
      <c r="AN22" s="150"/>
      <c r="AO22" s="150"/>
      <c r="AP22" s="150"/>
      <c r="AQ22" s="150"/>
      <c r="AR22" s="150"/>
      <c r="AS22" s="150"/>
      <c r="AT22" s="150"/>
      <c r="AU22" s="150"/>
      <c r="AV22" s="150"/>
      <c r="AW22" s="150"/>
      <c r="AX22" s="150"/>
      <c r="AY22" s="150"/>
      <c r="AZ22" s="150"/>
      <c r="BA22" s="150"/>
    </row>
    <row r="23" spans="1:53" ht="78" customHeight="1">
      <c r="A23" s="656"/>
      <c r="B23" s="1167"/>
      <c r="C23" s="1168"/>
      <c r="D23" s="1168"/>
      <c r="E23" s="1168"/>
      <c r="F23" s="1168"/>
      <c r="G23" s="1168"/>
      <c r="H23" s="1168"/>
      <c r="I23" s="1168"/>
      <c r="J23" s="1168"/>
      <c r="K23" s="1168"/>
      <c r="L23" s="1168"/>
      <c r="M23" s="1168"/>
      <c r="N23" s="1168"/>
      <c r="O23" s="1168"/>
      <c r="P23" s="1168"/>
      <c r="Q23" s="1168"/>
      <c r="R23" s="1168"/>
      <c r="S23" s="1168"/>
      <c r="T23" s="1168"/>
      <c r="U23" s="1168"/>
      <c r="V23" s="1168"/>
      <c r="W23" s="1168"/>
      <c r="X23" s="1168"/>
      <c r="Y23" s="1168"/>
      <c r="Z23" s="1168"/>
      <c r="AA23" s="1168"/>
      <c r="AB23" s="1168"/>
      <c r="AC23" s="1168"/>
      <c r="AD23" s="1168"/>
      <c r="AE23" s="1168"/>
      <c r="AF23" s="1168"/>
      <c r="AG23" s="1168"/>
      <c r="AH23" s="1168"/>
      <c r="AI23" s="1169"/>
      <c r="AJ23" s="656"/>
      <c r="AK23" s="150"/>
      <c r="AL23" s="150"/>
      <c r="AM23" s="150"/>
      <c r="AN23" s="150"/>
      <c r="AO23" s="150"/>
      <c r="AP23" s="150"/>
      <c r="AQ23" s="150"/>
      <c r="AR23" s="150"/>
      <c r="AS23" s="150"/>
      <c r="AT23" s="150"/>
      <c r="AU23" s="150"/>
      <c r="AV23" s="150"/>
      <c r="AW23" s="150"/>
      <c r="AX23" s="150"/>
      <c r="AY23" s="150"/>
      <c r="AZ23" s="150"/>
      <c r="BA23" s="150"/>
    </row>
    <row r="24" spans="1:53">
      <c r="A24" s="656"/>
      <c r="B24" s="254"/>
      <c r="C24" s="656"/>
      <c r="D24" s="656"/>
      <c r="E24" s="656"/>
      <c r="F24" s="656"/>
      <c r="G24" s="656"/>
      <c r="H24" s="656"/>
      <c r="I24" s="656"/>
      <c r="J24" s="656"/>
      <c r="K24" s="656"/>
      <c r="L24" s="656"/>
      <c r="M24" s="656"/>
      <c r="N24" s="656"/>
      <c r="O24" s="656"/>
      <c r="P24" s="656"/>
      <c r="Q24" s="656"/>
      <c r="R24" s="656"/>
      <c r="S24" s="656"/>
      <c r="T24" s="656"/>
      <c r="U24" s="656"/>
      <c r="V24" s="656"/>
      <c r="W24" s="656"/>
      <c r="X24" s="656"/>
      <c r="Y24" s="656"/>
      <c r="Z24" s="656"/>
      <c r="AA24" s="656"/>
      <c r="AB24" s="656"/>
      <c r="AC24" s="656"/>
      <c r="AD24" s="656"/>
      <c r="AE24" s="656"/>
      <c r="AF24" s="656"/>
      <c r="AG24" s="656"/>
      <c r="AH24" s="656"/>
      <c r="AI24" s="656"/>
      <c r="AJ24" s="656"/>
      <c r="AK24" s="150"/>
      <c r="AL24" s="150"/>
      <c r="AM24" s="150"/>
      <c r="AN24" s="150"/>
      <c r="AO24" s="150"/>
      <c r="AP24" s="150"/>
      <c r="AQ24" s="150"/>
      <c r="AR24" s="150"/>
      <c r="AS24" s="150"/>
      <c r="AT24" s="150"/>
      <c r="AU24" s="150"/>
      <c r="AV24" s="150"/>
      <c r="AW24" s="150"/>
      <c r="AX24" s="150"/>
      <c r="AY24" s="150"/>
      <c r="AZ24" s="150"/>
      <c r="BA24" s="150"/>
    </row>
    <row r="25" spans="1:53" ht="15.75">
      <c r="A25" s="656"/>
      <c r="B25" s="77" t="s">
        <v>1380</v>
      </c>
      <c r="C25" s="656"/>
      <c r="D25" s="656"/>
      <c r="E25" s="656"/>
      <c r="F25" s="656"/>
      <c r="G25" s="656"/>
      <c r="H25" s="656"/>
      <c r="I25" s="656"/>
      <c r="J25" s="656"/>
      <c r="K25" s="656"/>
      <c r="L25" s="656"/>
      <c r="M25" s="656"/>
      <c r="N25" s="656"/>
      <c r="O25" s="656"/>
      <c r="P25" s="656"/>
      <c r="Q25" s="656"/>
      <c r="R25" s="656"/>
      <c r="S25" s="656"/>
      <c r="T25" s="656"/>
      <c r="U25" s="656"/>
      <c r="V25" s="656"/>
      <c r="W25" s="656"/>
      <c r="X25" s="656"/>
      <c r="Y25" s="656"/>
      <c r="Z25" s="656"/>
      <c r="AA25" s="656"/>
      <c r="AB25" s="656"/>
      <c r="AC25" s="656"/>
      <c r="AD25" s="656"/>
      <c r="AE25" s="656"/>
      <c r="AF25" s="656"/>
      <c r="AG25" s="656"/>
      <c r="AH25" s="656"/>
      <c r="AI25" s="656"/>
      <c r="AJ25" s="656"/>
      <c r="AK25" s="150"/>
      <c r="AL25" s="150"/>
      <c r="AM25" s="150"/>
      <c r="AN25" s="150"/>
      <c r="AO25" s="150"/>
      <c r="AP25" s="150"/>
      <c r="AQ25" s="150"/>
      <c r="AR25" s="150"/>
      <c r="AS25" s="150"/>
      <c r="AT25" s="150"/>
      <c r="AU25" s="150"/>
      <c r="AV25" s="150"/>
      <c r="AW25" s="150"/>
      <c r="AX25" s="150"/>
      <c r="AY25" s="150"/>
      <c r="AZ25" s="150"/>
      <c r="BA25" s="150"/>
    </row>
    <row r="26" spans="1:53">
      <c r="A26" s="656"/>
      <c r="B26" s="223" t="s">
        <v>1291</v>
      </c>
      <c r="C26" s="223"/>
      <c r="D26" s="223"/>
      <c r="E26" s="223"/>
      <c r="F26" s="223"/>
      <c r="G26" s="223"/>
      <c r="H26" s="223"/>
      <c r="I26" s="223" t="s">
        <v>1381</v>
      </c>
      <c r="J26" s="223"/>
      <c r="K26" s="223"/>
      <c r="L26" s="223"/>
      <c r="M26" s="223"/>
      <c r="N26" s="223" t="s">
        <v>1382</v>
      </c>
      <c r="O26" s="223"/>
      <c r="P26" s="223"/>
      <c r="Q26" s="223"/>
      <c r="R26" s="223"/>
      <c r="S26" s="223" t="s">
        <v>1383</v>
      </c>
      <c r="T26" s="223"/>
      <c r="U26" s="223"/>
      <c r="V26" s="223"/>
      <c r="W26" s="223"/>
      <c r="X26" s="223" t="s">
        <v>1384</v>
      </c>
      <c r="Y26" s="223"/>
      <c r="Z26" s="223"/>
      <c r="AA26" s="223"/>
      <c r="AB26" s="223" t="s">
        <v>1385</v>
      </c>
      <c r="AC26" s="223"/>
      <c r="AD26" s="223"/>
      <c r="AE26" s="223"/>
      <c r="AF26" s="223" t="s">
        <v>619</v>
      </c>
      <c r="AG26" s="223"/>
      <c r="AH26" s="223"/>
      <c r="AI26" s="223"/>
      <c r="AJ26" s="656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</row>
    <row r="27" spans="1:53">
      <c r="A27" s="656"/>
      <c r="B27" s="936"/>
      <c r="C27" s="937"/>
      <c r="D27" s="937"/>
      <c r="E27" s="937"/>
      <c r="F27" s="937"/>
      <c r="G27" s="937"/>
      <c r="H27" s="938"/>
      <c r="I27" s="1190"/>
      <c r="J27" s="1191"/>
      <c r="K27" s="1191"/>
      <c r="L27" s="1191"/>
      <c r="M27" s="1192"/>
      <c r="N27" s="1190"/>
      <c r="O27" s="1191"/>
      <c r="P27" s="1191"/>
      <c r="Q27" s="1191"/>
      <c r="R27" s="1192"/>
      <c r="S27" s="1190"/>
      <c r="T27" s="1191"/>
      <c r="U27" s="1191"/>
      <c r="V27" s="1191"/>
      <c r="W27" s="1192"/>
      <c r="X27" s="1178"/>
      <c r="Y27" s="1179"/>
      <c r="Z27" s="1179"/>
      <c r="AA27" s="1179"/>
      <c r="AB27" s="1178"/>
      <c r="AC27" s="1179"/>
      <c r="AD27" s="1179"/>
      <c r="AE27" s="1179"/>
      <c r="AF27" s="1178"/>
      <c r="AG27" s="1179"/>
      <c r="AH27" s="1179"/>
      <c r="AI27" s="1180"/>
      <c r="AJ27" s="656"/>
      <c r="AK27" s="150"/>
      <c r="AL27" s="150"/>
      <c r="AM27" s="150"/>
      <c r="AN27" s="150"/>
      <c r="AO27" s="150"/>
      <c r="AP27" s="150"/>
      <c r="AQ27" s="150"/>
      <c r="AR27" s="150"/>
      <c r="AS27" s="150"/>
      <c r="AT27" s="150"/>
      <c r="AU27" s="150"/>
      <c r="AV27" s="150"/>
      <c r="AW27" s="150"/>
      <c r="AX27" s="150"/>
      <c r="AY27" s="150"/>
      <c r="AZ27" s="150"/>
      <c r="BA27" s="150"/>
    </row>
    <row r="28" spans="1:53">
      <c r="A28" s="656"/>
      <c r="B28" s="656"/>
      <c r="C28" s="656"/>
      <c r="D28" s="656"/>
      <c r="E28" s="656"/>
      <c r="F28" s="656"/>
      <c r="G28" s="656"/>
      <c r="H28" s="656"/>
      <c r="I28" s="656"/>
      <c r="J28" s="656"/>
      <c r="K28" s="656"/>
      <c r="L28" s="656"/>
      <c r="M28" s="656"/>
      <c r="N28" s="656"/>
      <c r="O28" s="656"/>
      <c r="P28" s="656"/>
      <c r="Q28" s="656"/>
      <c r="R28" s="656"/>
      <c r="S28" s="656"/>
      <c r="T28" s="656"/>
      <c r="U28" s="656"/>
      <c r="V28" s="656"/>
      <c r="W28" s="656"/>
      <c r="X28" s="656"/>
      <c r="Y28" s="656"/>
      <c r="Z28" s="656"/>
      <c r="AA28" s="656"/>
      <c r="AB28" s="656"/>
      <c r="AC28" s="656"/>
      <c r="AD28" s="656"/>
      <c r="AE28" s="656"/>
      <c r="AF28" s="656"/>
      <c r="AG28" s="656"/>
      <c r="AH28" s="656"/>
      <c r="AI28" s="656"/>
      <c r="AJ28" s="656"/>
      <c r="AK28" s="150"/>
      <c r="AL28" s="150"/>
      <c r="AM28" s="150"/>
      <c r="AN28" s="150"/>
      <c r="AO28" s="150"/>
      <c r="AP28" s="150"/>
      <c r="AQ28" s="150"/>
      <c r="AR28" s="150"/>
      <c r="AS28" s="150"/>
      <c r="AT28" s="150"/>
      <c r="AU28" s="150"/>
      <c r="AV28" s="150"/>
      <c r="AW28" s="150"/>
      <c r="AX28" s="150"/>
      <c r="AY28" s="150"/>
      <c r="AZ28" s="150"/>
      <c r="BA28" s="150"/>
    </row>
    <row r="29" spans="1:53" ht="15.75">
      <c r="A29" s="656"/>
      <c r="B29" s="77" t="s">
        <v>1386</v>
      </c>
      <c r="C29" s="656"/>
      <c r="D29" s="656"/>
      <c r="E29" s="656"/>
      <c r="F29" s="656"/>
      <c r="G29" s="656"/>
      <c r="H29" s="656"/>
      <c r="I29" s="656"/>
      <c r="J29" s="656"/>
      <c r="K29" s="656"/>
      <c r="L29" s="656"/>
      <c r="M29" s="656"/>
      <c r="N29" s="656"/>
      <c r="O29" s="656"/>
      <c r="P29" s="656"/>
      <c r="Q29" s="656"/>
      <c r="R29" s="656"/>
      <c r="S29" s="656"/>
      <c r="T29" s="656"/>
      <c r="U29" s="656"/>
      <c r="V29" s="656"/>
      <c r="W29" s="656"/>
      <c r="X29" s="656"/>
      <c r="Y29" s="656"/>
      <c r="Z29" s="656"/>
      <c r="AA29" s="656"/>
      <c r="AB29" s="656"/>
      <c r="AC29" s="656"/>
      <c r="AD29" s="656"/>
      <c r="AE29" s="656"/>
      <c r="AF29" s="656"/>
      <c r="AG29" s="656"/>
      <c r="AH29" s="656"/>
      <c r="AI29" s="656"/>
      <c r="AJ29" s="656"/>
      <c r="AK29" s="150"/>
      <c r="AL29" s="150"/>
      <c r="AM29" s="150"/>
      <c r="AN29" s="150"/>
      <c r="AO29" s="150"/>
      <c r="AP29" s="150"/>
      <c r="AQ29" s="150"/>
      <c r="AR29" s="150"/>
      <c r="AS29" s="150"/>
      <c r="AT29" s="150"/>
      <c r="AU29" s="150"/>
      <c r="AV29" s="150"/>
      <c r="AW29" s="150"/>
      <c r="AX29" s="150"/>
      <c r="AY29" s="150"/>
      <c r="AZ29" s="150"/>
      <c r="BA29" s="150"/>
    </row>
    <row r="30" spans="1:53">
      <c r="A30" s="656"/>
      <c r="B30" s="657" t="s">
        <v>525</v>
      </c>
      <c r="C30" s="657"/>
      <c r="D30" s="657"/>
      <c r="E30" s="657"/>
      <c r="F30" s="657"/>
      <c r="G30" s="657"/>
      <c r="H30" s="657"/>
      <c r="I30" s="657" t="s">
        <v>526</v>
      </c>
      <c r="J30" s="657"/>
      <c r="K30" s="657"/>
      <c r="L30" s="657"/>
      <c r="M30" s="657"/>
      <c r="N30" s="657"/>
      <c r="O30" s="657"/>
      <c r="P30" s="657"/>
      <c r="Q30" s="657"/>
      <c r="R30" s="657"/>
      <c r="S30" s="657"/>
      <c r="T30" s="657"/>
      <c r="U30" s="657"/>
      <c r="V30" s="657"/>
      <c r="W30" s="657"/>
      <c r="X30" s="657"/>
      <c r="Y30" s="657"/>
      <c r="Z30" s="657"/>
      <c r="AA30" s="657"/>
      <c r="AB30" s="657"/>
      <c r="AC30" s="657"/>
      <c r="AD30" s="657"/>
      <c r="AE30" s="657"/>
      <c r="AF30" s="657"/>
      <c r="AG30" s="657"/>
      <c r="AH30" s="657"/>
      <c r="AI30" s="657"/>
      <c r="AJ30" s="656"/>
      <c r="AK30" s="150"/>
      <c r="AL30" s="150"/>
      <c r="AM30" s="150"/>
      <c r="AN30" s="150"/>
      <c r="AO30" s="150"/>
      <c r="AP30" s="150"/>
      <c r="AQ30" s="150"/>
      <c r="AR30" s="150"/>
      <c r="AS30" s="150"/>
      <c r="AT30" s="150"/>
      <c r="AU30" s="150"/>
      <c r="AV30" s="150"/>
      <c r="AW30" s="150"/>
      <c r="AX30" s="150"/>
      <c r="AY30" s="150"/>
      <c r="AZ30" s="150"/>
      <c r="BA30" s="150"/>
    </row>
    <row r="31" spans="1:53">
      <c r="A31" s="656"/>
      <c r="B31" s="928" t="str">
        <f>IF('Preliminary Application'!B21="","",'Preliminary Application'!B21)</f>
        <v/>
      </c>
      <c r="C31" s="929"/>
      <c r="D31" s="929"/>
      <c r="E31" s="929"/>
      <c r="F31" s="929"/>
      <c r="G31" s="929"/>
      <c r="H31" s="930"/>
      <c r="I31" s="928" t="str">
        <f>IF('Preliminary Application'!M21="","",'Preliminary Application'!M21)</f>
        <v/>
      </c>
      <c r="J31" s="929"/>
      <c r="K31" s="929"/>
      <c r="L31" s="929"/>
      <c r="M31" s="929"/>
      <c r="N31" s="929"/>
      <c r="O31" s="930"/>
      <c r="P31" s="656"/>
      <c r="Q31" s="656"/>
      <c r="R31" s="656"/>
      <c r="S31" s="656"/>
      <c r="T31" s="656"/>
      <c r="U31" s="656"/>
      <c r="V31" s="656"/>
      <c r="W31" s="656"/>
      <c r="X31" s="656"/>
      <c r="Y31" s="656"/>
      <c r="Z31" s="656"/>
      <c r="AA31" s="656"/>
      <c r="AB31" s="656"/>
      <c r="AC31" s="656"/>
      <c r="AD31" s="656"/>
      <c r="AE31" s="656"/>
      <c r="AF31" s="656"/>
      <c r="AG31" s="656"/>
      <c r="AH31" s="656"/>
      <c r="AI31" s="656"/>
      <c r="AJ31" s="656"/>
      <c r="AK31" s="150"/>
      <c r="AL31" s="150"/>
      <c r="AM31" s="150"/>
      <c r="AN31" s="150"/>
      <c r="AO31" s="150"/>
      <c r="AP31" s="150"/>
      <c r="AQ31" s="150"/>
      <c r="AR31" s="150"/>
      <c r="AS31" s="150"/>
      <c r="AT31" s="150"/>
      <c r="AU31" s="150"/>
      <c r="AV31" s="150"/>
      <c r="AW31" s="150"/>
      <c r="AX31" s="150"/>
      <c r="AY31" s="150"/>
      <c r="AZ31" s="150"/>
      <c r="BA31" s="150"/>
    </row>
    <row r="32" spans="1:53">
      <c r="A32" s="656"/>
      <c r="B32" s="656"/>
      <c r="C32" s="656"/>
      <c r="D32" s="656"/>
      <c r="E32" s="656"/>
      <c r="F32" s="656"/>
      <c r="G32" s="656"/>
      <c r="H32" s="656"/>
      <c r="I32" s="656"/>
      <c r="J32" s="656"/>
      <c r="K32" s="656"/>
      <c r="L32" s="656"/>
      <c r="M32" s="656"/>
      <c r="N32" s="656"/>
      <c r="O32" s="656"/>
      <c r="P32" s="656"/>
      <c r="Q32" s="656"/>
      <c r="R32" s="656"/>
      <c r="S32" s="656"/>
      <c r="T32" s="656"/>
      <c r="U32" s="656"/>
      <c r="V32" s="656"/>
      <c r="W32" s="656"/>
      <c r="X32" s="656"/>
      <c r="Y32" s="656"/>
      <c r="Z32" s="656"/>
      <c r="AA32" s="656"/>
      <c r="AB32" s="656"/>
      <c r="AC32" s="656"/>
      <c r="AD32" s="656"/>
      <c r="AE32" s="656"/>
      <c r="AF32" s="656"/>
      <c r="AG32" s="656"/>
      <c r="AH32" s="656"/>
      <c r="AI32" s="656"/>
      <c r="AJ32" s="656"/>
      <c r="AK32" s="150"/>
      <c r="AL32" s="150"/>
      <c r="AM32" s="150"/>
      <c r="AN32" s="150"/>
      <c r="AO32" s="150"/>
      <c r="AP32" s="150"/>
      <c r="AQ32" s="150"/>
      <c r="AR32" s="150"/>
      <c r="AS32" s="150"/>
      <c r="AT32" s="150"/>
      <c r="AU32" s="150"/>
      <c r="AV32" s="150"/>
      <c r="AW32" s="150"/>
      <c r="AX32" s="150"/>
      <c r="AY32" s="150"/>
      <c r="AZ32" s="150"/>
      <c r="BA32" s="150"/>
    </row>
    <row r="33" spans="1:53">
      <c r="A33" s="656"/>
      <c r="B33" s="658" t="str">
        <f>Version</f>
        <v>NC (09/26)</v>
      </c>
      <c r="C33" s="656"/>
      <c r="D33" s="656"/>
      <c r="E33" s="656"/>
      <c r="F33" s="656"/>
      <c r="G33" s="656"/>
      <c r="H33" s="656"/>
      <c r="I33" s="656"/>
      <c r="J33" s="656"/>
      <c r="K33" s="656"/>
      <c r="L33" s="656"/>
      <c r="M33" s="656"/>
      <c r="N33" s="656"/>
      <c r="O33" s="656"/>
      <c r="P33" s="656"/>
      <c r="Q33" s="656"/>
      <c r="R33" s="656"/>
      <c r="S33" s="656"/>
      <c r="T33" s="656"/>
      <c r="U33" s="656"/>
      <c r="V33" s="656"/>
      <c r="W33" s="656"/>
      <c r="X33" s="656"/>
      <c r="Y33" s="656"/>
      <c r="Z33" s="656"/>
      <c r="AA33" s="656"/>
      <c r="AB33" s="656"/>
      <c r="AC33" s="656"/>
      <c r="AD33" s="656"/>
      <c r="AE33" s="656"/>
      <c r="AF33" s="656"/>
      <c r="AG33" s="656"/>
      <c r="AH33" s="656"/>
      <c r="AI33" s="656"/>
      <c r="AJ33" s="656"/>
      <c r="AK33" s="150"/>
      <c r="AL33" s="150"/>
      <c r="AM33" s="150"/>
      <c r="AN33" s="150"/>
      <c r="AO33" s="150"/>
      <c r="AP33" s="150"/>
      <c r="AQ33" s="150"/>
      <c r="AR33" s="150"/>
      <c r="AS33" s="150"/>
      <c r="AT33" s="150"/>
      <c r="AU33" s="150"/>
      <c r="AV33" s="150"/>
      <c r="AW33" s="150"/>
      <c r="AX33" s="150"/>
      <c r="AY33" s="150"/>
      <c r="AZ33" s="150"/>
      <c r="BA33" s="150"/>
    </row>
    <row r="34" spans="1:53">
      <c r="A34" s="150"/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  <c r="AJ34" s="150"/>
      <c r="AK34" s="150"/>
      <c r="AL34" s="150"/>
      <c r="AM34" s="150"/>
      <c r="AN34" s="150"/>
      <c r="AO34" s="150"/>
      <c r="AP34" s="150"/>
      <c r="AQ34" s="150"/>
      <c r="AR34" s="150"/>
      <c r="AS34" s="150"/>
      <c r="AT34" s="150"/>
      <c r="AU34" s="150"/>
      <c r="AV34" s="150"/>
      <c r="AW34" s="150"/>
      <c r="AX34" s="150"/>
      <c r="AY34" s="150"/>
      <c r="AZ34" s="150"/>
      <c r="BA34" s="150"/>
    </row>
    <row r="35" spans="1:53">
      <c r="A35" s="150"/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  <c r="AH35" s="150"/>
      <c r="AI35" s="150"/>
      <c r="AJ35" s="150"/>
      <c r="AK35" s="150"/>
      <c r="AL35" s="150"/>
      <c r="AM35" s="150"/>
      <c r="AN35" s="150"/>
      <c r="AO35" s="150"/>
      <c r="AP35" s="150"/>
      <c r="AQ35" s="150"/>
      <c r="AR35" s="150"/>
      <c r="AS35" s="150"/>
      <c r="AT35" s="150"/>
      <c r="AU35" s="150"/>
      <c r="AV35" s="150"/>
      <c r="AW35" s="150"/>
      <c r="AX35" s="150"/>
      <c r="AY35" s="150"/>
      <c r="AZ35" s="150"/>
      <c r="BA35" s="150"/>
    </row>
    <row r="36" spans="1:53">
      <c r="A36" s="150"/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  <c r="AF36" s="150"/>
      <c r="AG36" s="150"/>
      <c r="AH36" s="150"/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50"/>
      <c r="AT36" s="150"/>
      <c r="AU36" s="150"/>
      <c r="AV36" s="150"/>
      <c r="AW36" s="150"/>
      <c r="AX36" s="150"/>
      <c r="AY36" s="150"/>
      <c r="AZ36" s="150"/>
      <c r="BA36" s="150"/>
    </row>
    <row r="37" spans="1:53">
      <c r="A37" s="150"/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  <c r="AT37" s="150"/>
      <c r="AU37" s="150"/>
      <c r="AV37" s="150"/>
      <c r="AW37" s="150"/>
      <c r="AX37" s="150"/>
      <c r="AY37" s="150"/>
      <c r="AZ37" s="150"/>
      <c r="BA37" s="150"/>
    </row>
    <row r="38" spans="1:53">
      <c r="A38" s="150"/>
      <c r="B38" s="150"/>
      <c r="C38" s="150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0"/>
      <c r="AK38" s="150"/>
      <c r="AL38" s="150"/>
      <c r="AM38" s="150"/>
      <c r="AN38" s="150"/>
      <c r="AO38" s="150"/>
      <c r="AP38" s="150"/>
      <c r="AQ38" s="150"/>
      <c r="AR38" s="150"/>
      <c r="AS38" s="150"/>
      <c r="AT38" s="150"/>
      <c r="AU38" s="150"/>
      <c r="AV38" s="150"/>
      <c r="AW38" s="150"/>
      <c r="AX38" s="150"/>
      <c r="AY38" s="150"/>
      <c r="AZ38" s="150"/>
      <c r="BA38" s="150"/>
    </row>
    <row r="39" spans="1:53">
      <c r="A39" s="150"/>
      <c r="B39" s="150"/>
      <c r="C39" s="150"/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0"/>
      <c r="U39" s="150"/>
      <c r="V39" s="150"/>
      <c r="W39" s="150"/>
      <c r="X39" s="150"/>
      <c r="Y39" s="150"/>
      <c r="Z39" s="150"/>
      <c r="AA39" s="150"/>
      <c r="AB39" s="150"/>
      <c r="AC39" s="150"/>
      <c r="AD39" s="150"/>
      <c r="AE39" s="150"/>
      <c r="AF39" s="150"/>
      <c r="AG39" s="150"/>
      <c r="AH39" s="150"/>
      <c r="AI39" s="150"/>
      <c r="AJ39" s="150"/>
      <c r="AK39" s="150"/>
      <c r="AL39" s="150"/>
      <c r="AM39" s="150"/>
      <c r="AN39" s="150"/>
      <c r="AO39" s="150"/>
      <c r="AP39" s="150"/>
      <c r="AQ39" s="150"/>
      <c r="AR39" s="150"/>
      <c r="AS39" s="150"/>
      <c r="AT39" s="150"/>
      <c r="AU39" s="150"/>
      <c r="AV39" s="150"/>
      <c r="AW39" s="150"/>
      <c r="AX39" s="150"/>
      <c r="AY39" s="150"/>
      <c r="AZ39" s="150"/>
      <c r="BA39" s="150"/>
    </row>
    <row r="40" spans="1:53">
      <c r="A40" s="150"/>
      <c r="B40" s="150"/>
      <c r="C40" s="150"/>
      <c r="D40" s="150"/>
      <c r="E40" s="150"/>
      <c r="F40" s="150"/>
      <c r="G40" s="150"/>
      <c r="H40" s="150"/>
      <c r="I40" s="150"/>
      <c r="J40" s="150"/>
      <c r="K40" s="150"/>
      <c r="L40" s="150"/>
      <c r="M40" s="150"/>
      <c r="N40" s="150"/>
      <c r="O40" s="150"/>
      <c r="P40" s="150"/>
      <c r="Q40" s="150"/>
      <c r="R40" s="150"/>
      <c r="S40" s="150"/>
      <c r="T40" s="150"/>
      <c r="U40" s="150"/>
      <c r="V40" s="150"/>
      <c r="W40" s="150"/>
      <c r="X40" s="150"/>
      <c r="Y40" s="150"/>
      <c r="Z40" s="150"/>
      <c r="AA40" s="150"/>
      <c r="AB40" s="150"/>
      <c r="AC40" s="150"/>
      <c r="AD40" s="150"/>
      <c r="AE40" s="150"/>
      <c r="AF40" s="150"/>
      <c r="AG40" s="150"/>
      <c r="AH40" s="150"/>
      <c r="AI40" s="150"/>
      <c r="AJ40" s="150"/>
      <c r="AK40" s="150"/>
      <c r="AL40" s="150"/>
      <c r="AM40" s="150"/>
      <c r="AN40" s="150"/>
      <c r="AO40" s="150"/>
      <c r="AP40" s="150"/>
      <c r="AQ40" s="150"/>
      <c r="AR40" s="150"/>
      <c r="AS40" s="150"/>
      <c r="AT40" s="150"/>
      <c r="AU40" s="150"/>
      <c r="AV40" s="150"/>
      <c r="AW40" s="150"/>
      <c r="AX40" s="150"/>
      <c r="AY40" s="150"/>
      <c r="AZ40" s="150"/>
      <c r="BA40" s="150"/>
    </row>
    <row r="41" spans="1:53">
      <c r="A41" s="150"/>
      <c r="B41" s="150"/>
      <c r="C41" s="150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  <c r="P41" s="150"/>
      <c r="Q41" s="150"/>
      <c r="R41" s="150"/>
      <c r="S41" s="150"/>
      <c r="T41" s="150"/>
      <c r="U41" s="150"/>
      <c r="V41" s="150"/>
      <c r="W41" s="150"/>
      <c r="X41" s="150"/>
      <c r="Y41" s="150"/>
      <c r="Z41" s="150"/>
      <c r="AA41" s="150"/>
      <c r="AB41" s="150"/>
      <c r="AC41" s="150"/>
      <c r="AD41" s="150"/>
      <c r="AE41" s="150"/>
      <c r="AF41" s="150"/>
      <c r="AG41" s="150"/>
      <c r="AH41" s="150"/>
      <c r="AI41" s="150"/>
      <c r="AJ41" s="150"/>
      <c r="AK41" s="150"/>
      <c r="AL41" s="150"/>
      <c r="AM41" s="150"/>
      <c r="AN41" s="150"/>
      <c r="AO41" s="150"/>
      <c r="AP41" s="150"/>
      <c r="AQ41" s="150"/>
      <c r="AR41" s="150"/>
      <c r="AS41" s="150"/>
      <c r="AT41" s="150"/>
      <c r="AU41" s="150"/>
      <c r="AV41" s="150"/>
      <c r="AW41" s="150"/>
      <c r="AX41" s="150"/>
      <c r="AY41" s="150"/>
      <c r="AZ41" s="150"/>
      <c r="BA41" s="150"/>
    </row>
    <row r="42" spans="1:53">
      <c r="A42" s="150"/>
      <c r="B42" s="150"/>
      <c r="C42" s="150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0"/>
      <c r="R42" s="150"/>
      <c r="S42" s="150"/>
      <c r="T42" s="150"/>
      <c r="U42" s="150"/>
      <c r="V42" s="150"/>
      <c r="W42" s="150"/>
      <c r="X42" s="150"/>
      <c r="Y42" s="150"/>
      <c r="Z42" s="150"/>
      <c r="AA42" s="150"/>
      <c r="AB42" s="150"/>
      <c r="AC42" s="150"/>
      <c r="AD42" s="150"/>
      <c r="AE42" s="150"/>
      <c r="AF42" s="150"/>
      <c r="AG42" s="150"/>
      <c r="AH42" s="150"/>
      <c r="AI42" s="150"/>
      <c r="AJ42" s="150"/>
      <c r="AK42" s="150"/>
      <c r="AL42" s="150"/>
      <c r="AM42" s="150"/>
      <c r="AN42" s="150"/>
      <c r="AO42" s="150"/>
      <c r="AP42" s="150"/>
      <c r="AQ42" s="150"/>
      <c r="AR42" s="150"/>
      <c r="AS42" s="150"/>
      <c r="AT42" s="150"/>
      <c r="AU42" s="150"/>
      <c r="AV42" s="150"/>
      <c r="AW42" s="150"/>
      <c r="AX42" s="150"/>
      <c r="AY42" s="150"/>
      <c r="AZ42" s="150"/>
      <c r="BA42" s="150"/>
    </row>
    <row r="43" spans="1:53">
      <c r="A43" s="150"/>
      <c r="B43" s="150"/>
      <c r="C43" s="150"/>
      <c r="D43" s="150"/>
      <c r="E43" s="150"/>
      <c r="F43" s="150"/>
      <c r="G43" s="150"/>
      <c r="H43" s="150"/>
      <c r="I43" s="150"/>
      <c r="J43" s="150"/>
      <c r="K43" s="150"/>
      <c r="L43" s="150"/>
      <c r="M43" s="150"/>
      <c r="N43" s="150"/>
      <c r="O43" s="150"/>
      <c r="P43" s="150"/>
      <c r="Q43" s="150"/>
      <c r="R43" s="150"/>
      <c r="S43" s="150"/>
      <c r="T43" s="150"/>
      <c r="U43" s="150"/>
      <c r="V43" s="150"/>
      <c r="W43" s="150"/>
      <c r="X43" s="150"/>
      <c r="Y43" s="150"/>
      <c r="Z43" s="150"/>
      <c r="AA43" s="150"/>
      <c r="AB43" s="150"/>
      <c r="AC43" s="150"/>
      <c r="AD43" s="150"/>
      <c r="AE43" s="150"/>
      <c r="AF43" s="150"/>
      <c r="AG43" s="150"/>
      <c r="AH43" s="150"/>
      <c r="AI43" s="150"/>
      <c r="AJ43" s="150"/>
      <c r="AK43" s="150"/>
      <c r="AL43" s="150"/>
      <c r="AM43" s="150"/>
      <c r="AN43" s="150"/>
      <c r="AO43" s="150"/>
      <c r="AP43" s="150"/>
      <c r="AQ43" s="150"/>
      <c r="AR43" s="150"/>
      <c r="AS43" s="150"/>
      <c r="AT43" s="150"/>
      <c r="AU43" s="150"/>
      <c r="AV43" s="150"/>
      <c r="AW43" s="150"/>
      <c r="AX43" s="150"/>
      <c r="AY43" s="150"/>
      <c r="AZ43" s="150"/>
      <c r="BA43" s="150"/>
    </row>
    <row r="44" spans="1:53">
      <c r="A44" s="150"/>
      <c r="B44" s="150"/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0"/>
      <c r="AC44" s="150"/>
      <c r="AD44" s="150"/>
      <c r="AE44" s="150"/>
      <c r="AF44" s="150"/>
      <c r="AG44" s="150"/>
      <c r="AH44" s="150"/>
      <c r="AI44" s="150"/>
      <c r="AJ44" s="150"/>
      <c r="AK44" s="150"/>
      <c r="AL44" s="150"/>
      <c r="AM44" s="150"/>
      <c r="AN44" s="150"/>
      <c r="AO44" s="150"/>
      <c r="AP44" s="150"/>
      <c r="AQ44" s="150"/>
      <c r="AR44" s="150"/>
      <c r="AS44" s="150"/>
      <c r="AT44" s="150"/>
      <c r="AU44" s="150"/>
      <c r="AV44" s="150"/>
      <c r="AW44" s="150"/>
      <c r="AX44" s="150"/>
      <c r="AY44" s="150"/>
      <c r="AZ44" s="150"/>
      <c r="BA44" s="150"/>
    </row>
    <row r="45" spans="1:53">
      <c r="A45" s="150"/>
      <c r="B45" s="150"/>
      <c r="C45" s="150"/>
      <c r="D45" s="150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0"/>
      <c r="R45" s="150"/>
      <c r="S45" s="150"/>
      <c r="T45" s="150"/>
      <c r="U45" s="150"/>
      <c r="V45" s="150"/>
      <c r="W45" s="150"/>
      <c r="X45" s="150"/>
      <c r="Y45" s="150"/>
      <c r="Z45" s="150"/>
      <c r="AA45" s="150"/>
      <c r="AB45" s="150"/>
      <c r="AC45" s="150"/>
      <c r="AD45" s="150"/>
      <c r="AE45" s="150"/>
      <c r="AF45" s="150"/>
      <c r="AG45" s="150"/>
      <c r="AH45" s="150"/>
      <c r="AI45" s="150"/>
      <c r="AJ45" s="150"/>
      <c r="AK45" s="150"/>
      <c r="AL45" s="150"/>
      <c r="AM45" s="150"/>
      <c r="AN45" s="150"/>
      <c r="AO45" s="150"/>
      <c r="AP45" s="150"/>
      <c r="AQ45" s="150"/>
      <c r="AR45" s="150"/>
      <c r="AS45" s="150"/>
      <c r="AT45" s="150"/>
      <c r="AU45" s="150"/>
      <c r="AV45" s="150"/>
      <c r="AW45" s="150"/>
      <c r="AX45" s="150"/>
      <c r="AY45" s="150"/>
      <c r="AZ45" s="150"/>
      <c r="BA45" s="150"/>
    </row>
    <row r="46" spans="1:53">
      <c r="A46" s="150"/>
      <c r="B46" s="150"/>
      <c r="C46" s="150"/>
      <c r="D46" s="150"/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0"/>
      <c r="R46" s="150"/>
      <c r="S46" s="150"/>
      <c r="T46" s="150"/>
      <c r="U46" s="150"/>
      <c r="V46" s="150"/>
      <c r="W46" s="150"/>
      <c r="X46" s="150"/>
      <c r="Y46" s="150"/>
      <c r="Z46" s="150"/>
      <c r="AA46" s="150"/>
      <c r="AB46" s="150"/>
      <c r="AC46" s="150"/>
      <c r="AD46" s="150"/>
      <c r="AE46" s="150"/>
      <c r="AF46" s="150"/>
      <c r="AG46" s="150"/>
      <c r="AH46" s="150"/>
      <c r="AI46" s="150"/>
      <c r="AJ46" s="150"/>
      <c r="AK46" s="150"/>
      <c r="AL46" s="150"/>
      <c r="AM46" s="150"/>
      <c r="AN46" s="150"/>
      <c r="AO46" s="150"/>
      <c r="AP46" s="150"/>
      <c r="AQ46" s="150"/>
      <c r="AR46" s="150"/>
      <c r="AS46" s="150"/>
      <c r="AT46" s="150"/>
      <c r="AU46" s="150"/>
      <c r="AV46" s="150"/>
      <c r="AW46" s="150"/>
      <c r="AX46" s="150"/>
      <c r="AY46" s="150"/>
      <c r="AZ46" s="150"/>
      <c r="BA46" s="150"/>
    </row>
    <row r="47" spans="1:53">
      <c r="A47" s="150"/>
      <c r="B47" s="150"/>
      <c r="C47" s="150"/>
      <c r="D47" s="150"/>
      <c r="E47" s="150"/>
      <c r="F47" s="150"/>
      <c r="G47" s="150"/>
      <c r="H47" s="150"/>
      <c r="I47" s="150"/>
      <c r="J47" s="150"/>
      <c r="K47" s="150"/>
      <c r="L47" s="150"/>
      <c r="M47" s="150"/>
      <c r="N47" s="150"/>
      <c r="O47" s="150"/>
      <c r="P47" s="150"/>
      <c r="Q47" s="150"/>
      <c r="R47" s="150"/>
      <c r="S47" s="150"/>
      <c r="T47" s="150"/>
      <c r="U47" s="150"/>
      <c r="V47" s="150"/>
      <c r="W47" s="150"/>
      <c r="X47" s="150"/>
      <c r="Y47" s="150"/>
      <c r="Z47" s="150"/>
      <c r="AA47" s="150"/>
      <c r="AB47" s="150"/>
      <c r="AC47" s="150"/>
      <c r="AD47" s="150"/>
      <c r="AE47" s="150"/>
      <c r="AF47" s="150"/>
      <c r="AG47" s="150"/>
      <c r="AH47" s="150"/>
      <c r="AI47" s="150"/>
      <c r="AJ47" s="150"/>
      <c r="AK47" s="150"/>
      <c r="AL47" s="150"/>
      <c r="AM47" s="150"/>
      <c r="AN47" s="150"/>
      <c r="AO47" s="150"/>
      <c r="AP47" s="150"/>
      <c r="AQ47" s="150"/>
      <c r="AR47" s="150"/>
      <c r="AS47" s="150"/>
      <c r="AT47" s="150"/>
      <c r="AU47" s="150"/>
      <c r="AV47" s="150"/>
      <c r="AW47" s="150"/>
      <c r="AX47" s="150"/>
      <c r="AY47" s="150"/>
      <c r="AZ47" s="150"/>
      <c r="BA47" s="150"/>
    </row>
    <row r="48" spans="1:53">
      <c r="A48" s="150"/>
      <c r="B48" s="150"/>
      <c r="C48" s="150"/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0"/>
      <c r="Q48" s="150"/>
      <c r="R48" s="150"/>
      <c r="S48" s="150"/>
      <c r="T48" s="150"/>
      <c r="U48" s="150"/>
      <c r="V48" s="150"/>
      <c r="W48" s="150"/>
      <c r="X48" s="150"/>
      <c r="Y48" s="150"/>
      <c r="Z48" s="150"/>
      <c r="AA48" s="150"/>
      <c r="AB48" s="150"/>
      <c r="AC48" s="150"/>
      <c r="AD48" s="150"/>
      <c r="AE48" s="150"/>
      <c r="AF48" s="150"/>
      <c r="AG48" s="150"/>
      <c r="AH48" s="150"/>
      <c r="AI48" s="150"/>
      <c r="AJ48" s="150"/>
      <c r="AK48" s="150"/>
      <c r="AL48" s="150"/>
      <c r="AM48" s="150"/>
      <c r="AN48" s="150"/>
      <c r="AO48" s="150"/>
      <c r="AP48" s="150"/>
      <c r="AQ48" s="150"/>
      <c r="AR48" s="150"/>
      <c r="AS48" s="150"/>
      <c r="AT48" s="150"/>
      <c r="AU48" s="150"/>
      <c r="AV48" s="150"/>
      <c r="AW48" s="150"/>
      <c r="AX48" s="150"/>
      <c r="AY48" s="150"/>
      <c r="AZ48" s="150"/>
      <c r="BA48" s="150"/>
    </row>
    <row r="49" spans="1:53">
      <c r="A49" s="150"/>
      <c r="B49" s="150"/>
      <c r="C49" s="150"/>
      <c r="D49" s="150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  <c r="Q49" s="150"/>
      <c r="R49" s="150"/>
      <c r="S49" s="150"/>
      <c r="T49" s="150"/>
      <c r="U49" s="150"/>
      <c r="V49" s="150"/>
      <c r="W49" s="150"/>
      <c r="X49" s="150"/>
      <c r="Y49" s="150"/>
      <c r="Z49" s="150"/>
      <c r="AA49" s="150"/>
      <c r="AB49" s="150"/>
      <c r="AC49" s="150"/>
      <c r="AD49" s="150"/>
      <c r="AE49" s="150"/>
      <c r="AF49" s="150"/>
      <c r="AG49" s="150"/>
      <c r="AH49" s="150"/>
      <c r="AI49" s="150"/>
      <c r="AJ49" s="150"/>
      <c r="AK49" s="150"/>
      <c r="AL49" s="150"/>
      <c r="AM49" s="150"/>
      <c r="AN49" s="150"/>
      <c r="AO49" s="150"/>
      <c r="AP49" s="150"/>
      <c r="AQ49" s="150"/>
      <c r="AR49" s="150"/>
      <c r="AS49" s="150"/>
      <c r="AT49" s="150"/>
      <c r="AU49" s="150"/>
      <c r="AV49" s="150"/>
      <c r="AW49" s="150"/>
      <c r="AX49" s="150"/>
      <c r="AY49" s="150"/>
      <c r="AZ49" s="150"/>
      <c r="BA49" s="150"/>
    </row>
    <row r="50" spans="1:53">
      <c r="A50" s="150"/>
      <c r="B50" s="150"/>
      <c r="C50" s="150"/>
      <c r="D50" s="150"/>
      <c r="E50" s="150"/>
      <c r="F50" s="150"/>
      <c r="G50" s="150"/>
      <c r="H50" s="150"/>
      <c r="I50" s="150"/>
      <c r="J50" s="150"/>
      <c r="K50" s="150"/>
      <c r="L50" s="150"/>
      <c r="M50" s="150"/>
      <c r="N50" s="150"/>
      <c r="O50" s="150"/>
      <c r="P50" s="150"/>
      <c r="Q50" s="150"/>
      <c r="R50" s="150"/>
      <c r="S50" s="150"/>
      <c r="T50" s="150"/>
      <c r="U50" s="150"/>
      <c r="V50" s="150"/>
      <c r="W50" s="150"/>
      <c r="X50" s="150"/>
      <c r="Y50" s="150"/>
      <c r="Z50" s="150"/>
      <c r="AA50" s="150"/>
      <c r="AB50" s="150"/>
      <c r="AC50" s="150"/>
      <c r="AD50" s="150"/>
      <c r="AE50" s="150"/>
      <c r="AF50" s="150"/>
      <c r="AG50" s="150"/>
      <c r="AH50" s="150"/>
      <c r="AI50" s="150"/>
      <c r="AJ50" s="150"/>
      <c r="AK50" s="150"/>
      <c r="AL50" s="150"/>
      <c r="AM50" s="150"/>
      <c r="AN50" s="150"/>
      <c r="AO50" s="150"/>
      <c r="AP50" s="150"/>
      <c r="AQ50" s="150"/>
      <c r="AR50" s="150"/>
      <c r="AS50" s="150"/>
      <c r="AT50" s="150"/>
      <c r="AU50" s="150"/>
      <c r="AV50" s="150"/>
      <c r="AW50" s="150"/>
      <c r="AX50" s="150"/>
      <c r="AY50" s="150"/>
      <c r="AZ50" s="150"/>
      <c r="BA50" s="150"/>
    </row>
    <row r="51" spans="1:53">
      <c r="A51" s="150"/>
      <c r="B51" s="150"/>
      <c r="C51" s="150"/>
      <c r="D51" s="150"/>
      <c r="E51" s="150"/>
      <c r="F51" s="150"/>
      <c r="G51" s="150"/>
      <c r="H51" s="150"/>
      <c r="I51" s="150"/>
      <c r="J51" s="150"/>
      <c r="K51" s="150"/>
      <c r="L51" s="150"/>
      <c r="M51" s="150"/>
      <c r="N51" s="150"/>
      <c r="O51" s="150"/>
      <c r="P51" s="150"/>
      <c r="Q51" s="150"/>
      <c r="R51" s="150"/>
      <c r="S51" s="150"/>
      <c r="T51" s="150"/>
      <c r="U51" s="150"/>
      <c r="V51" s="150"/>
      <c r="W51" s="150"/>
      <c r="X51" s="150"/>
      <c r="Y51" s="150"/>
      <c r="Z51" s="150"/>
      <c r="AA51" s="150"/>
      <c r="AB51" s="150"/>
      <c r="AC51" s="150"/>
      <c r="AD51" s="150"/>
      <c r="AE51" s="150"/>
      <c r="AF51" s="150"/>
      <c r="AG51" s="150"/>
      <c r="AH51" s="150"/>
      <c r="AI51" s="150"/>
      <c r="AJ51" s="150"/>
      <c r="AK51" s="150"/>
      <c r="AL51" s="150"/>
      <c r="AM51" s="150"/>
      <c r="AN51" s="150"/>
      <c r="AO51" s="150"/>
      <c r="AP51" s="150"/>
      <c r="AQ51" s="150"/>
      <c r="AR51" s="150"/>
      <c r="AS51" s="150"/>
      <c r="AT51" s="150"/>
      <c r="AU51" s="150"/>
      <c r="AV51" s="150"/>
      <c r="AW51" s="150"/>
      <c r="AX51" s="150"/>
      <c r="AY51" s="150"/>
      <c r="AZ51" s="150"/>
      <c r="BA51" s="150"/>
    </row>
    <row r="52" spans="1:53">
      <c r="A52" s="150"/>
      <c r="B52" s="150"/>
      <c r="C52" s="150"/>
      <c r="D52" s="150"/>
      <c r="E52" s="150"/>
      <c r="F52" s="150"/>
      <c r="G52" s="150"/>
      <c r="H52" s="150"/>
      <c r="I52" s="150"/>
      <c r="J52" s="150"/>
      <c r="K52" s="150"/>
      <c r="L52" s="150"/>
      <c r="M52" s="150"/>
      <c r="N52" s="150"/>
      <c r="O52" s="150"/>
      <c r="P52" s="150"/>
      <c r="Q52" s="150"/>
      <c r="R52" s="150"/>
      <c r="S52" s="150"/>
      <c r="T52" s="150"/>
      <c r="U52" s="150"/>
      <c r="V52" s="150"/>
      <c r="W52" s="150"/>
      <c r="X52" s="150"/>
      <c r="Y52" s="150"/>
      <c r="Z52" s="150"/>
      <c r="AA52" s="150"/>
      <c r="AB52" s="150"/>
      <c r="AC52" s="150"/>
      <c r="AD52" s="150"/>
      <c r="AE52" s="150"/>
      <c r="AF52" s="150"/>
      <c r="AG52" s="150"/>
      <c r="AH52" s="150"/>
      <c r="AI52" s="150"/>
      <c r="AJ52" s="150"/>
      <c r="AK52" s="150"/>
      <c r="AL52" s="150"/>
      <c r="AM52" s="150"/>
      <c r="AN52" s="150"/>
      <c r="AO52" s="150"/>
      <c r="AP52" s="150"/>
      <c r="AQ52" s="150"/>
      <c r="AR52" s="150"/>
      <c r="AS52" s="150"/>
      <c r="AT52" s="150"/>
      <c r="AU52" s="150"/>
      <c r="AV52" s="150"/>
      <c r="AW52" s="150"/>
      <c r="AX52" s="150"/>
      <c r="AY52" s="150"/>
      <c r="AZ52" s="150"/>
      <c r="BA52" s="150"/>
    </row>
    <row r="53" spans="1:53">
      <c r="A53" s="150"/>
      <c r="B53" s="150"/>
      <c r="C53" s="150"/>
      <c r="D53" s="150"/>
      <c r="E53" s="150"/>
      <c r="F53" s="150"/>
      <c r="G53" s="150"/>
      <c r="H53" s="150"/>
      <c r="I53" s="150"/>
      <c r="J53" s="150"/>
      <c r="K53" s="150"/>
      <c r="L53" s="150"/>
      <c r="M53" s="150"/>
      <c r="N53" s="150"/>
      <c r="O53" s="150"/>
      <c r="P53" s="150"/>
      <c r="Q53" s="150"/>
      <c r="R53" s="150"/>
      <c r="S53" s="150"/>
      <c r="T53" s="150"/>
      <c r="U53" s="150"/>
      <c r="V53" s="150"/>
      <c r="W53" s="150"/>
      <c r="X53" s="150"/>
      <c r="Y53" s="150"/>
      <c r="Z53" s="150"/>
      <c r="AA53" s="150"/>
      <c r="AB53" s="150"/>
      <c r="AC53" s="150"/>
      <c r="AD53" s="150"/>
      <c r="AE53" s="150"/>
      <c r="AF53" s="150"/>
      <c r="AG53" s="150"/>
      <c r="AH53" s="150"/>
      <c r="AI53" s="150"/>
      <c r="AJ53" s="150"/>
      <c r="AK53" s="150"/>
      <c r="AL53" s="150"/>
      <c r="AM53" s="150"/>
      <c r="AN53" s="150"/>
      <c r="AO53" s="150"/>
      <c r="AP53" s="150"/>
      <c r="AQ53" s="150"/>
      <c r="AR53" s="150"/>
      <c r="AS53" s="150"/>
      <c r="AT53" s="150"/>
      <c r="AU53" s="150"/>
      <c r="AV53" s="150"/>
      <c r="AW53" s="150"/>
      <c r="AX53" s="150"/>
      <c r="AY53" s="150"/>
      <c r="AZ53" s="150"/>
      <c r="BA53" s="150"/>
    </row>
    <row r="54" spans="1:53">
      <c r="A54" s="150"/>
      <c r="B54" s="150"/>
      <c r="C54" s="150"/>
      <c r="D54" s="150"/>
      <c r="E54" s="150"/>
      <c r="F54" s="150"/>
      <c r="G54" s="150"/>
      <c r="H54" s="150"/>
      <c r="I54" s="150"/>
      <c r="J54" s="150"/>
      <c r="K54" s="150"/>
      <c r="L54" s="150"/>
      <c r="M54" s="150"/>
      <c r="N54" s="150"/>
      <c r="O54" s="150"/>
      <c r="P54" s="150"/>
      <c r="Q54" s="150"/>
      <c r="R54" s="150"/>
      <c r="S54" s="150"/>
      <c r="T54" s="150"/>
      <c r="U54" s="150"/>
      <c r="V54" s="150"/>
      <c r="W54" s="150"/>
      <c r="X54" s="150"/>
      <c r="Y54" s="150"/>
      <c r="Z54" s="150"/>
      <c r="AA54" s="150"/>
      <c r="AB54" s="150"/>
      <c r="AC54" s="150"/>
      <c r="AD54" s="150"/>
      <c r="AE54" s="150"/>
      <c r="AF54" s="150"/>
      <c r="AG54" s="150"/>
      <c r="AH54" s="150"/>
      <c r="AI54" s="150"/>
      <c r="AJ54" s="150"/>
      <c r="AK54" s="150"/>
      <c r="AL54" s="150"/>
      <c r="AM54" s="150"/>
      <c r="AN54" s="150"/>
      <c r="AO54" s="150"/>
      <c r="AP54" s="150"/>
      <c r="AQ54" s="150"/>
      <c r="AR54" s="150"/>
      <c r="AS54" s="150"/>
      <c r="AT54" s="150"/>
      <c r="AU54" s="150"/>
      <c r="AV54" s="150"/>
      <c r="AW54" s="150"/>
      <c r="AX54" s="150"/>
      <c r="AY54" s="150"/>
      <c r="AZ54" s="150"/>
      <c r="BA54" s="150"/>
    </row>
    <row r="55" spans="1:53">
      <c r="A55" s="150"/>
      <c r="B55" s="150"/>
      <c r="C55" s="150"/>
      <c r="D55" s="150"/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50"/>
      <c r="P55" s="150"/>
      <c r="Q55" s="150"/>
      <c r="R55" s="150"/>
      <c r="S55" s="150"/>
      <c r="T55" s="150"/>
      <c r="U55" s="150"/>
      <c r="V55" s="150"/>
      <c r="W55" s="150"/>
      <c r="X55" s="150"/>
      <c r="Y55" s="150"/>
      <c r="Z55" s="150"/>
      <c r="AA55" s="150"/>
      <c r="AB55" s="150"/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150"/>
      <c r="AX55" s="150"/>
      <c r="AY55" s="150"/>
      <c r="AZ55" s="150"/>
      <c r="BA55" s="150"/>
    </row>
    <row r="56" spans="1:53">
      <c r="A56" s="150"/>
      <c r="B56" s="150"/>
      <c r="C56" s="150"/>
      <c r="D56" s="150"/>
      <c r="E56" s="150"/>
      <c r="F56" s="150"/>
      <c r="G56" s="150"/>
      <c r="H56" s="150"/>
      <c r="I56" s="150"/>
      <c r="J56" s="150"/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50"/>
      <c r="W56" s="150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0"/>
    </row>
    <row r="57" spans="1:53">
      <c r="A57" s="150"/>
      <c r="B57" s="150"/>
      <c r="C57" s="150"/>
      <c r="D57" s="150"/>
      <c r="E57" s="150"/>
      <c r="F57" s="150"/>
      <c r="G57" s="150"/>
      <c r="H57" s="150"/>
      <c r="I57" s="150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AZ57" s="150"/>
      <c r="BA57" s="150"/>
    </row>
    <row r="58" spans="1:53">
      <c r="A58" s="150"/>
      <c r="B58" s="150"/>
      <c r="C58" s="150"/>
      <c r="D58" s="150"/>
      <c r="E58" s="150"/>
      <c r="F58" s="150"/>
      <c r="G58" s="150"/>
      <c r="H58" s="150"/>
      <c r="I58" s="150"/>
      <c r="J58" s="150"/>
      <c r="K58" s="150"/>
      <c r="L58" s="150"/>
      <c r="M58" s="150"/>
      <c r="N58" s="150"/>
      <c r="O58" s="150"/>
      <c r="P58" s="150"/>
      <c r="Q58" s="150"/>
      <c r="R58" s="150"/>
      <c r="S58" s="150"/>
      <c r="T58" s="150"/>
      <c r="U58" s="150"/>
      <c r="V58" s="150"/>
      <c r="W58" s="150"/>
      <c r="X58" s="150"/>
      <c r="Y58" s="150"/>
      <c r="Z58" s="150"/>
      <c r="AA58" s="150"/>
      <c r="AB58" s="150"/>
      <c r="AC58" s="150"/>
      <c r="AD58" s="150"/>
      <c r="AE58" s="150"/>
      <c r="AF58" s="150"/>
      <c r="AG58" s="150"/>
      <c r="AH58" s="150"/>
      <c r="AI58" s="150"/>
      <c r="AJ58" s="150"/>
      <c r="AK58" s="150"/>
      <c r="AL58" s="150"/>
      <c r="AM58" s="150"/>
      <c r="AN58" s="150"/>
      <c r="AO58" s="150"/>
      <c r="AP58" s="150"/>
      <c r="AQ58" s="150"/>
      <c r="AR58" s="150"/>
      <c r="AS58" s="150"/>
      <c r="AT58" s="150"/>
      <c r="AU58" s="150"/>
      <c r="AV58" s="150"/>
      <c r="AW58" s="150"/>
      <c r="AX58" s="150"/>
      <c r="AY58" s="150"/>
      <c r="AZ58" s="150"/>
      <c r="BA58" s="150"/>
    </row>
    <row r="59" spans="1:53">
      <c r="A59" s="150"/>
      <c r="B59" s="150"/>
      <c r="C59" s="150"/>
      <c r="D59" s="150"/>
      <c r="E59" s="150"/>
      <c r="F59" s="150"/>
      <c r="G59" s="150"/>
      <c r="H59" s="150"/>
      <c r="I59" s="150"/>
      <c r="J59" s="150"/>
      <c r="K59" s="150"/>
      <c r="L59" s="150"/>
      <c r="M59" s="150"/>
      <c r="N59" s="150"/>
      <c r="O59" s="150"/>
      <c r="P59" s="150"/>
      <c r="Q59" s="150"/>
      <c r="R59" s="150"/>
      <c r="S59" s="150"/>
      <c r="T59" s="150"/>
      <c r="U59" s="150"/>
      <c r="V59" s="150"/>
      <c r="W59" s="150"/>
      <c r="X59" s="150"/>
      <c r="Y59" s="150"/>
      <c r="Z59" s="150"/>
      <c r="AA59" s="150"/>
      <c r="AB59" s="150"/>
      <c r="AC59" s="150"/>
      <c r="AD59" s="150"/>
      <c r="AE59" s="150"/>
      <c r="AF59" s="150"/>
      <c r="AG59" s="150"/>
      <c r="AH59" s="150"/>
      <c r="AI59" s="150"/>
      <c r="AJ59" s="150"/>
      <c r="AK59" s="150"/>
      <c r="AL59" s="150"/>
      <c r="AM59" s="150"/>
      <c r="AN59" s="150"/>
      <c r="AO59" s="150"/>
      <c r="AP59" s="150"/>
      <c r="AQ59" s="150"/>
      <c r="AR59" s="150"/>
      <c r="AS59" s="150"/>
      <c r="AT59" s="150"/>
      <c r="AU59" s="150"/>
      <c r="AV59" s="150"/>
      <c r="AW59" s="150"/>
      <c r="AX59" s="150"/>
      <c r="AY59" s="150"/>
      <c r="AZ59" s="150"/>
      <c r="BA59" s="150"/>
    </row>
    <row r="60" spans="1:53">
      <c r="A60" s="150"/>
      <c r="B60" s="150"/>
      <c r="C60" s="150"/>
      <c r="D60" s="150"/>
      <c r="E60" s="150"/>
      <c r="F60" s="150"/>
      <c r="G60" s="150"/>
      <c r="H60" s="150"/>
      <c r="I60" s="150"/>
      <c r="J60" s="150"/>
      <c r="K60" s="150"/>
      <c r="L60" s="150"/>
      <c r="M60" s="150"/>
      <c r="N60" s="150"/>
      <c r="O60" s="150"/>
      <c r="P60" s="150"/>
      <c r="Q60" s="150"/>
      <c r="R60" s="150"/>
      <c r="S60" s="150"/>
      <c r="T60" s="150"/>
      <c r="U60" s="150"/>
      <c r="V60" s="150"/>
      <c r="W60" s="150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150"/>
      <c r="AO60" s="150"/>
      <c r="AP60" s="150"/>
      <c r="AQ60" s="150"/>
      <c r="AR60" s="150"/>
      <c r="AS60" s="150"/>
      <c r="AT60" s="150"/>
      <c r="AU60" s="150"/>
      <c r="AV60" s="150"/>
      <c r="AW60" s="150"/>
      <c r="AX60" s="150"/>
      <c r="AY60" s="150"/>
      <c r="AZ60" s="150"/>
      <c r="BA60" s="150"/>
    </row>
    <row r="61" spans="1:53">
      <c r="A61" s="150"/>
      <c r="B61" s="150"/>
      <c r="C61" s="150"/>
      <c r="D61" s="150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150"/>
      <c r="Z61" s="150"/>
      <c r="AA61" s="150"/>
      <c r="AB61" s="150"/>
      <c r="AC61" s="150"/>
      <c r="AD61" s="150"/>
      <c r="AE61" s="150"/>
      <c r="AF61" s="150"/>
      <c r="AG61" s="150"/>
      <c r="AH61" s="150"/>
      <c r="AI61" s="150"/>
      <c r="AJ61" s="150"/>
      <c r="AK61" s="150"/>
      <c r="AL61" s="150"/>
      <c r="AM61" s="150"/>
      <c r="AN61" s="150"/>
      <c r="AO61" s="150"/>
      <c r="AP61" s="150"/>
      <c r="AQ61" s="150"/>
      <c r="AR61" s="150"/>
      <c r="AS61" s="150"/>
      <c r="AT61" s="150"/>
      <c r="AU61" s="150"/>
      <c r="AV61" s="150"/>
      <c r="AW61" s="150"/>
      <c r="AX61" s="150"/>
      <c r="AY61" s="150"/>
      <c r="AZ61" s="150"/>
      <c r="BA61" s="150"/>
    </row>
    <row r="62" spans="1:53">
      <c r="A62" s="150"/>
      <c r="B62" s="150"/>
      <c r="C62" s="150"/>
      <c r="D62" s="150"/>
      <c r="E62" s="150"/>
      <c r="F62" s="150"/>
      <c r="G62" s="150"/>
      <c r="H62" s="150"/>
      <c r="I62" s="150"/>
      <c r="J62" s="150"/>
      <c r="K62" s="150"/>
      <c r="L62" s="150"/>
      <c r="M62" s="150"/>
      <c r="N62" s="150"/>
      <c r="O62" s="150"/>
      <c r="P62" s="150"/>
      <c r="Q62" s="150"/>
      <c r="R62" s="150"/>
      <c r="S62" s="150"/>
      <c r="T62" s="150"/>
      <c r="U62" s="150"/>
      <c r="V62" s="150"/>
      <c r="W62" s="150"/>
      <c r="X62" s="150"/>
      <c r="Y62" s="150"/>
      <c r="Z62" s="150"/>
      <c r="AA62" s="150"/>
      <c r="AB62" s="150"/>
      <c r="AC62" s="150"/>
      <c r="AD62" s="150"/>
      <c r="AE62" s="150"/>
      <c r="AF62" s="150"/>
      <c r="AG62" s="150"/>
      <c r="AH62" s="150"/>
      <c r="AI62" s="150"/>
      <c r="AJ62" s="150"/>
      <c r="AK62" s="150"/>
      <c r="AL62" s="150"/>
      <c r="AM62" s="150"/>
      <c r="AN62" s="150"/>
      <c r="AO62" s="150"/>
      <c r="AP62" s="150"/>
      <c r="AQ62" s="150"/>
      <c r="AR62" s="150"/>
      <c r="AS62" s="150"/>
      <c r="AT62" s="150"/>
      <c r="AU62" s="150"/>
      <c r="AV62" s="150"/>
      <c r="AW62" s="150"/>
      <c r="AX62" s="150"/>
      <c r="AY62" s="150"/>
      <c r="AZ62" s="150"/>
      <c r="BA62" s="150"/>
    </row>
    <row r="63" spans="1:53">
      <c r="A63" s="150"/>
      <c r="B63" s="150"/>
      <c r="C63" s="150"/>
      <c r="D63" s="150"/>
      <c r="E63" s="150"/>
      <c r="F63" s="150"/>
      <c r="G63" s="150"/>
      <c r="H63" s="150"/>
      <c r="I63" s="150"/>
      <c r="J63" s="150"/>
      <c r="K63" s="150"/>
      <c r="L63" s="150"/>
      <c r="M63" s="150"/>
      <c r="N63" s="150"/>
      <c r="O63" s="150"/>
      <c r="P63" s="150"/>
      <c r="Q63" s="150"/>
      <c r="R63" s="150"/>
      <c r="S63" s="150"/>
      <c r="T63" s="150"/>
      <c r="U63" s="150"/>
      <c r="V63" s="150"/>
      <c r="W63" s="150"/>
      <c r="X63" s="150"/>
      <c r="Y63" s="150"/>
      <c r="Z63" s="150"/>
      <c r="AA63" s="150"/>
      <c r="AB63" s="150"/>
      <c r="AC63" s="150"/>
      <c r="AD63" s="150"/>
      <c r="AE63" s="150"/>
      <c r="AF63" s="150"/>
      <c r="AG63" s="150"/>
      <c r="AH63" s="150"/>
      <c r="AI63" s="150"/>
      <c r="AJ63" s="150"/>
      <c r="AK63" s="150"/>
      <c r="AL63" s="150"/>
      <c r="AM63" s="150"/>
      <c r="AN63" s="150"/>
      <c r="AO63" s="150"/>
      <c r="AP63" s="150"/>
      <c r="AQ63" s="150"/>
      <c r="AR63" s="150"/>
      <c r="AS63" s="150"/>
      <c r="AT63" s="150"/>
      <c r="AU63" s="150"/>
      <c r="AV63" s="150"/>
      <c r="AW63" s="150"/>
      <c r="AX63" s="150"/>
      <c r="AY63" s="150"/>
      <c r="AZ63" s="150"/>
      <c r="BA63" s="150"/>
    </row>
    <row r="64" spans="1:53">
      <c r="A64" s="150"/>
      <c r="B64" s="150"/>
      <c r="C64" s="150"/>
      <c r="D64" s="150"/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  <c r="X64" s="150"/>
      <c r="Y64" s="150"/>
      <c r="Z64" s="150"/>
      <c r="AA64" s="150"/>
      <c r="AB64" s="150"/>
      <c r="AC64" s="150"/>
      <c r="AD64" s="150"/>
      <c r="AE64" s="150"/>
      <c r="AF64" s="150"/>
      <c r="AG64" s="150"/>
      <c r="AH64" s="150"/>
      <c r="AI64" s="150"/>
      <c r="AJ64" s="150"/>
      <c r="AK64" s="150"/>
      <c r="AL64" s="150"/>
      <c r="AM64" s="150"/>
      <c r="AN64" s="150"/>
      <c r="AO64" s="150"/>
      <c r="AP64" s="150"/>
      <c r="AQ64" s="150"/>
      <c r="AR64" s="150"/>
      <c r="AS64" s="150"/>
      <c r="AT64" s="150"/>
      <c r="AU64" s="150"/>
      <c r="AV64" s="150"/>
      <c r="AW64" s="150"/>
      <c r="AX64" s="150"/>
      <c r="AY64" s="150"/>
      <c r="AZ64" s="150"/>
      <c r="BA64" s="150"/>
    </row>
    <row r="65" spans="1:53">
      <c r="A65" s="150"/>
      <c r="B65" s="150"/>
      <c r="C65" s="150"/>
      <c r="D65" s="150"/>
      <c r="E65" s="150"/>
      <c r="F65" s="150"/>
      <c r="G65" s="150"/>
      <c r="H65" s="150"/>
      <c r="I65" s="150"/>
      <c r="J65" s="150"/>
      <c r="K65" s="150"/>
      <c r="L65" s="150"/>
      <c r="M65" s="150"/>
      <c r="N65" s="150"/>
      <c r="O65" s="150"/>
      <c r="P65" s="150"/>
      <c r="Q65" s="150"/>
      <c r="R65" s="150"/>
      <c r="S65" s="150"/>
      <c r="T65" s="150"/>
      <c r="U65" s="150"/>
      <c r="V65" s="150"/>
      <c r="W65" s="150"/>
      <c r="X65" s="150"/>
      <c r="Y65" s="150"/>
      <c r="Z65" s="150"/>
      <c r="AA65" s="150"/>
      <c r="AB65" s="150"/>
      <c r="AC65" s="150"/>
      <c r="AD65" s="150"/>
      <c r="AE65" s="150"/>
      <c r="AF65" s="150"/>
      <c r="AG65" s="150"/>
      <c r="AH65" s="150"/>
      <c r="AI65" s="150"/>
      <c r="AJ65" s="150"/>
      <c r="AK65" s="150"/>
      <c r="AL65" s="150"/>
      <c r="AM65" s="150"/>
      <c r="AN65" s="150"/>
      <c r="AO65" s="150"/>
      <c r="AP65" s="150"/>
      <c r="AQ65" s="150"/>
      <c r="AR65" s="150"/>
      <c r="AS65" s="150"/>
      <c r="AT65" s="150"/>
      <c r="AU65" s="150"/>
      <c r="AV65" s="150"/>
      <c r="AW65" s="150"/>
      <c r="AX65" s="150"/>
      <c r="AY65" s="150"/>
      <c r="AZ65" s="150"/>
      <c r="BA65" s="150"/>
    </row>
    <row r="66" spans="1:53">
      <c r="A66" s="150"/>
      <c r="B66" s="150"/>
      <c r="C66" s="150"/>
      <c r="D66" s="150"/>
      <c r="E66" s="150"/>
      <c r="F66" s="150"/>
      <c r="G66" s="150"/>
      <c r="H66" s="150"/>
      <c r="I66" s="150"/>
      <c r="J66" s="150"/>
      <c r="K66" s="150"/>
      <c r="L66" s="150"/>
      <c r="M66" s="150"/>
      <c r="N66" s="150"/>
      <c r="O66" s="150"/>
      <c r="P66" s="150"/>
      <c r="Q66" s="150"/>
      <c r="R66" s="150"/>
      <c r="S66" s="150"/>
      <c r="T66" s="150"/>
      <c r="U66" s="150"/>
      <c r="V66" s="150"/>
      <c r="W66" s="150"/>
      <c r="X66" s="150"/>
      <c r="Y66" s="150"/>
      <c r="Z66" s="150"/>
      <c r="AA66" s="150"/>
      <c r="AB66" s="150"/>
      <c r="AC66" s="150"/>
      <c r="AD66" s="150"/>
      <c r="AE66" s="150"/>
      <c r="AF66" s="150"/>
      <c r="AG66" s="150"/>
      <c r="AH66" s="150"/>
      <c r="AI66" s="150"/>
      <c r="AJ66" s="150"/>
      <c r="AK66" s="150"/>
      <c r="AL66" s="150"/>
      <c r="AM66" s="150"/>
      <c r="AN66" s="150"/>
      <c r="AO66" s="150"/>
      <c r="AP66" s="150"/>
      <c r="AQ66" s="150"/>
      <c r="AR66" s="150"/>
      <c r="AS66" s="150"/>
      <c r="AT66" s="150"/>
      <c r="AU66" s="150"/>
      <c r="AV66" s="150"/>
      <c r="AW66" s="150"/>
      <c r="AX66" s="150"/>
      <c r="AY66" s="150"/>
      <c r="AZ66" s="150"/>
      <c r="BA66" s="150"/>
    </row>
    <row r="67" spans="1:53">
      <c r="A67" s="150"/>
      <c r="B67" s="150"/>
      <c r="C67" s="150"/>
      <c r="D67" s="150"/>
      <c r="E67" s="150"/>
      <c r="F67" s="150"/>
      <c r="G67" s="150"/>
      <c r="H67" s="150"/>
      <c r="I67" s="150"/>
      <c r="J67" s="150"/>
      <c r="K67" s="150"/>
      <c r="L67" s="150"/>
      <c r="M67" s="150"/>
      <c r="N67" s="150"/>
      <c r="O67" s="150"/>
      <c r="P67" s="150"/>
      <c r="Q67" s="150"/>
      <c r="R67" s="150"/>
      <c r="S67" s="150"/>
      <c r="T67" s="150"/>
      <c r="U67" s="150"/>
      <c r="V67" s="150"/>
      <c r="W67" s="150"/>
      <c r="X67" s="150"/>
      <c r="Y67" s="150"/>
      <c r="Z67" s="150"/>
      <c r="AA67" s="150"/>
      <c r="AB67" s="150"/>
      <c r="AC67" s="150"/>
      <c r="AD67" s="150"/>
      <c r="AE67" s="150"/>
      <c r="AF67" s="150"/>
      <c r="AG67" s="150"/>
      <c r="AH67" s="150"/>
      <c r="AI67" s="150"/>
      <c r="AJ67" s="150"/>
      <c r="AK67" s="150"/>
      <c r="AL67" s="150"/>
      <c r="AM67" s="150"/>
      <c r="AN67" s="150"/>
      <c r="AO67" s="150"/>
      <c r="AP67" s="150"/>
      <c r="AQ67" s="150"/>
      <c r="AR67" s="150"/>
      <c r="AS67" s="150"/>
      <c r="AT67" s="150"/>
      <c r="AU67" s="150"/>
      <c r="AV67" s="150"/>
      <c r="AW67" s="150"/>
      <c r="AX67" s="150"/>
      <c r="AY67" s="150"/>
      <c r="AZ67" s="150"/>
      <c r="BA67" s="150"/>
    </row>
    <row r="68" spans="1:53">
      <c r="A68" s="150"/>
      <c r="B68" s="150"/>
      <c r="C68" s="150"/>
      <c r="D68" s="150"/>
      <c r="E68" s="150"/>
      <c r="F68" s="150"/>
      <c r="G68" s="150"/>
      <c r="H68" s="150"/>
      <c r="I68" s="150"/>
      <c r="J68" s="150"/>
      <c r="K68" s="150"/>
      <c r="L68" s="150"/>
      <c r="M68" s="150"/>
      <c r="N68" s="150"/>
      <c r="O68" s="150"/>
      <c r="P68" s="150"/>
      <c r="Q68" s="150"/>
      <c r="R68" s="150"/>
      <c r="S68" s="150"/>
      <c r="T68" s="150"/>
      <c r="U68" s="150"/>
      <c r="V68" s="150"/>
      <c r="W68" s="150"/>
      <c r="X68" s="150"/>
      <c r="Y68" s="150"/>
      <c r="Z68" s="150"/>
      <c r="AA68" s="150"/>
      <c r="AB68" s="150"/>
      <c r="AC68" s="150"/>
      <c r="AD68" s="150"/>
      <c r="AE68" s="150"/>
      <c r="AF68" s="150"/>
      <c r="AG68" s="150"/>
      <c r="AH68" s="150"/>
      <c r="AI68" s="150"/>
      <c r="AJ68" s="150"/>
      <c r="AK68" s="150"/>
      <c r="AL68" s="150"/>
      <c r="AM68" s="150"/>
      <c r="AN68" s="150"/>
      <c r="AO68" s="150"/>
      <c r="AP68" s="150"/>
      <c r="AQ68" s="150"/>
      <c r="AR68" s="150"/>
      <c r="AS68" s="150"/>
      <c r="AT68" s="150"/>
      <c r="AU68" s="150"/>
      <c r="AV68" s="150"/>
      <c r="AW68" s="150"/>
      <c r="AX68" s="150"/>
      <c r="AY68" s="150"/>
      <c r="AZ68" s="150"/>
      <c r="BA68" s="150"/>
    </row>
    <row r="69" spans="1:53">
      <c r="A69" s="150"/>
      <c r="B69" s="150"/>
      <c r="C69" s="150"/>
      <c r="D69" s="150"/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  <c r="S69" s="150"/>
      <c r="T69" s="150"/>
      <c r="U69" s="150"/>
      <c r="V69" s="150"/>
      <c r="W69" s="150"/>
      <c r="X69" s="150"/>
      <c r="Y69" s="150"/>
      <c r="Z69" s="150"/>
      <c r="AA69" s="150"/>
      <c r="AB69" s="150"/>
      <c r="AC69" s="150"/>
      <c r="AD69" s="150"/>
      <c r="AE69" s="150"/>
      <c r="AF69" s="150"/>
      <c r="AG69" s="150"/>
      <c r="AH69" s="150"/>
      <c r="AI69" s="150"/>
      <c r="AJ69" s="150"/>
      <c r="AK69" s="150"/>
      <c r="AL69" s="150"/>
      <c r="AM69" s="150"/>
      <c r="AN69" s="150"/>
      <c r="AO69" s="150"/>
      <c r="AP69" s="150"/>
      <c r="AQ69" s="150"/>
      <c r="AR69" s="150"/>
      <c r="AS69" s="150"/>
      <c r="AT69" s="150"/>
      <c r="AU69" s="150"/>
      <c r="AV69" s="150"/>
      <c r="AW69" s="150"/>
      <c r="AX69" s="150"/>
      <c r="AY69" s="150"/>
      <c r="AZ69" s="150"/>
      <c r="BA69" s="150"/>
    </row>
    <row r="70" spans="1:53">
      <c r="A70" s="150"/>
      <c r="B70" s="150"/>
      <c r="C70" s="150"/>
      <c r="D70" s="150"/>
      <c r="E70" s="150"/>
      <c r="F70" s="150"/>
      <c r="G70" s="150"/>
      <c r="H70" s="150"/>
      <c r="I70" s="150"/>
      <c r="J70" s="150"/>
      <c r="K70" s="150"/>
      <c r="L70" s="150"/>
      <c r="M70" s="150"/>
      <c r="N70" s="150"/>
      <c r="O70" s="150"/>
      <c r="P70" s="150"/>
      <c r="Q70" s="150"/>
      <c r="R70" s="150"/>
      <c r="S70" s="150"/>
      <c r="T70" s="150"/>
      <c r="U70" s="150"/>
      <c r="V70" s="150"/>
      <c r="W70" s="150"/>
      <c r="X70" s="150"/>
      <c r="Y70" s="150"/>
      <c r="Z70" s="150"/>
      <c r="AA70" s="150"/>
      <c r="AB70" s="150"/>
      <c r="AC70" s="150"/>
      <c r="AD70" s="150"/>
      <c r="AE70" s="150"/>
      <c r="AF70" s="150"/>
      <c r="AG70" s="150"/>
      <c r="AH70" s="150"/>
      <c r="AI70" s="150"/>
      <c r="AJ70" s="150"/>
      <c r="AK70" s="150"/>
      <c r="AL70" s="150"/>
      <c r="AM70" s="150"/>
      <c r="AN70" s="150"/>
      <c r="AO70" s="150"/>
      <c r="AP70" s="150"/>
      <c r="AQ70" s="150"/>
      <c r="AR70" s="150"/>
      <c r="AS70" s="150"/>
      <c r="AT70" s="150"/>
      <c r="AU70" s="150"/>
      <c r="AV70" s="150"/>
      <c r="AW70" s="150"/>
      <c r="AX70" s="150"/>
      <c r="AY70" s="150"/>
      <c r="AZ70" s="150"/>
      <c r="BA70" s="150"/>
    </row>
    <row r="71" spans="1:53">
      <c r="A71" s="150"/>
      <c r="B71" s="150"/>
      <c r="C71" s="150"/>
      <c r="D71" s="150"/>
      <c r="E71" s="150"/>
      <c r="F71" s="150"/>
      <c r="G71" s="150"/>
      <c r="H71" s="150"/>
      <c r="I71" s="150"/>
      <c r="J71" s="150"/>
      <c r="K71" s="150"/>
      <c r="L71" s="150"/>
      <c r="M71" s="150"/>
      <c r="N71" s="150"/>
      <c r="O71" s="150"/>
      <c r="P71" s="150"/>
      <c r="Q71" s="150"/>
      <c r="R71" s="150"/>
      <c r="S71" s="150"/>
      <c r="T71" s="150"/>
      <c r="U71" s="150"/>
      <c r="V71" s="150"/>
      <c r="W71" s="150"/>
      <c r="X71" s="150"/>
      <c r="Y71" s="150"/>
      <c r="Z71" s="150"/>
      <c r="AA71" s="150"/>
      <c r="AB71" s="150"/>
      <c r="AC71" s="150"/>
      <c r="AD71" s="150"/>
      <c r="AE71" s="150"/>
      <c r="AF71" s="150"/>
      <c r="AG71" s="150"/>
      <c r="AH71" s="150"/>
      <c r="AI71" s="150"/>
      <c r="AJ71" s="150"/>
      <c r="AK71" s="150"/>
      <c r="AL71" s="150"/>
      <c r="AM71" s="150"/>
      <c r="AN71" s="150"/>
      <c r="AO71" s="150"/>
      <c r="AP71" s="150"/>
      <c r="AQ71" s="150"/>
      <c r="AR71" s="150"/>
      <c r="AS71" s="150"/>
      <c r="AT71" s="150"/>
      <c r="AU71" s="150"/>
      <c r="AV71" s="150"/>
      <c r="AW71" s="150"/>
      <c r="AX71" s="150"/>
      <c r="AY71" s="150"/>
      <c r="AZ71" s="150"/>
      <c r="BA71" s="150"/>
    </row>
    <row r="72" spans="1:53">
      <c r="A72" s="150"/>
      <c r="B72" s="150"/>
      <c r="C72" s="150"/>
      <c r="D72" s="150"/>
      <c r="E72" s="150"/>
      <c r="F72" s="150"/>
      <c r="G72" s="150"/>
      <c r="H72" s="150"/>
      <c r="I72" s="150"/>
      <c r="J72" s="150"/>
      <c r="K72" s="150"/>
      <c r="L72" s="150"/>
      <c r="M72" s="150"/>
      <c r="N72" s="150"/>
      <c r="O72" s="150"/>
      <c r="P72" s="150"/>
      <c r="Q72" s="150"/>
      <c r="R72" s="150"/>
      <c r="S72" s="150"/>
      <c r="T72" s="150"/>
      <c r="U72" s="150"/>
      <c r="V72" s="150"/>
      <c r="W72" s="150"/>
      <c r="X72" s="150"/>
      <c r="Y72" s="150"/>
      <c r="Z72" s="150"/>
      <c r="AA72" s="150"/>
      <c r="AB72" s="150"/>
      <c r="AC72" s="150"/>
      <c r="AD72" s="150"/>
      <c r="AE72" s="150"/>
      <c r="AF72" s="150"/>
      <c r="AG72" s="150"/>
      <c r="AH72" s="150"/>
      <c r="AI72" s="150"/>
      <c r="AJ72" s="150"/>
      <c r="AK72" s="150"/>
      <c r="AL72" s="150"/>
      <c r="AM72" s="150"/>
      <c r="AN72" s="150"/>
      <c r="AO72" s="150"/>
      <c r="AP72" s="150"/>
      <c r="AQ72" s="150"/>
      <c r="AR72" s="150"/>
      <c r="AS72" s="150"/>
      <c r="AT72" s="150"/>
      <c r="AU72" s="150"/>
      <c r="AV72" s="150"/>
      <c r="AW72" s="150"/>
      <c r="AX72" s="150"/>
      <c r="AY72" s="150"/>
      <c r="AZ72" s="150"/>
      <c r="BA72" s="150"/>
    </row>
    <row r="73" spans="1:53">
      <c r="A73" s="150"/>
      <c r="B73" s="150"/>
      <c r="C73" s="150"/>
      <c r="D73" s="150"/>
      <c r="E73" s="150"/>
      <c r="F73" s="150"/>
      <c r="G73" s="150"/>
      <c r="H73" s="150"/>
      <c r="I73" s="150"/>
      <c r="J73" s="150"/>
      <c r="K73" s="150"/>
      <c r="L73" s="150"/>
      <c r="M73" s="150"/>
      <c r="N73" s="150"/>
      <c r="O73" s="150"/>
      <c r="P73" s="150"/>
      <c r="Q73" s="150"/>
      <c r="R73" s="150"/>
      <c r="S73" s="150"/>
      <c r="T73" s="150"/>
      <c r="U73" s="150"/>
      <c r="V73" s="150"/>
      <c r="W73" s="150"/>
      <c r="X73" s="150"/>
      <c r="Y73" s="150"/>
      <c r="Z73" s="150"/>
      <c r="AA73" s="150"/>
      <c r="AB73" s="150"/>
      <c r="AC73" s="150"/>
      <c r="AD73" s="150"/>
      <c r="AE73" s="150"/>
      <c r="AF73" s="150"/>
      <c r="AG73" s="150"/>
      <c r="AH73" s="150"/>
      <c r="AI73" s="150"/>
      <c r="AJ73" s="150"/>
      <c r="AK73" s="150"/>
      <c r="AL73" s="150"/>
      <c r="AM73" s="150"/>
      <c r="AN73" s="150"/>
      <c r="AO73" s="150"/>
      <c r="AP73" s="150"/>
      <c r="AQ73" s="150"/>
      <c r="AR73" s="150"/>
      <c r="AS73" s="150"/>
      <c r="AT73" s="150"/>
      <c r="AU73" s="150"/>
      <c r="AV73" s="150"/>
      <c r="AW73" s="150"/>
      <c r="AX73" s="150"/>
      <c r="AY73" s="150"/>
      <c r="AZ73" s="150"/>
      <c r="BA73" s="150"/>
    </row>
    <row r="74" spans="1:53">
      <c r="A74" s="150"/>
      <c r="B74" s="150"/>
      <c r="C74" s="150"/>
      <c r="D74" s="150"/>
      <c r="E74" s="150"/>
      <c r="F74" s="150"/>
      <c r="G74" s="150"/>
      <c r="H74" s="150"/>
      <c r="I74" s="150"/>
      <c r="J74" s="150"/>
      <c r="K74" s="150"/>
      <c r="L74" s="150"/>
      <c r="M74" s="150"/>
      <c r="N74" s="150"/>
      <c r="O74" s="150"/>
      <c r="P74" s="150"/>
      <c r="Q74" s="150"/>
      <c r="R74" s="150"/>
      <c r="S74" s="150"/>
      <c r="T74" s="150"/>
      <c r="U74" s="150"/>
      <c r="V74" s="150"/>
      <c r="W74" s="150"/>
      <c r="X74" s="150"/>
      <c r="Y74" s="150"/>
      <c r="Z74" s="150"/>
      <c r="AA74" s="150"/>
      <c r="AB74" s="150"/>
      <c r="AC74" s="150"/>
      <c r="AD74" s="150"/>
      <c r="AE74" s="150"/>
      <c r="AF74" s="150"/>
      <c r="AG74" s="150"/>
      <c r="AH74" s="150"/>
      <c r="AI74" s="150"/>
      <c r="AJ74" s="150"/>
      <c r="AK74" s="150"/>
      <c r="AL74" s="150"/>
      <c r="AM74" s="150"/>
      <c r="AN74" s="150"/>
      <c r="AO74" s="150"/>
      <c r="AP74" s="150"/>
      <c r="AQ74" s="150"/>
      <c r="AR74" s="150"/>
      <c r="AS74" s="150"/>
      <c r="AT74" s="150"/>
      <c r="AU74" s="150"/>
      <c r="AV74" s="150"/>
      <c r="AW74" s="150"/>
      <c r="AX74" s="150"/>
      <c r="AY74" s="150"/>
      <c r="AZ74" s="150"/>
      <c r="BA74" s="150"/>
    </row>
    <row r="75" spans="1:53">
      <c r="A75" s="150"/>
      <c r="B75" s="150"/>
      <c r="C75" s="150"/>
      <c r="D75" s="150"/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150"/>
      <c r="Q75" s="150"/>
      <c r="R75" s="150"/>
      <c r="S75" s="150"/>
      <c r="T75" s="150"/>
      <c r="U75" s="150"/>
      <c r="V75" s="150"/>
      <c r="W75" s="150"/>
      <c r="X75" s="150"/>
      <c r="Y75" s="150"/>
      <c r="Z75" s="150"/>
      <c r="AA75" s="150"/>
      <c r="AB75" s="150"/>
      <c r="AC75" s="150"/>
      <c r="AD75" s="150"/>
      <c r="AE75" s="150"/>
      <c r="AF75" s="150"/>
      <c r="AG75" s="150"/>
      <c r="AH75" s="150"/>
      <c r="AI75" s="150"/>
      <c r="AJ75" s="150"/>
      <c r="AK75" s="150"/>
      <c r="AL75" s="150"/>
      <c r="AM75" s="150"/>
      <c r="AN75" s="150"/>
      <c r="AO75" s="150"/>
      <c r="AP75" s="150"/>
      <c r="AQ75" s="150"/>
      <c r="AR75" s="150"/>
      <c r="AS75" s="150"/>
      <c r="AT75" s="150"/>
      <c r="AU75" s="150"/>
      <c r="AV75" s="150"/>
      <c r="AW75" s="150"/>
      <c r="AX75" s="150"/>
      <c r="AY75" s="150"/>
      <c r="AZ75" s="150"/>
      <c r="BA75" s="150"/>
    </row>
    <row r="76" spans="1:53">
      <c r="A76" s="150"/>
      <c r="B76" s="150"/>
      <c r="C76" s="150"/>
      <c r="D76" s="150"/>
      <c r="E76" s="150"/>
      <c r="F76" s="150"/>
      <c r="G76" s="150"/>
      <c r="H76" s="150"/>
      <c r="I76" s="150"/>
      <c r="J76" s="150"/>
      <c r="K76" s="150"/>
      <c r="L76" s="150"/>
      <c r="M76" s="150"/>
      <c r="N76" s="150"/>
      <c r="O76" s="150"/>
      <c r="P76" s="150"/>
      <c r="Q76" s="150"/>
      <c r="R76" s="150"/>
      <c r="S76" s="150"/>
      <c r="T76" s="150"/>
      <c r="U76" s="150"/>
      <c r="V76" s="150"/>
      <c r="W76" s="150"/>
      <c r="X76" s="150"/>
      <c r="Y76" s="150"/>
      <c r="Z76" s="150"/>
      <c r="AA76" s="150"/>
      <c r="AB76" s="150"/>
      <c r="AC76" s="150"/>
      <c r="AD76" s="150"/>
      <c r="AE76" s="150"/>
      <c r="AF76" s="150"/>
      <c r="AG76" s="150"/>
      <c r="AH76" s="150"/>
      <c r="AI76" s="150"/>
      <c r="AJ76" s="150"/>
      <c r="AK76" s="150"/>
      <c r="AL76" s="150"/>
      <c r="AM76" s="150"/>
      <c r="AN76" s="150"/>
      <c r="AO76" s="150"/>
      <c r="AP76" s="150"/>
      <c r="AQ76" s="150"/>
      <c r="AR76" s="150"/>
      <c r="AS76" s="150"/>
      <c r="AT76" s="150"/>
      <c r="AU76" s="150"/>
      <c r="AV76" s="150"/>
      <c r="AW76" s="150"/>
      <c r="AX76" s="150"/>
      <c r="AY76" s="150"/>
      <c r="AZ76" s="150"/>
      <c r="BA76" s="150"/>
    </row>
    <row r="77" spans="1:53">
      <c r="A77" s="150"/>
      <c r="B77" s="150"/>
      <c r="C77" s="150"/>
      <c r="D77" s="150"/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150"/>
      <c r="Q77" s="150"/>
      <c r="R77" s="150"/>
      <c r="S77" s="150"/>
      <c r="T77" s="150"/>
      <c r="U77" s="150"/>
      <c r="V77" s="150"/>
      <c r="W77" s="150"/>
      <c r="X77" s="150"/>
      <c r="Y77" s="150"/>
      <c r="Z77" s="150"/>
      <c r="AA77" s="150"/>
      <c r="AB77" s="150"/>
      <c r="AC77" s="150"/>
      <c r="AD77" s="150"/>
      <c r="AE77" s="150"/>
      <c r="AF77" s="150"/>
      <c r="AG77" s="150"/>
      <c r="AH77" s="150"/>
      <c r="AI77" s="150"/>
      <c r="AJ77" s="150"/>
      <c r="AK77" s="150"/>
      <c r="AL77" s="150"/>
      <c r="AM77" s="150"/>
      <c r="AN77" s="150"/>
      <c r="AO77" s="150"/>
      <c r="AP77" s="150"/>
      <c r="AQ77" s="150"/>
      <c r="AR77" s="150"/>
      <c r="AS77" s="150"/>
      <c r="AT77" s="150"/>
      <c r="AU77" s="150"/>
      <c r="AV77" s="150"/>
      <c r="AW77" s="150"/>
      <c r="AX77" s="150"/>
      <c r="AY77" s="150"/>
      <c r="AZ77" s="150"/>
      <c r="BA77" s="150"/>
    </row>
    <row r="78" spans="1:53">
      <c r="A78" s="150"/>
      <c r="B78" s="150"/>
      <c r="C78" s="150"/>
      <c r="D78" s="150"/>
      <c r="E78" s="150"/>
      <c r="F78" s="150"/>
      <c r="G78" s="150"/>
      <c r="H78" s="150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0"/>
      <c r="X78" s="150"/>
      <c r="Y78" s="150"/>
      <c r="Z78" s="150"/>
      <c r="AA78" s="150"/>
      <c r="AB78" s="150"/>
      <c r="AC78" s="150"/>
      <c r="AD78" s="150"/>
      <c r="AE78" s="150"/>
      <c r="AF78" s="150"/>
      <c r="AG78" s="150"/>
      <c r="AH78" s="150"/>
      <c r="AI78" s="150"/>
      <c r="AJ78" s="150"/>
      <c r="AK78" s="150"/>
      <c r="AL78" s="150"/>
      <c r="AM78" s="150"/>
      <c r="AN78" s="150"/>
      <c r="AO78" s="150"/>
      <c r="AP78" s="150"/>
      <c r="AQ78" s="150"/>
      <c r="AR78" s="150"/>
      <c r="AS78" s="150"/>
      <c r="AT78" s="150"/>
      <c r="AU78" s="150"/>
      <c r="AV78" s="150"/>
      <c r="AW78" s="150"/>
      <c r="AX78" s="150"/>
      <c r="AY78" s="150"/>
      <c r="AZ78" s="150"/>
      <c r="BA78" s="150"/>
    </row>
    <row r="79" spans="1:53">
      <c r="A79" s="150"/>
      <c r="B79" s="150"/>
      <c r="C79" s="150"/>
      <c r="D79" s="150"/>
      <c r="E79" s="150"/>
      <c r="F79" s="150"/>
      <c r="G79" s="150"/>
      <c r="H79" s="150"/>
      <c r="I79" s="150"/>
      <c r="J79" s="150"/>
      <c r="K79" s="150"/>
      <c r="L79" s="150"/>
      <c r="M79" s="150"/>
      <c r="N79" s="150"/>
      <c r="O79" s="150"/>
      <c r="P79" s="150"/>
      <c r="Q79" s="150"/>
      <c r="R79" s="150"/>
      <c r="S79" s="150"/>
      <c r="T79" s="150"/>
      <c r="U79" s="150"/>
      <c r="V79" s="150"/>
      <c r="W79" s="150"/>
      <c r="X79" s="150"/>
      <c r="Y79" s="150"/>
      <c r="Z79" s="150"/>
      <c r="AA79" s="150"/>
      <c r="AB79" s="150"/>
      <c r="AC79" s="150"/>
      <c r="AD79" s="150"/>
      <c r="AE79" s="150"/>
      <c r="AF79" s="150"/>
      <c r="AG79" s="150"/>
      <c r="AH79" s="150"/>
      <c r="AI79" s="150"/>
      <c r="AJ79" s="150"/>
      <c r="AK79" s="150"/>
      <c r="AL79" s="150"/>
      <c r="AM79" s="150"/>
      <c r="AN79" s="150"/>
      <c r="AO79" s="150"/>
      <c r="AP79" s="150"/>
      <c r="AQ79" s="150"/>
      <c r="AR79" s="150"/>
      <c r="AS79" s="150"/>
      <c r="AT79" s="150"/>
      <c r="AU79" s="150"/>
      <c r="AV79" s="150"/>
      <c r="AW79" s="150"/>
      <c r="AX79" s="150"/>
      <c r="AY79" s="150"/>
      <c r="AZ79" s="150"/>
      <c r="BA79" s="150"/>
    </row>
    <row r="80" spans="1:53">
      <c r="A80" s="150"/>
      <c r="B80" s="150"/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150"/>
      <c r="AG80" s="150"/>
      <c r="AH80" s="150"/>
      <c r="AI80" s="150"/>
      <c r="AJ80" s="150"/>
      <c r="AK80" s="150"/>
      <c r="AL80" s="150"/>
      <c r="AM80" s="150"/>
      <c r="AN80" s="150"/>
      <c r="AO80" s="150"/>
      <c r="AP80" s="150"/>
      <c r="AQ80" s="150"/>
      <c r="AR80" s="150"/>
      <c r="AS80" s="150"/>
      <c r="AT80" s="150"/>
      <c r="AU80" s="150"/>
      <c r="AV80" s="150"/>
      <c r="AW80" s="150"/>
      <c r="AX80" s="150"/>
      <c r="AY80" s="150"/>
      <c r="AZ80" s="150"/>
      <c r="BA80" s="150"/>
    </row>
    <row r="81" spans="1:53">
      <c r="A81" s="150"/>
      <c r="B81" s="150"/>
      <c r="C81" s="150"/>
      <c r="D81" s="150"/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S81" s="150"/>
      <c r="T81" s="150"/>
      <c r="U81" s="150"/>
      <c r="V81" s="150"/>
      <c r="W81" s="150"/>
      <c r="X81" s="150"/>
      <c r="Y81" s="150"/>
      <c r="Z81" s="150"/>
      <c r="AA81" s="150"/>
      <c r="AB81" s="150"/>
      <c r="AC81" s="150"/>
      <c r="AD81" s="150"/>
      <c r="AE81" s="150"/>
      <c r="AF81" s="150"/>
      <c r="AG81" s="150"/>
      <c r="AH81" s="150"/>
      <c r="AI81" s="150"/>
      <c r="AJ81" s="150"/>
      <c r="AK81" s="150"/>
      <c r="AL81" s="150"/>
      <c r="AM81" s="150"/>
      <c r="AN81" s="150"/>
      <c r="AO81" s="150"/>
      <c r="AP81" s="150"/>
      <c r="AQ81" s="150"/>
      <c r="AR81" s="150"/>
      <c r="AS81" s="150"/>
      <c r="AT81" s="150"/>
      <c r="AU81" s="150"/>
      <c r="AV81" s="150"/>
      <c r="AW81" s="150"/>
      <c r="AX81" s="150"/>
      <c r="AY81" s="150"/>
      <c r="AZ81" s="150"/>
      <c r="BA81" s="150"/>
    </row>
    <row r="82" spans="1:53">
      <c r="A82" s="150"/>
      <c r="B82" s="150"/>
      <c r="C82" s="150"/>
      <c r="D82" s="150"/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0"/>
      <c r="T82" s="150"/>
      <c r="U82" s="150"/>
      <c r="V82" s="150"/>
      <c r="W82" s="150"/>
      <c r="X82" s="150"/>
      <c r="Y82" s="150"/>
      <c r="Z82" s="150"/>
      <c r="AA82" s="150"/>
      <c r="AB82" s="150"/>
      <c r="AC82" s="150"/>
      <c r="AD82" s="150"/>
      <c r="AE82" s="150"/>
      <c r="AF82" s="150"/>
      <c r="AG82" s="150"/>
      <c r="AH82" s="150"/>
      <c r="AI82" s="150"/>
      <c r="AJ82" s="150"/>
      <c r="AK82" s="150"/>
      <c r="AL82" s="150"/>
      <c r="AM82" s="150"/>
      <c r="AN82" s="150"/>
      <c r="AO82" s="150"/>
      <c r="AP82" s="150"/>
      <c r="AQ82" s="150"/>
      <c r="AR82" s="150"/>
      <c r="AS82" s="150"/>
      <c r="AT82" s="150"/>
      <c r="AU82" s="150"/>
      <c r="AV82" s="150"/>
      <c r="AW82" s="150"/>
      <c r="AX82" s="150"/>
      <c r="AY82" s="150"/>
      <c r="AZ82" s="150"/>
      <c r="BA82" s="150"/>
    </row>
    <row r="83" spans="1:53">
      <c r="A83" s="150"/>
      <c r="B83" s="150"/>
      <c r="C83" s="150"/>
      <c r="D83" s="150"/>
      <c r="E83" s="150"/>
      <c r="F83" s="150"/>
      <c r="G83" s="150"/>
      <c r="H83" s="150"/>
      <c r="I83" s="150"/>
      <c r="J83" s="150"/>
      <c r="K83" s="150"/>
      <c r="L83" s="150"/>
      <c r="M83" s="150"/>
      <c r="N83" s="150"/>
      <c r="O83" s="150"/>
      <c r="P83" s="150"/>
      <c r="Q83" s="150"/>
      <c r="R83" s="150"/>
      <c r="S83" s="150"/>
      <c r="T83" s="150"/>
      <c r="U83" s="150"/>
      <c r="V83" s="150"/>
      <c r="W83" s="150"/>
      <c r="X83" s="150"/>
      <c r="Y83" s="150"/>
      <c r="Z83" s="150"/>
      <c r="AA83" s="150"/>
      <c r="AB83" s="150"/>
      <c r="AC83" s="150"/>
      <c r="AD83" s="150"/>
      <c r="AE83" s="150"/>
      <c r="AF83" s="150"/>
      <c r="AG83" s="150"/>
      <c r="AH83" s="150"/>
      <c r="AI83" s="150"/>
      <c r="AJ83" s="150"/>
      <c r="AK83" s="150"/>
      <c r="AL83" s="150"/>
      <c r="AM83" s="150"/>
      <c r="AN83" s="150"/>
      <c r="AO83" s="150"/>
      <c r="AP83" s="150"/>
      <c r="AQ83" s="150"/>
      <c r="AR83" s="150"/>
      <c r="AS83" s="150"/>
      <c r="AT83" s="150"/>
      <c r="AU83" s="150"/>
      <c r="AV83" s="150"/>
      <c r="AW83" s="150"/>
      <c r="AX83" s="150"/>
      <c r="AY83" s="150"/>
      <c r="AZ83" s="150"/>
      <c r="BA83" s="150"/>
    </row>
    <row r="84" spans="1:53">
      <c r="A84" s="150"/>
      <c r="B84" s="150"/>
      <c r="C84" s="150"/>
      <c r="D84" s="150"/>
      <c r="E84" s="150"/>
      <c r="F84" s="150"/>
      <c r="G84" s="150"/>
      <c r="H84" s="150"/>
      <c r="I84" s="150"/>
      <c r="J84" s="150"/>
      <c r="K84" s="150"/>
      <c r="L84" s="150"/>
      <c r="M84" s="150"/>
      <c r="N84" s="150"/>
      <c r="O84" s="150"/>
      <c r="P84" s="150"/>
      <c r="Q84" s="150"/>
      <c r="R84" s="150"/>
      <c r="S84" s="150"/>
      <c r="T84" s="150"/>
      <c r="U84" s="150"/>
      <c r="V84" s="150"/>
      <c r="W84" s="150"/>
      <c r="X84" s="150"/>
      <c r="Y84" s="150"/>
      <c r="Z84" s="150"/>
      <c r="AA84" s="150"/>
      <c r="AB84" s="150"/>
      <c r="AC84" s="150"/>
      <c r="AD84" s="150"/>
      <c r="AE84" s="150"/>
      <c r="AF84" s="150"/>
      <c r="AG84" s="150"/>
      <c r="AH84" s="150"/>
      <c r="AI84" s="150"/>
      <c r="AJ84" s="150"/>
      <c r="AK84" s="150"/>
      <c r="AL84" s="150"/>
      <c r="AM84" s="150"/>
      <c r="AN84" s="150"/>
      <c r="AO84" s="150"/>
      <c r="AP84" s="150"/>
      <c r="AQ84" s="150"/>
      <c r="AR84" s="150"/>
      <c r="AS84" s="150"/>
      <c r="AT84" s="150"/>
      <c r="AU84" s="150"/>
      <c r="AV84" s="150"/>
      <c r="AW84" s="150"/>
      <c r="AX84" s="150"/>
      <c r="AY84" s="150"/>
      <c r="AZ84" s="150"/>
      <c r="BA84" s="150"/>
    </row>
    <row r="85" spans="1:53">
      <c r="A85" s="150"/>
      <c r="B85" s="150"/>
      <c r="C85" s="150"/>
      <c r="D85" s="150"/>
      <c r="E85" s="150"/>
      <c r="F85" s="150"/>
      <c r="G85" s="150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150"/>
      <c r="T85" s="150"/>
      <c r="U85" s="150"/>
      <c r="V85" s="150"/>
      <c r="W85" s="150"/>
      <c r="X85" s="150"/>
      <c r="Y85" s="150"/>
      <c r="Z85" s="150"/>
      <c r="AA85" s="150"/>
      <c r="AB85" s="150"/>
      <c r="AC85" s="150"/>
      <c r="AD85" s="150"/>
      <c r="AE85" s="150"/>
      <c r="AF85" s="150"/>
      <c r="AG85" s="150"/>
      <c r="AH85" s="150"/>
      <c r="AI85" s="150"/>
      <c r="AJ85" s="150"/>
      <c r="AK85" s="150"/>
      <c r="AL85" s="150"/>
      <c r="AM85" s="150"/>
      <c r="AN85" s="150"/>
      <c r="AO85" s="150"/>
      <c r="AP85" s="150"/>
      <c r="AQ85" s="150"/>
      <c r="AR85" s="150"/>
      <c r="AS85" s="150"/>
      <c r="AT85" s="150"/>
      <c r="AU85" s="150"/>
      <c r="AV85" s="150"/>
      <c r="AW85" s="150"/>
      <c r="AX85" s="150"/>
      <c r="AY85" s="150"/>
      <c r="AZ85" s="150"/>
      <c r="BA85" s="150"/>
    </row>
    <row r="86" spans="1:53">
      <c r="A86" s="150"/>
      <c r="B86" s="150"/>
      <c r="C86" s="150"/>
      <c r="D86" s="150"/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/>
      <c r="S86" s="150"/>
      <c r="T86" s="150"/>
      <c r="U86" s="150"/>
      <c r="V86" s="150"/>
      <c r="W86" s="150"/>
      <c r="X86" s="150"/>
      <c r="Y86" s="150"/>
      <c r="Z86" s="150"/>
      <c r="AA86" s="150"/>
      <c r="AB86" s="150"/>
      <c r="AC86" s="150"/>
      <c r="AD86" s="150"/>
      <c r="AE86" s="150"/>
      <c r="AF86" s="150"/>
      <c r="AG86" s="150"/>
      <c r="AH86" s="150"/>
      <c r="AI86" s="150"/>
      <c r="AJ86" s="150"/>
      <c r="AK86" s="150"/>
      <c r="AL86" s="150"/>
      <c r="AM86" s="150"/>
      <c r="AN86" s="150"/>
      <c r="AO86" s="150"/>
      <c r="AP86" s="150"/>
      <c r="AQ86" s="150"/>
      <c r="AR86" s="150"/>
      <c r="AS86" s="150"/>
      <c r="AT86" s="150"/>
      <c r="AU86" s="150"/>
      <c r="AV86" s="150"/>
      <c r="AW86" s="150"/>
      <c r="AX86" s="150"/>
      <c r="AY86" s="150"/>
      <c r="AZ86" s="150"/>
      <c r="BA86" s="150"/>
    </row>
    <row r="87" spans="1:53">
      <c r="A87" s="150"/>
      <c r="B87" s="150"/>
      <c r="C87" s="150"/>
      <c r="D87" s="150"/>
      <c r="E87" s="150"/>
      <c r="F87" s="150"/>
      <c r="G87" s="150"/>
      <c r="H87" s="150"/>
      <c r="I87" s="150"/>
      <c r="J87" s="150"/>
      <c r="K87" s="150"/>
      <c r="L87" s="150"/>
      <c r="M87" s="150"/>
      <c r="N87" s="150"/>
      <c r="O87" s="150"/>
      <c r="P87" s="150"/>
      <c r="Q87" s="150"/>
      <c r="R87" s="150"/>
      <c r="S87" s="150"/>
      <c r="T87" s="150"/>
      <c r="U87" s="150"/>
      <c r="V87" s="150"/>
      <c r="W87" s="150"/>
      <c r="X87" s="150"/>
      <c r="Y87" s="150"/>
      <c r="Z87" s="150"/>
      <c r="AA87" s="150"/>
      <c r="AB87" s="150"/>
      <c r="AC87" s="150"/>
      <c r="AD87" s="150"/>
      <c r="AE87" s="150"/>
      <c r="AF87" s="150"/>
      <c r="AG87" s="150"/>
      <c r="AH87" s="150"/>
      <c r="AI87" s="150"/>
      <c r="AJ87" s="150"/>
      <c r="AK87" s="150"/>
      <c r="AL87" s="150"/>
      <c r="AM87" s="150"/>
      <c r="AN87" s="150"/>
      <c r="AO87" s="150"/>
      <c r="AP87" s="150"/>
      <c r="AQ87" s="150"/>
      <c r="AR87" s="150"/>
      <c r="AS87" s="150"/>
      <c r="AT87" s="150"/>
      <c r="AU87" s="150"/>
      <c r="AV87" s="150"/>
      <c r="AW87" s="150"/>
      <c r="AX87" s="150"/>
      <c r="AY87" s="150"/>
      <c r="AZ87" s="150"/>
      <c r="BA87" s="150"/>
    </row>
    <row r="88" spans="1:53">
      <c r="A88" s="150"/>
      <c r="B88" s="150"/>
      <c r="C88" s="150"/>
      <c r="D88" s="150"/>
      <c r="E88" s="150"/>
      <c r="F88" s="150"/>
      <c r="G88" s="150"/>
      <c r="H88" s="150"/>
      <c r="I88" s="150"/>
      <c r="J88" s="150"/>
      <c r="K88" s="150"/>
      <c r="L88" s="150"/>
      <c r="M88" s="150"/>
      <c r="N88" s="150"/>
      <c r="O88" s="150"/>
      <c r="P88" s="150"/>
      <c r="Q88" s="150"/>
      <c r="R88" s="150"/>
      <c r="S88" s="150"/>
      <c r="T88" s="150"/>
      <c r="U88" s="150"/>
      <c r="V88" s="150"/>
      <c r="W88" s="150"/>
      <c r="X88" s="150"/>
      <c r="Y88" s="150"/>
      <c r="Z88" s="150"/>
      <c r="AA88" s="150"/>
      <c r="AB88" s="150"/>
      <c r="AC88" s="150"/>
      <c r="AD88" s="150"/>
      <c r="AE88" s="150"/>
      <c r="AF88" s="150"/>
      <c r="AG88" s="150"/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</row>
    <row r="89" spans="1:53">
      <c r="A89" s="150"/>
      <c r="B89" s="150"/>
      <c r="C89" s="150"/>
      <c r="D89" s="150"/>
      <c r="E89" s="150"/>
      <c r="F89" s="150"/>
      <c r="G89" s="150"/>
      <c r="H89" s="150"/>
      <c r="I89" s="150"/>
      <c r="J89" s="150"/>
      <c r="K89" s="150"/>
      <c r="L89" s="150"/>
      <c r="M89" s="150"/>
      <c r="N89" s="150"/>
      <c r="O89" s="150"/>
      <c r="P89" s="150"/>
      <c r="Q89" s="150"/>
      <c r="R89" s="150"/>
      <c r="S89" s="150"/>
      <c r="T89" s="150"/>
      <c r="U89" s="150"/>
      <c r="V89" s="150"/>
      <c r="W89" s="150"/>
      <c r="X89" s="150"/>
      <c r="Y89" s="150"/>
      <c r="Z89" s="150"/>
      <c r="AA89" s="150"/>
      <c r="AB89" s="150"/>
      <c r="AC89" s="150"/>
      <c r="AD89" s="150"/>
      <c r="AE89" s="150"/>
      <c r="AF89" s="150"/>
      <c r="AG89" s="150"/>
      <c r="AH89" s="150"/>
      <c r="AI89" s="150"/>
      <c r="AJ89" s="150"/>
      <c r="AK89" s="150"/>
      <c r="AL89" s="150"/>
      <c r="AM89" s="150"/>
      <c r="AN89" s="150"/>
      <c r="AO89" s="150"/>
      <c r="AP89" s="150"/>
      <c r="AQ89" s="150"/>
      <c r="AR89" s="150"/>
      <c r="AS89" s="150"/>
      <c r="AT89" s="150"/>
      <c r="AU89" s="150"/>
      <c r="AV89" s="150"/>
      <c r="AW89" s="150"/>
      <c r="AX89" s="150"/>
      <c r="AY89" s="150"/>
      <c r="AZ89" s="150"/>
      <c r="BA89" s="150"/>
    </row>
    <row r="90" spans="1:53">
      <c r="A90" s="150"/>
      <c r="B90" s="150"/>
      <c r="C90" s="150"/>
      <c r="D90" s="150"/>
      <c r="E90" s="150"/>
      <c r="F90" s="150"/>
      <c r="G90" s="150"/>
      <c r="H90" s="150"/>
      <c r="I90" s="150"/>
      <c r="J90" s="150"/>
      <c r="K90" s="150"/>
      <c r="L90" s="150"/>
      <c r="M90" s="150"/>
      <c r="N90" s="150"/>
      <c r="O90" s="150"/>
      <c r="P90" s="150"/>
      <c r="Q90" s="150"/>
      <c r="R90" s="150"/>
      <c r="S90" s="150"/>
      <c r="T90" s="150"/>
      <c r="U90" s="150"/>
      <c r="V90" s="150"/>
      <c r="W90" s="150"/>
      <c r="X90" s="150"/>
      <c r="Y90" s="150"/>
      <c r="Z90" s="150"/>
      <c r="AA90" s="150"/>
      <c r="AB90" s="150"/>
      <c r="AC90" s="150"/>
      <c r="AD90" s="150"/>
      <c r="AE90" s="150"/>
      <c r="AF90" s="150"/>
      <c r="AG90" s="150"/>
      <c r="AH90" s="150"/>
      <c r="AI90" s="150"/>
      <c r="AJ90" s="150"/>
      <c r="AK90" s="150"/>
      <c r="AL90" s="150"/>
      <c r="AM90" s="150"/>
      <c r="AN90" s="150"/>
      <c r="AO90" s="150"/>
      <c r="AP90" s="150"/>
      <c r="AQ90" s="150"/>
      <c r="AR90" s="150"/>
      <c r="AS90" s="150"/>
      <c r="AT90" s="150"/>
      <c r="AU90" s="150"/>
      <c r="AV90" s="150"/>
      <c r="AW90" s="150"/>
      <c r="AX90" s="150"/>
      <c r="AY90" s="150"/>
      <c r="AZ90" s="150"/>
      <c r="BA90" s="150"/>
    </row>
    <row r="91" spans="1:53">
      <c r="A91" s="150"/>
      <c r="B91" s="150"/>
      <c r="C91" s="150"/>
      <c r="D91" s="150"/>
      <c r="E91" s="150"/>
      <c r="F91" s="150"/>
      <c r="G91" s="150"/>
      <c r="H91" s="150"/>
      <c r="I91" s="150"/>
      <c r="J91" s="150"/>
      <c r="K91" s="150"/>
      <c r="L91" s="150"/>
      <c r="M91" s="150"/>
      <c r="N91" s="150"/>
      <c r="O91" s="150"/>
      <c r="P91" s="150"/>
      <c r="Q91" s="150"/>
      <c r="R91" s="150"/>
      <c r="S91" s="150"/>
      <c r="T91" s="150"/>
      <c r="U91" s="150"/>
      <c r="V91" s="150"/>
      <c r="W91" s="150"/>
      <c r="X91" s="150"/>
      <c r="Y91" s="150"/>
      <c r="Z91" s="150"/>
      <c r="AA91" s="150"/>
      <c r="AB91" s="150"/>
      <c r="AC91" s="150"/>
      <c r="AD91" s="150"/>
      <c r="AE91" s="150"/>
      <c r="AF91" s="150"/>
      <c r="AG91" s="150"/>
      <c r="AH91" s="150"/>
      <c r="AI91" s="150"/>
      <c r="AJ91" s="150"/>
      <c r="AK91" s="150"/>
      <c r="AL91" s="150"/>
      <c r="AM91" s="150"/>
      <c r="AN91" s="150"/>
      <c r="AO91" s="150"/>
      <c r="AP91" s="150"/>
      <c r="AQ91" s="150"/>
      <c r="AR91" s="150"/>
      <c r="AS91" s="150"/>
      <c r="AT91" s="150"/>
      <c r="AU91" s="150"/>
      <c r="AV91" s="150"/>
      <c r="AW91" s="150"/>
      <c r="AX91" s="150"/>
      <c r="AY91" s="150"/>
      <c r="AZ91" s="150"/>
      <c r="BA91" s="150"/>
    </row>
    <row r="92" spans="1:53">
      <c r="A92" s="150"/>
      <c r="B92" s="150"/>
      <c r="C92" s="150"/>
      <c r="D92" s="150"/>
      <c r="E92" s="150"/>
      <c r="F92" s="150"/>
      <c r="G92" s="150"/>
      <c r="H92" s="150"/>
      <c r="I92" s="150"/>
      <c r="J92" s="150"/>
      <c r="K92" s="150"/>
      <c r="L92" s="150"/>
      <c r="M92" s="150"/>
      <c r="N92" s="150"/>
      <c r="O92" s="150"/>
      <c r="P92" s="150"/>
      <c r="Q92" s="150"/>
      <c r="R92" s="150"/>
      <c r="S92" s="150"/>
      <c r="T92" s="150"/>
      <c r="U92" s="150"/>
      <c r="V92" s="150"/>
      <c r="W92" s="150"/>
      <c r="X92" s="150"/>
      <c r="Y92" s="150"/>
      <c r="Z92" s="150"/>
      <c r="AA92" s="150"/>
      <c r="AB92" s="150"/>
      <c r="AC92" s="150"/>
      <c r="AD92" s="150"/>
      <c r="AE92" s="150"/>
      <c r="AF92" s="150"/>
      <c r="AG92" s="150"/>
      <c r="AH92" s="150"/>
      <c r="AI92" s="150"/>
      <c r="AJ92" s="150"/>
      <c r="AK92" s="150"/>
      <c r="AL92" s="150"/>
      <c r="AM92" s="150"/>
      <c r="AN92" s="150"/>
      <c r="AO92" s="150"/>
      <c r="AP92" s="150"/>
      <c r="AQ92" s="150"/>
      <c r="AR92" s="150"/>
      <c r="AS92" s="150"/>
      <c r="AT92" s="150"/>
      <c r="AU92" s="150"/>
      <c r="AV92" s="150"/>
      <c r="AW92" s="150"/>
      <c r="AX92" s="150"/>
      <c r="AY92" s="150"/>
      <c r="AZ92" s="150"/>
      <c r="BA92" s="150"/>
    </row>
    <row r="93" spans="1:53">
      <c r="A93" s="150"/>
      <c r="B93" s="150"/>
      <c r="C93" s="150"/>
      <c r="D93" s="150"/>
      <c r="E93" s="150"/>
      <c r="F93" s="150"/>
      <c r="G93" s="150"/>
      <c r="H93" s="150"/>
      <c r="I93" s="150"/>
      <c r="J93" s="150"/>
      <c r="K93" s="150"/>
      <c r="L93" s="150"/>
      <c r="M93" s="150"/>
      <c r="N93" s="150"/>
      <c r="O93" s="150"/>
      <c r="P93" s="150"/>
      <c r="Q93" s="150"/>
      <c r="R93" s="150"/>
      <c r="S93" s="150"/>
      <c r="T93" s="150"/>
      <c r="U93" s="150"/>
      <c r="V93" s="150"/>
      <c r="W93" s="150"/>
      <c r="X93" s="150"/>
      <c r="Y93" s="150"/>
      <c r="Z93" s="150"/>
      <c r="AA93" s="150"/>
      <c r="AB93" s="150"/>
      <c r="AC93" s="150"/>
      <c r="AD93" s="150"/>
      <c r="AE93" s="150"/>
      <c r="AF93" s="150"/>
      <c r="AG93" s="150"/>
      <c r="AH93" s="150"/>
      <c r="AI93" s="150"/>
      <c r="AJ93" s="150"/>
      <c r="AK93" s="150"/>
      <c r="AL93" s="150"/>
      <c r="AM93" s="150"/>
      <c r="AN93" s="150"/>
      <c r="AO93" s="150"/>
      <c r="AP93" s="150"/>
      <c r="AQ93" s="150"/>
      <c r="AR93" s="150"/>
      <c r="AS93" s="150"/>
      <c r="AT93" s="150"/>
      <c r="AU93" s="150"/>
      <c r="AV93" s="150"/>
      <c r="AW93" s="150"/>
      <c r="AX93" s="150"/>
      <c r="AY93" s="150"/>
      <c r="AZ93" s="150"/>
      <c r="BA93" s="150"/>
    </row>
    <row r="94" spans="1:53">
      <c r="A94" s="150"/>
      <c r="B94" s="150"/>
      <c r="C94" s="150"/>
      <c r="D94" s="150"/>
      <c r="E94" s="150"/>
      <c r="F94" s="150"/>
      <c r="G94" s="150"/>
      <c r="H94" s="150"/>
      <c r="I94" s="150"/>
      <c r="J94" s="150"/>
      <c r="K94" s="150"/>
      <c r="L94" s="150"/>
      <c r="M94" s="150"/>
      <c r="N94" s="150"/>
      <c r="O94" s="150"/>
      <c r="P94" s="150"/>
      <c r="Q94" s="150"/>
      <c r="R94" s="150"/>
      <c r="S94" s="150"/>
      <c r="T94" s="150"/>
      <c r="U94" s="150"/>
      <c r="V94" s="150"/>
      <c r="W94" s="150"/>
      <c r="X94" s="150"/>
      <c r="Y94" s="150"/>
      <c r="Z94" s="150"/>
      <c r="AA94" s="150"/>
      <c r="AB94" s="150"/>
      <c r="AC94" s="150"/>
      <c r="AD94" s="150"/>
      <c r="AE94" s="150"/>
      <c r="AF94" s="150"/>
      <c r="AG94" s="150"/>
      <c r="AH94" s="150"/>
      <c r="AI94" s="150"/>
      <c r="AJ94" s="150"/>
      <c r="AK94" s="150"/>
      <c r="AL94" s="150"/>
      <c r="AM94" s="150"/>
      <c r="AN94" s="150"/>
      <c r="AO94" s="150"/>
      <c r="AP94" s="150"/>
      <c r="AQ94" s="150"/>
      <c r="AR94" s="150"/>
      <c r="AS94" s="150"/>
      <c r="AT94" s="150"/>
      <c r="AU94" s="150"/>
      <c r="AV94" s="150"/>
      <c r="AW94" s="150"/>
      <c r="AX94" s="150"/>
      <c r="AY94" s="150"/>
      <c r="AZ94" s="150"/>
      <c r="BA94" s="150"/>
    </row>
    <row r="95" spans="1:53">
      <c r="A95" s="150"/>
      <c r="B95" s="150"/>
      <c r="C95" s="150"/>
      <c r="D95" s="150"/>
      <c r="E95" s="150"/>
      <c r="F95" s="150"/>
      <c r="G95" s="150"/>
      <c r="H95" s="150"/>
      <c r="I95" s="150"/>
      <c r="J95" s="150"/>
      <c r="K95" s="150"/>
      <c r="L95" s="150"/>
      <c r="M95" s="150"/>
      <c r="N95" s="150"/>
      <c r="O95" s="150"/>
      <c r="P95" s="150"/>
      <c r="Q95" s="150"/>
      <c r="R95" s="150"/>
      <c r="S95" s="150"/>
      <c r="T95" s="150"/>
      <c r="U95" s="150"/>
      <c r="V95" s="150"/>
      <c r="W95" s="150"/>
      <c r="X95" s="150"/>
      <c r="Y95" s="150"/>
      <c r="Z95" s="150"/>
      <c r="AA95" s="150"/>
      <c r="AB95" s="150"/>
      <c r="AC95" s="150"/>
      <c r="AD95" s="150"/>
      <c r="AE95" s="150"/>
      <c r="AF95" s="150"/>
      <c r="AG95" s="150"/>
      <c r="AH95" s="150"/>
      <c r="AI95" s="150"/>
      <c r="AJ95" s="150"/>
      <c r="AK95" s="150"/>
      <c r="AL95" s="150"/>
      <c r="AM95" s="150"/>
      <c r="AN95" s="150"/>
      <c r="AO95" s="150"/>
      <c r="AP95" s="150"/>
      <c r="AQ95" s="150"/>
      <c r="AR95" s="150"/>
      <c r="AS95" s="150"/>
      <c r="AT95" s="150"/>
      <c r="AU95" s="150"/>
      <c r="AV95" s="150"/>
      <c r="AW95" s="150"/>
      <c r="AX95" s="150"/>
      <c r="AY95" s="150"/>
      <c r="AZ95" s="150"/>
      <c r="BA95" s="150"/>
    </row>
    <row r="96" spans="1:53">
      <c r="A96" s="150"/>
      <c r="B96" s="150"/>
      <c r="C96" s="150"/>
      <c r="D96" s="150"/>
      <c r="E96" s="150"/>
      <c r="F96" s="150"/>
      <c r="G96" s="150"/>
      <c r="H96" s="150"/>
      <c r="I96" s="150"/>
      <c r="J96" s="150"/>
      <c r="K96" s="150"/>
      <c r="L96" s="150"/>
      <c r="M96" s="150"/>
      <c r="N96" s="150"/>
      <c r="O96" s="150"/>
      <c r="P96" s="150"/>
      <c r="Q96" s="150"/>
      <c r="R96" s="150"/>
      <c r="S96" s="150"/>
      <c r="T96" s="150"/>
      <c r="U96" s="150"/>
      <c r="V96" s="150"/>
      <c r="W96" s="150"/>
      <c r="X96" s="150"/>
      <c r="Y96" s="150"/>
      <c r="Z96" s="150"/>
      <c r="AA96" s="150"/>
      <c r="AB96" s="150"/>
      <c r="AC96" s="150"/>
      <c r="AD96" s="150"/>
      <c r="AE96" s="150"/>
      <c r="AF96" s="150"/>
      <c r="AG96" s="150"/>
      <c r="AH96" s="150"/>
      <c r="AI96" s="150"/>
      <c r="AJ96" s="150"/>
      <c r="AK96" s="150"/>
      <c r="AL96" s="150"/>
      <c r="AM96" s="150"/>
      <c r="AN96" s="150"/>
      <c r="AO96" s="150"/>
      <c r="AP96" s="150"/>
      <c r="AQ96" s="150"/>
      <c r="AR96" s="150"/>
      <c r="AS96" s="150"/>
      <c r="AT96" s="150"/>
      <c r="AU96" s="150"/>
      <c r="AV96" s="150"/>
      <c r="AW96" s="150"/>
      <c r="AX96" s="150"/>
      <c r="AY96" s="150"/>
      <c r="AZ96" s="150"/>
      <c r="BA96" s="150"/>
    </row>
    <row r="97" spans="1:53">
      <c r="A97" s="150"/>
      <c r="B97" s="150"/>
      <c r="C97" s="150"/>
      <c r="D97" s="150"/>
      <c r="E97" s="150"/>
      <c r="F97" s="150"/>
      <c r="G97" s="150"/>
      <c r="H97" s="150"/>
      <c r="I97" s="150"/>
      <c r="J97" s="150"/>
      <c r="K97" s="150"/>
      <c r="L97" s="150"/>
      <c r="M97" s="150"/>
      <c r="N97" s="150"/>
      <c r="O97" s="150"/>
      <c r="P97" s="150"/>
      <c r="Q97" s="150"/>
      <c r="R97" s="150"/>
      <c r="S97" s="150"/>
      <c r="T97" s="150"/>
      <c r="U97" s="150"/>
      <c r="V97" s="150"/>
      <c r="W97" s="150"/>
      <c r="X97" s="150"/>
      <c r="Y97" s="150"/>
      <c r="Z97" s="150"/>
      <c r="AA97" s="150"/>
      <c r="AB97" s="150"/>
      <c r="AC97" s="150"/>
      <c r="AD97" s="150"/>
      <c r="AE97" s="150"/>
      <c r="AF97" s="150"/>
      <c r="AG97" s="150"/>
      <c r="AH97" s="150"/>
      <c r="AI97" s="150"/>
      <c r="AJ97" s="150"/>
      <c r="AK97" s="150"/>
      <c r="AL97" s="150"/>
      <c r="AM97" s="150"/>
      <c r="AN97" s="150"/>
      <c r="AO97" s="150"/>
      <c r="AP97" s="150"/>
      <c r="AQ97" s="150"/>
      <c r="AR97" s="150"/>
      <c r="AS97" s="150"/>
      <c r="AT97" s="150"/>
      <c r="AU97" s="150"/>
      <c r="AV97" s="150"/>
      <c r="AW97" s="150"/>
      <c r="AX97" s="150"/>
      <c r="AY97" s="150"/>
      <c r="AZ97" s="150"/>
      <c r="BA97" s="150"/>
    </row>
    <row r="98" spans="1:53">
      <c r="A98" s="150"/>
      <c r="B98" s="150"/>
      <c r="C98" s="150"/>
      <c r="D98" s="150"/>
      <c r="E98" s="150"/>
      <c r="F98" s="150"/>
      <c r="G98" s="150"/>
      <c r="H98" s="150"/>
      <c r="I98" s="150"/>
      <c r="J98" s="150"/>
      <c r="K98" s="150"/>
      <c r="L98" s="150"/>
      <c r="M98" s="150"/>
      <c r="N98" s="150"/>
      <c r="O98" s="150"/>
      <c r="P98" s="150"/>
      <c r="Q98" s="150"/>
      <c r="R98" s="150"/>
      <c r="S98" s="150"/>
      <c r="T98" s="150"/>
      <c r="U98" s="150"/>
      <c r="V98" s="150"/>
      <c r="W98" s="150"/>
      <c r="X98" s="150"/>
      <c r="Y98" s="150"/>
      <c r="Z98" s="150"/>
      <c r="AA98" s="150"/>
      <c r="AB98" s="150"/>
      <c r="AC98" s="150"/>
      <c r="AD98" s="150"/>
      <c r="AE98" s="150"/>
      <c r="AF98" s="150"/>
      <c r="AG98" s="150"/>
      <c r="AH98" s="150"/>
      <c r="AI98" s="150"/>
      <c r="AJ98" s="150"/>
      <c r="AK98" s="150"/>
      <c r="AL98" s="150"/>
      <c r="AM98" s="150"/>
      <c r="AN98" s="150"/>
      <c r="AO98" s="150"/>
      <c r="AP98" s="150"/>
      <c r="AQ98" s="150"/>
      <c r="AR98" s="150"/>
      <c r="AS98" s="150"/>
      <c r="AT98" s="150"/>
      <c r="AU98" s="150"/>
      <c r="AV98" s="150"/>
      <c r="AW98" s="150"/>
      <c r="AX98" s="150"/>
      <c r="AY98" s="150"/>
      <c r="AZ98" s="150"/>
      <c r="BA98" s="150"/>
    </row>
    <row r="99" spans="1:53">
      <c r="A99" s="150"/>
      <c r="B99" s="150"/>
      <c r="C99" s="150"/>
      <c r="D99" s="150"/>
      <c r="E99" s="150"/>
      <c r="F99" s="150"/>
      <c r="G99" s="150"/>
      <c r="H99" s="150"/>
      <c r="I99" s="150"/>
      <c r="J99" s="150"/>
      <c r="K99" s="150"/>
      <c r="L99" s="150"/>
      <c r="M99" s="150"/>
      <c r="N99" s="150"/>
      <c r="O99" s="150"/>
      <c r="P99" s="150"/>
      <c r="Q99" s="150"/>
      <c r="R99" s="150"/>
      <c r="S99" s="150"/>
      <c r="T99" s="150"/>
      <c r="U99" s="150"/>
      <c r="V99" s="150"/>
      <c r="W99" s="150"/>
      <c r="X99" s="150"/>
      <c r="Y99" s="150"/>
      <c r="Z99" s="150"/>
      <c r="AA99" s="150"/>
      <c r="AB99" s="150"/>
      <c r="AC99" s="150"/>
      <c r="AD99" s="150"/>
      <c r="AE99" s="150"/>
      <c r="AF99" s="150"/>
      <c r="AG99" s="150"/>
      <c r="AH99" s="150"/>
      <c r="AI99" s="150"/>
      <c r="AJ99" s="150"/>
      <c r="AK99" s="150"/>
      <c r="AL99" s="150"/>
      <c r="AM99" s="150"/>
      <c r="AN99" s="150"/>
      <c r="AO99" s="150"/>
      <c r="AP99" s="150"/>
      <c r="AQ99" s="150"/>
      <c r="AR99" s="150"/>
      <c r="AS99" s="150"/>
      <c r="AT99" s="150"/>
      <c r="AU99" s="150"/>
      <c r="AV99" s="150"/>
      <c r="AW99" s="150"/>
      <c r="AX99" s="150"/>
      <c r="AY99" s="150"/>
      <c r="AZ99" s="150"/>
      <c r="BA99" s="150"/>
    </row>
    <row r="100" spans="1:53">
      <c r="A100" s="150"/>
      <c r="B100" s="150"/>
      <c r="C100" s="150"/>
      <c r="D100" s="150"/>
      <c r="E100" s="150"/>
      <c r="F100" s="150"/>
      <c r="G100" s="150"/>
      <c r="H100" s="150"/>
      <c r="I100" s="150"/>
      <c r="J100" s="150"/>
      <c r="K100" s="150"/>
      <c r="L100" s="150"/>
      <c r="M100" s="150"/>
      <c r="N100" s="150"/>
      <c r="O100" s="150"/>
      <c r="P100" s="150"/>
      <c r="Q100" s="150"/>
      <c r="R100" s="150"/>
      <c r="S100" s="150"/>
      <c r="T100" s="150"/>
      <c r="U100" s="150"/>
      <c r="V100" s="150"/>
      <c r="W100" s="150"/>
      <c r="X100" s="150"/>
      <c r="Y100" s="150"/>
      <c r="Z100" s="150"/>
      <c r="AA100" s="150"/>
      <c r="AB100" s="150"/>
      <c r="AC100" s="150"/>
      <c r="AD100" s="150"/>
      <c r="AE100" s="150"/>
      <c r="AF100" s="150"/>
      <c r="AG100" s="150"/>
      <c r="AH100" s="150"/>
      <c r="AI100" s="150"/>
      <c r="AJ100" s="150"/>
      <c r="AK100" s="150"/>
      <c r="AL100" s="150"/>
      <c r="AM100" s="150"/>
      <c r="AN100" s="150"/>
      <c r="AO100" s="150"/>
      <c r="AP100" s="150"/>
      <c r="AQ100" s="150"/>
      <c r="AR100" s="150"/>
      <c r="AS100" s="150"/>
      <c r="AT100" s="150"/>
      <c r="AU100" s="150"/>
      <c r="AV100" s="150"/>
      <c r="AW100" s="150"/>
      <c r="AX100" s="150"/>
      <c r="AY100" s="150"/>
      <c r="AZ100" s="150"/>
      <c r="BA100" s="150"/>
    </row>
    <row r="101" spans="1:53">
      <c r="A101" s="150"/>
      <c r="B101" s="150"/>
      <c r="C101" s="150"/>
      <c r="D101" s="150"/>
      <c r="E101" s="150"/>
      <c r="F101" s="150"/>
      <c r="G101" s="150"/>
      <c r="H101" s="150"/>
      <c r="I101" s="150"/>
      <c r="J101" s="150"/>
      <c r="K101" s="150"/>
      <c r="L101" s="150"/>
      <c r="M101" s="150"/>
      <c r="N101" s="150"/>
      <c r="O101" s="150"/>
      <c r="P101" s="150"/>
      <c r="Q101" s="150"/>
      <c r="R101" s="150"/>
      <c r="S101" s="150"/>
      <c r="T101" s="150"/>
      <c r="U101" s="150"/>
      <c r="V101" s="150"/>
      <c r="W101" s="150"/>
      <c r="X101" s="150"/>
      <c r="Y101" s="150"/>
      <c r="Z101" s="150"/>
      <c r="AA101" s="150"/>
      <c r="AB101" s="150"/>
      <c r="AC101" s="150"/>
      <c r="AD101" s="150"/>
      <c r="AE101" s="150"/>
      <c r="AF101" s="150"/>
      <c r="AG101" s="150"/>
      <c r="AH101" s="150"/>
      <c r="AI101" s="150"/>
      <c r="AJ101" s="150"/>
      <c r="AK101" s="150"/>
      <c r="AL101" s="150"/>
      <c r="AM101" s="150"/>
      <c r="AN101" s="150"/>
      <c r="AO101" s="150"/>
      <c r="AP101" s="150"/>
      <c r="AQ101" s="150"/>
      <c r="AR101" s="150"/>
      <c r="AS101" s="150"/>
      <c r="AT101" s="150"/>
      <c r="AU101" s="150"/>
      <c r="AV101" s="150"/>
      <c r="AW101" s="150"/>
      <c r="AX101" s="150"/>
      <c r="AY101" s="150"/>
      <c r="AZ101" s="150"/>
      <c r="BA101" s="150"/>
    </row>
    <row r="102" spans="1:53">
      <c r="A102" s="150"/>
      <c r="B102" s="150"/>
      <c r="C102" s="150"/>
      <c r="D102" s="150"/>
      <c r="E102" s="150"/>
      <c r="F102" s="150"/>
      <c r="G102" s="150"/>
      <c r="H102" s="150"/>
      <c r="I102" s="150"/>
      <c r="J102" s="150"/>
      <c r="K102" s="150"/>
      <c r="L102" s="150"/>
      <c r="M102" s="150"/>
      <c r="N102" s="150"/>
      <c r="O102" s="150"/>
      <c r="P102" s="150"/>
      <c r="Q102" s="150"/>
      <c r="R102" s="150"/>
      <c r="S102" s="150"/>
      <c r="T102" s="150"/>
      <c r="U102" s="150"/>
      <c r="V102" s="150"/>
      <c r="W102" s="150"/>
      <c r="X102" s="150"/>
      <c r="Y102" s="150"/>
      <c r="Z102" s="150"/>
      <c r="AA102" s="150"/>
      <c r="AB102" s="150"/>
      <c r="AC102" s="150"/>
      <c r="AD102" s="150"/>
      <c r="AE102" s="150"/>
      <c r="AF102" s="150"/>
      <c r="AG102" s="150"/>
      <c r="AH102" s="150"/>
      <c r="AI102" s="150"/>
      <c r="AJ102" s="150"/>
      <c r="AK102" s="150"/>
      <c r="AL102" s="150"/>
      <c r="AM102" s="150"/>
      <c r="AN102" s="150"/>
      <c r="AO102" s="150"/>
      <c r="AP102" s="150"/>
      <c r="AQ102" s="150"/>
      <c r="AR102" s="150"/>
      <c r="AS102" s="150"/>
      <c r="AT102" s="150"/>
      <c r="AU102" s="150"/>
      <c r="AV102" s="150"/>
      <c r="AW102" s="150"/>
      <c r="AX102" s="150"/>
      <c r="AY102" s="150"/>
      <c r="AZ102" s="150"/>
      <c r="BA102" s="150"/>
    </row>
    <row r="103" spans="1:53">
      <c r="A103" s="150"/>
      <c r="B103" s="150"/>
      <c r="C103" s="150"/>
      <c r="D103" s="150"/>
      <c r="E103" s="150"/>
      <c r="F103" s="150"/>
      <c r="G103" s="150"/>
      <c r="H103" s="150"/>
      <c r="I103" s="150"/>
      <c r="J103" s="150"/>
      <c r="K103" s="150"/>
      <c r="L103" s="150"/>
      <c r="M103" s="150"/>
      <c r="N103" s="150"/>
      <c r="O103" s="150"/>
      <c r="P103" s="150"/>
      <c r="Q103" s="150"/>
      <c r="R103" s="150"/>
      <c r="S103" s="150"/>
      <c r="T103" s="150"/>
      <c r="U103" s="150"/>
      <c r="V103" s="150"/>
      <c r="W103" s="150"/>
      <c r="X103" s="150"/>
      <c r="Y103" s="150"/>
      <c r="Z103" s="150"/>
      <c r="AA103" s="150"/>
      <c r="AB103" s="150"/>
      <c r="AC103" s="150"/>
      <c r="AD103" s="150"/>
      <c r="AE103" s="150"/>
      <c r="AF103" s="150"/>
      <c r="AG103" s="150"/>
      <c r="AH103" s="150"/>
      <c r="AI103" s="150"/>
      <c r="AJ103" s="150"/>
      <c r="AK103" s="150"/>
      <c r="AL103" s="150"/>
      <c r="AM103" s="150"/>
      <c r="AN103" s="150"/>
      <c r="AO103" s="150"/>
      <c r="AP103" s="150"/>
      <c r="AQ103" s="150"/>
      <c r="AR103" s="150"/>
      <c r="AS103" s="150"/>
      <c r="AT103" s="150"/>
      <c r="AU103" s="150"/>
      <c r="AV103" s="150"/>
      <c r="AW103" s="150"/>
      <c r="AX103" s="150"/>
      <c r="AY103" s="150"/>
      <c r="AZ103" s="150"/>
      <c r="BA103" s="150"/>
    </row>
    <row r="104" spans="1:53">
      <c r="A104" s="150"/>
      <c r="B104" s="150"/>
      <c r="C104" s="150"/>
      <c r="D104" s="150"/>
      <c r="E104" s="150"/>
      <c r="F104" s="150"/>
      <c r="G104" s="150"/>
      <c r="H104" s="150"/>
      <c r="I104" s="150"/>
      <c r="J104" s="150"/>
      <c r="K104" s="150"/>
      <c r="L104" s="150"/>
      <c r="M104" s="150"/>
      <c r="N104" s="150"/>
      <c r="O104" s="150"/>
      <c r="P104" s="150"/>
      <c r="Q104" s="150"/>
      <c r="R104" s="150"/>
      <c r="S104" s="150"/>
      <c r="T104" s="150"/>
      <c r="U104" s="150"/>
      <c r="V104" s="150"/>
      <c r="W104" s="150"/>
      <c r="X104" s="150"/>
      <c r="Y104" s="150"/>
      <c r="Z104" s="150"/>
      <c r="AA104" s="150"/>
      <c r="AB104" s="150"/>
      <c r="AC104" s="150"/>
      <c r="AD104" s="150"/>
      <c r="AE104" s="150"/>
      <c r="AF104" s="150"/>
      <c r="AG104" s="150"/>
      <c r="AH104" s="150"/>
      <c r="AI104" s="150"/>
      <c r="AJ104" s="150"/>
      <c r="AK104" s="150"/>
      <c r="AL104" s="150"/>
      <c r="AM104" s="150"/>
      <c r="AN104" s="150"/>
      <c r="AO104" s="150"/>
      <c r="AP104" s="150"/>
      <c r="AQ104" s="150"/>
      <c r="AR104" s="150"/>
      <c r="AS104" s="150"/>
      <c r="AT104" s="150"/>
      <c r="AU104" s="150"/>
      <c r="AV104" s="150"/>
      <c r="AW104" s="150"/>
      <c r="AX104" s="150"/>
      <c r="AY104" s="150"/>
      <c r="AZ104" s="150"/>
      <c r="BA104" s="150"/>
    </row>
    <row r="105" spans="1:53">
      <c r="A105" s="150"/>
      <c r="B105" s="150"/>
      <c r="C105" s="150"/>
      <c r="D105" s="150"/>
      <c r="E105" s="150"/>
      <c r="F105" s="150"/>
      <c r="G105" s="150"/>
      <c r="H105" s="150"/>
      <c r="I105" s="150"/>
      <c r="J105" s="150"/>
      <c r="K105" s="150"/>
      <c r="L105" s="150"/>
      <c r="M105" s="150"/>
      <c r="N105" s="150"/>
      <c r="O105" s="150"/>
      <c r="P105" s="150"/>
      <c r="Q105" s="150"/>
      <c r="R105" s="150"/>
      <c r="S105" s="150"/>
      <c r="T105" s="150"/>
      <c r="U105" s="150"/>
      <c r="V105" s="150"/>
      <c r="W105" s="150"/>
      <c r="X105" s="150"/>
      <c r="Y105" s="150"/>
      <c r="Z105" s="150"/>
      <c r="AA105" s="150"/>
      <c r="AB105" s="150"/>
      <c r="AC105" s="150"/>
      <c r="AD105" s="150"/>
      <c r="AE105" s="150"/>
      <c r="AF105" s="150"/>
      <c r="AG105" s="150"/>
      <c r="AH105" s="150"/>
      <c r="AI105" s="150"/>
      <c r="AJ105" s="150"/>
      <c r="AK105" s="150"/>
      <c r="AL105" s="150"/>
      <c r="AM105" s="150"/>
      <c r="AN105" s="150"/>
      <c r="AO105" s="150"/>
      <c r="AP105" s="150"/>
      <c r="AQ105" s="150"/>
      <c r="AR105" s="150"/>
      <c r="AS105" s="150"/>
      <c r="AT105" s="150"/>
      <c r="AU105" s="150"/>
      <c r="AV105" s="150"/>
      <c r="AW105" s="150"/>
      <c r="AX105" s="150"/>
      <c r="AY105" s="150"/>
      <c r="AZ105" s="150"/>
      <c r="BA105" s="150"/>
    </row>
    <row r="106" spans="1:53">
      <c r="A106" s="150"/>
      <c r="B106" s="150"/>
      <c r="C106" s="150"/>
      <c r="D106" s="150"/>
      <c r="E106" s="150"/>
      <c r="F106" s="150"/>
      <c r="G106" s="150"/>
      <c r="H106" s="150"/>
      <c r="I106" s="150"/>
      <c r="J106" s="150"/>
      <c r="K106" s="150"/>
      <c r="L106" s="150"/>
      <c r="M106" s="150"/>
      <c r="N106" s="150"/>
      <c r="O106" s="150"/>
      <c r="P106" s="150"/>
      <c r="Q106" s="150"/>
      <c r="R106" s="150"/>
      <c r="S106" s="150"/>
      <c r="T106" s="150"/>
      <c r="U106" s="150"/>
      <c r="V106" s="150"/>
      <c r="W106" s="150"/>
      <c r="X106" s="150"/>
      <c r="Y106" s="150"/>
      <c r="Z106" s="150"/>
      <c r="AA106" s="150"/>
      <c r="AB106" s="150"/>
      <c r="AC106" s="150"/>
      <c r="AD106" s="150"/>
      <c r="AE106" s="150"/>
      <c r="AF106" s="150"/>
      <c r="AG106" s="150"/>
      <c r="AH106" s="150"/>
      <c r="AI106" s="150"/>
      <c r="AJ106" s="150"/>
      <c r="AK106" s="150"/>
      <c r="AL106" s="150"/>
      <c r="AM106" s="150"/>
      <c r="AN106" s="150"/>
      <c r="AO106" s="150"/>
      <c r="AP106" s="150"/>
      <c r="AQ106" s="150"/>
      <c r="AR106" s="150"/>
      <c r="AS106" s="150"/>
      <c r="AT106" s="150"/>
      <c r="AU106" s="150"/>
      <c r="AV106" s="150"/>
      <c r="AW106" s="150"/>
      <c r="AX106" s="150"/>
      <c r="AY106" s="150"/>
      <c r="AZ106" s="150"/>
      <c r="BA106" s="150"/>
    </row>
    <row r="107" spans="1:53">
      <c r="A107" s="150"/>
      <c r="B107" s="150"/>
      <c r="C107" s="150"/>
      <c r="D107" s="150"/>
      <c r="E107" s="150"/>
      <c r="F107" s="150"/>
      <c r="G107" s="150"/>
      <c r="H107" s="150"/>
      <c r="I107" s="150"/>
      <c r="J107" s="150"/>
      <c r="K107" s="150"/>
      <c r="L107" s="150"/>
      <c r="M107" s="150"/>
      <c r="N107" s="150"/>
      <c r="O107" s="150"/>
      <c r="P107" s="150"/>
      <c r="Q107" s="150"/>
      <c r="R107" s="150"/>
      <c r="S107" s="150"/>
      <c r="T107" s="150"/>
      <c r="U107" s="150"/>
      <c r="V107" s="150"/>
      <c r="W107" s="150"/>
      <c r="X107" s="150"/>
      <c r="Y107" s="150"/>
      <c r="Z107" s="150"/>
      <c r="AA107" s="150"/>
      <c r="AB107" s="150"/>
      <c r="AC107" s="150"/>
      <c r="AD107" s="150"/>
      <c r="AE107" s="150"/>
      <c r="AF107" s="150"/>
      <c r="AG107" s="150"/>
      <c r="AH107" s="150"/>
      <c r="AI107" s="150"/>
      <c r="AJ107" s="150"/>
      <c r="AK107" s="150"/>
      <c r="AL107" s="150"/>
      <c r="AM107" s="150"/>
      <c r="AN107" s="150"/>
      <c r="AO107" s="150"/>
      <c r="AP107" s="150"/>
      <c r="AQ107" s="150"/>
      <c r="AR107" s="150"/>
      <c r="AS107" s="150"/>
      <c r="AT107" s="150"/>
      <c r="AU107" s="150"/>
      <c r="AV107" s="150"/>
      <c r="AW107" s="150"/>
      <c r="AX107" s="150"/>
      <c r="AY107" s="150"/>
      <c r="AZ107" s="150"/>
      <c r="BA107" s="150"/>
    </row>
    <row r="108" spans="1:53">
      <c r="A108" s="150"/>
      <c r="B108" s="150"/>
      <c r="C108" s="150"/>
      <c r="D108" s="150"/>
      <c r="E108" s="150"/>
      <c r="F108" s="150"/>
      <c r="G108" s="150"/>
      <c r="H108" s="150"/>
      <c r="I108" s="150"/>
      <c r="J108" s="150"/>
      <c r="K108" s="150"/>
      <c r="L108" s="150"/>
      <c r="M108" s="150"/>
      <c r="N108" s="150"/>
      <c r="O108" s="150"/>
      <c r="P108" s="150"/>
      <c r="Q108" s="150"/>
      <c r="R108" s="150"/>
      <c r="S108" s="150"/>
      <c r="T108" s="150"/>
      <c r="U108" s="150"/>
      <c r="V108" s="150"/>
      <c r="W108" s="150"/>
      <c r="X108" s="150"/>
      <c r="Y108" s="150"/>
      <c r="Z108" s="150"/>
      <c r="AA108" s="150"/>
      <c r="AB108" s="150"/>
      <c r="AC108" s="150"/>
      <c r="AD108" s="150"/>
      <c r="AE108" s="150"/>
      <c r="AF108" s="150"/>
      <c r="AG108" s="150"/>
      <c r="AH108" s="150"/>
      <c r="AI108" s="150"/>
      <c r="AJ108" s="150"/>
      <c r="AK108" s="150"/>
      <c r="AL108" s="150"/>
      <c r="AM108" s="150"/>
      <c r="AN108" s="150"/>
      <c r="AO108" s="150"/>
      <c r="AP108" s="150"/>
      <c r="AQ108" s="150"/>
      <c r="AR108" s="150"/>
      <c r="AS108" s="150"/>
      <c r="AT108" s="150"/>
      <c r="AU108" s="150"/>
      <c r="AV108" s="150"/>
      <c r="AW108" s="150"/>
      <c r="AX108" s="150"/>
      <c r="AY108" s="150"/>
      <c r="AZ108" s="150"/>
      <c r="BA108" s="150"/>
    </row>
    <row r="109" spans="1:53">
      <c r="A109" s="150"/>
      <c r="B109" s="150"/>
      <c r="C109" s="150"/>
      <c r="D109" s="150"/>
      <c r="E109" s="150"/>
      <c r="F109" s="150"/>
      <c r="G109" s="150"/>
      <c r="H109" s="150"/>
      <c r="I109" s="150"/>
      <c r="J109" s="150"/>
      <c r="K109" s="150"/>
      <c r="L109" s="150"/>
      <c r="M109" s="150"/>
      <c r="N109" s="150"/>
      <c r="O109" s="150"/>
      <c r="P109" s="150"/>
      <c r="Q109" s="150"/>
      <c r="R109" s="150"/>
      <c r="S109" s="150"/>
      <c r="T109" s="150"/>
      <c r="U109" s="150"/>
      <c r="V109" s="150"/>
      <c r="W109" s="150"/>
      <c r="X109" s="150"/>
      <c r="Y109" s="150"/>
      <c r="Z109" s="150"/>
      <c r="AA109" s="150"/>
      <c r="AB109" s="150"/>
      <c r="AC109" s="150"/>
      <c r="AD109" s="150"/>
      <c r="AE109" s="150"/>
      <c r="AF109" s="150"/>
      <c r="AG109" s="150"/>
      <c r="AH109" s="150"/>
      <c r="AI109" s="150"/>
      <c r="AJ109" s="150"/>
      <c r="AK109" s="150"/>
      <c r="AL109" s="150"/>
      <c r="AM109" s="150"/>
      <c r="AN109" s="150"/>
      <c r="AO109" s="150"/>
      <c r="AP109" s="150"/>
      <c r="AQ109" s="150"/>
      <c r="AR109" s="150"/>
      <c r="AS109" s="150"/>
      <c r="AT109" s="150"/>
      <c r="AU109" s="150"/>
      <c r="AV109" s="150"/>
      <c r="AW109" s="150"/>
      <c r="AX109" s="150"/>
      <c r="AY109" s="150"/>
      <c r="AZ109" s="150"/>
      <c r="BA109" s="150"/>
    </row>
    <row r="110" spans="1:53">
      <c r="A110" s="150"/>
      <c r="B110" s="150"/>
      <c r="C110" s="150"/>
      <c r="D110" s="150"/>
      <c r="E110" s="150"/>
      <c r="F110" s="150"/>
      <c r="G110" s="150"/>
      <c r="H110" s="150"/>
      <c r="I110" s="150"/>
      <c r="J110" s="150"/>
      <c r="K110" s="150"/>
      <c r="L110" s="150"/>
      <c r="M110" s="150"/>
      <c r="N110" s="150"/>
      <c r="O110" s="150"/>
      <c r="P110" s="150"/>
      <c r="Q110" s="150"/>
      <c r="R110" s="150"/>
      <c r="S110" s="150"/>
      <c r="T110" s="150"/>
      <c r="U110" s="150"/>
      <c r="V110" s="150"/>
      <c r="W110" s="150"/>
      <c r="X110" s="150"/>
      <c r="Y110" s="150"/>
      <c r="Z110" s="150"/>
      <c r="AA110" s="150"/>
      <c r="AB110" s="150"/>
      <c r="AC110" s="150"/>
      <c r="AD110" s="150"/>
      <c r="AE110" s="150"/>
      <c r="AF110" s="150"/>
      <c r="AG110" s="150"/>
      <c r="AH110" s="150"/>
      <c r="AI110" s="150"/>
      <c r="AJ110" s="150"/>
      <c r="AK110" s="150"/>
      <c r="AL110" s="150"/>
      <c r="AM110" s="150"/>
      <c r="AN110" s="150"/>
      <c r="AO110" s="150"/>
      <c r="AP110" s="150"/>
      <c r="AQ110" s="150"/>
      <c r="AR110" s="150"/>
      <c r="AS110" s="150"/>
      <c r="AT110" s="150"/>
      <c r="AU110" s="150"/>
      <c r="AV110" s="150"/>
      <c r="AW110" s="150"/>
      <c r="AX110" s="150"/>
      <c r="AY110" s="150"/>
      <c r="AZ110" s="150"/>
      <c r="BA110" s="150"/>
    </row>
    <row r="111" spans="1:53">
      <c r="A111" s="150"/>
      <c r="B111" s="150"/>
      <c r="C111" s="150"/>
      <c r="D111" s="150"/>
      <c r="E111" s="150"/>
      <c r="F111" s="150"/>
      <c r="G111" s="150"/>
      <c r="H111" s="150"/>
      <c r="I111" s="150"/>
      <c r="J111" s="150"/>
      <c r="K111" s="150"/>
      <c r="L111" s="150"/>
      <c r="M111" s="150"/>
      <c r="N111" s="150"/>
      <c r="O111" s="150"/>
      <c r="P111" s="150"/>
      <c r="Q111" s="150"/>
      <c r="R111" s="150"/>
      <c r="S111" s="150"/>
      <c r="T111" s="150"/>
      <c r="U111" s="150"/>
      <c r="V111" s="150"/>
      <c r="W111" s="150"/>
      <c r="X111" s="150"/>
      <c r="Y111" s="150"/>
      <c r="Z111" s="150"/>
      <c r="AA111" s="150"/>
      <c r="AB111" s="150"/>
      <c r="AC111" s="150"/>
      <c r="AD111" s="150"/>
      <c r="AE111" s="150"/>
      <c r="AF111" s="150"/>
      <c r="AG111" s="150"/>
      <c r="AH111" s="150"/>
      <c r="AI111" s="150"/>
      <c r="AJ111" s="150"/>
      <c r="AK111" s="150"/>
      <c r="AL111" s="150"/>
      <c r="AM111" s="150"/>
      <c r="AN111" s="150"/>
      <c r="AO111" s="150"/>
      <c r="AP111" s="150"/>
      <c r="AQ111" s="150"/>
      <c r="AR111" s="150"/>
      <c r="AS111" s="150"/>
      <c r="AT111" s="150"/>
      <c r="AU111" s="150"/>
      <c r="AV111" s="150"/>
      <c r="AW111" s="150"/>
      <c r="AX111" s="150"/>
      <c r="AY111" s="150"/>
      <c r="AZ111" s="150"/>
      <c r="BA111" s="150"/>
    </row>
    <row r="112" spans="1:53">
      <c r="A112" s="150"/>
      <c r="B112" s="150"/>
      <c r="C112" s="150"/>
      <c r="D112" s="150"/>
      <c r="E112" s="150"/>
      <c r="F112" s="150"/>
      <c r="G112" s="150"/>
      <c r="H112" s="150"/>
      <c r="I112" s="150"/>
      <c r="J112" s="150"/>
      <c r="K112" s="150"/>
      <c r="L112" s="150"/>
      <c r="M112" s="150"/>
      <c r="N112" s="150"/>
      <c r="O112" s="150"/>
      <c r="P112" s="150"/>
      <c r="Q112" s="150"/>
      <c r="R112" s="150"/>
      <c r="S112" s="150"/>
      <c r="T112" s="150"/>
      <c r="U112" s="150"/>
      <c r="V112" s="150"/>
      <c r="W112" s="150"/>
      <c r="X112" s="150"/>
      <c r="Y112" s="150"/>
      <c r="Z112" s="150"/>
      <c r="AA112" s="150"/>
      <c r="AB112" s="150"/>
      <c r="AC112" s="150"/>
      <c r="AD112" s="150"/>
      <c r="AE112" s="150"/>
      <c r="AF112" s="150"/>
      <c r="AG112" s="150"/>
      <c r="AH112" s="150"/>
      <c r="AI112" s="150"/>
      <c r="AJ112" s="150"/>
      <c r="AK112" s="150"/>
      <c r="AL112" s="150"/>
      <c r="AM112" s="150"/>
      <c r="AN112" s="150"/>
      <c r="AO112" s="150"/>
      <c r="AP112" s="150"/>
      <c r="AQ112" s="150"/>
      <c r="AR112" s="150"/>
      <c r="AS112" s="150"/>
      <c r="AT112" s="150"/>
      <c r="AU112" s="150"/>
      <c r="AV112" s="150"/>
      <c r="AW112" s="150"/>
      <c r="AX112" s="150"/>
      <c r="AY112" s="150"/>
      <c r="AZ112" s="150"/>
      <c r="BA112" s="150"/>
    </row>
    <row r="113" spans="1:53">
      <c r="A113" s="150"/>
      <c r="B113" s="150"/>
      <c r="C113" s="150"/>
      <c r="D113" s="150"/>
      <c r="E113" s="150"/>
      <c r="F113" s="150"/>
      <c r="G113" s="150"/>
      <c r="H113" s="150"/>
      <c r="I113" s="150"/>
      <c r="J113" s="150"/>
      <c r="K113" s="150"/>
      <c r="L113" s="150"/>
      <c r="M113" s="150"/>
      <c r="N113" s="150"/>
      <c r="O113" s="150"/>
      <c r="P113" s="150"/>
      <c r="Q113" s="150"/>
      <c r="R113" s="150"/>
      <c r="S113" s="150"/>
      <c r="T113" s="150"/>
      <c r="U113" s="150"/>
      <c r="V113" s="150"/>
      <c r="W113" s="150"/>
      <c r="X113" s="150"/>
      <c r="Y113" s="150"/>
      <c r="Z113" s="150"/>
      <c r="AA113" s="150"/>
      <c r="AB113" s="150"/>
      <c r="AC113" s="150"/>
      <c r="AD113" s="150"/>
      <c r="AE113" s="150"/>
      <c r="AF113" s="150"/>
      <c r="AG113" s="150"/>
      <c r="AH113" s="150"/>
      <c r="AI113" s="150"/>
      <c r="AJ113" s="150"/>
      <c r="AK113" s="150"/>
      <c r="AL113" s="150"/>
      <c r="AM113" s="150"/>
      <c r="AN113" s="150"/>
      <c r="AO113" s="150"/>
      <c r="AP113" s="150"/>
      <c r="AQ113" s="150"/>
      <c r="AR113" s="150"/>
      <c r="AS113" s="150"/>
      <c r="AT113" s="150"/>
      <c r="AU113" s="150"/>
      <c r="AV113" s="150"/>
      <c r="AW113" s="150"/>
      <c r="AX113" s="150"/>
      <c r="AY113" s="150"/>
      <c r="AZ113" s="150"/>
      <c r="BA113" s="150"/>
    </row>
    <row r="114" spans="1:53">
      <c r="A114" s="150"/>
      <c r="B114" s="150"/>
      <c r="C114" s="150"/>
      <c r="D114" s="150"/>
      <c r="E114" s="150"/>
      <c r="F114" s="150"/>
      <c r="G114" s="150"/>
      <c r="H114" s="150"/>
      <c r="I114" s="150"/>
      <c r="J114" s="150"/>
      <c r="K114" s="150"/>
      <c r="L114" s="150"/>
      <c r="M114" s="150"/>
      <c r="N114" s="150"/>
      <c r="O114" s="150"/>
      <c r="P114" s="150"/>
      <c r="Q114" s="150"/>
      <c r="R114" s="150"/>
      <c r="S114" s="150"/>
      <c r="T114" s="150"/>
      <c r="U114" s="150"/>
      <c r="V114" s="150"/>
      <c r="W114" s="150"/>
      <c r="X114" s="150"/>
      <c r="Y114" s="150"/>
      <c r="Z114" s="150"/>
      <c r="AA114" s="150"/>
      <c r="AB114" s="150"/>
      <c r="AC114" s="150"/>
      <c r="AD114" s="150"/>
      <c r="AE114" s="150"/>
      <c r="AF114" s="150"/>
      <c r="AG114" s="150"/>
      <c r="AH114" s="150"/>
      <c r="AI114" s="150"/>
      <c r="AJ114" s="150"/>
      <c r="AK114" s="150"/>
      <c r="AL114" s="150"/>
      <c r="AM114" s="150"/>
      <c r="AN114" s="150"/>
      <c r="AO114" s="150"/>
      <c r="AP114" s="150"/>
      <c r="AQ114" s="150"/>
      <c r="AR114" s="150"/>
      <c r="AS114" s="150"/>
      <c r="AT114" s="150"/>
      <c r="AU114" s="150"/>
      <c r="AV114" s="150"/>
      <c r="AW114" s="150"/>
      <c r="AX114" s="150"/>
      <c r="AY114" s="150"/>
      <c r="AZ114" s="150"/>
      <c r="BA114" s="150"/>
    </row>
    <row r="115" spans="1:53">
      <c r="A115" s="150"/>
      <c r="B115" s="150"/>
      <c r="C115" s="150"/>
      <c r="D115" s="150"/>
      <c r="E115" s="150"/>
      <c r="F115" s="150"/>
      <c r="G115" s="150"/>
      <c r="H115" s="150"/>
      <c r="I115" s="150"/>
      <c r="J115" s="150"/>
      <c r="K115" s="150"/>
      <c r="L115" s="150"/>
      <c r="M115" s="150"/>
      <c r="N115" s="150"/>
      <c r="O115" s="150"/>
      <c r="P115" s="150"/>
      <c r="Q115" s="150"/>
      <c r="R115" s="150"/>
      <c r="S115" s="150"/>
      <c r="T115" s="150"/>
      <c r="U115" s="150"/>
      <c r="V115" s="150"/>
      <c r="W115" s="150"/>
      <c r="X115" s="150"/>
      <c r="Y115" s="150"/>
      <c r="Z115" s="150"/>
      <c r="AA115" s="150"/>
      <c r="AB115" s="150"/>
      <c r="AC115" s="150"/>
      <c r="AD115" s="150"/>
      <c r="AE115" s="150"/>
      <c r="AF115" s="150"/>
      <c r="AG115" s="150"/>
      <c r="AH115" s="150"/>
      <c r="AI115" s="150"/>
      <c r="AJ115" s="150"/>
      <c r="AK115" s="150"/>
      <c r="AL115" s="150"/>
      <c r="AM115" s="150"/>
      <c r="AN115" s="150"/>
      <c r="AO115" s="150"/>
      <c r="AP115" s="150"/>
      <c r="AQ115" s="150"/>
      <c r="AR115" s="150"/>
      <c r="AS115" s="150"/>
      <c r="AT115" s="150"/>
      <c r="AU115" s="150"/>
      <c r="AV115" s="150"/>
      <c r="AW115" s="150"/>
      <c r="AX115" s="150"/>
      <c r="AY115" s="150"/>
      <c r="AZ115" s="150"/>
      <c r="BA115" s="150"/>
    </row>
    <row r="116" spans="1:53">
      <c r="A116" s="150"/>
      <c r="B116" s="150"/>
      <c r="C116" s="150"/>
      <c r="D116" s="150"/>
      <c r="E116" s="150"/>
      <c r="F116" s="150"/>
      <c r="G116" s="150"/>
      <c r="H116" s="150"/>
      <c r="I116" s="150"/>
      <c r="J116" s="150"/>
      <c r="K116" s="150"/>
      <c r="L116" s="150"/>
      <c r="M116" s="150"/>
      <c r="N116" s="150"/>
      <c r="O116" s="150"/>
      <c r="P116" s="150"/>
      <c r="Q116" s="150"/>
      <c r="R116" s="150"/>
      <c r="S116" s="150"/>
      <c r="T116" s="150"/>
      <c r="U116" s="150"/>
      <c r="V116" s="150"/>
      <c r="W116" s="150"/>
      <c r="X116" s="150"/>
      <c r="Y116" s="150"/>
      <c r="Z116" s="150"/>
      <c r="AA116" s="150"/>
      <c r="AB116" s="150"/>
      <c r="AC116" s="150"/>
      <c r="AD116" s="150"/>
      <c r="AE116" s="150"/>
      <c r="AF116" s="150"/>
      <c r="AG116" s="150"/>
      <c r="AH116" s="150"/>
      <c r="AI116" s="150"/>
      <c r="AJ116" s="150"/>
      <c r="AK116" s="150"/>
      <c r="AL116" s="150"/>
      <c r="AM116" s="150"/>
      <c r="AN116" s="150"/>
      <c r="AO116" s="150"/>
      <c r="AP116" s="150"/>
      <c r="AQ116" s="150"/>
      <c r="AR116" s="150"/>
      <c r="AS116" s="150"/>
      <c r="AT116" s="150"/>
      <c r="AU116" s="150"/>
      <c r="AV116" s="150"/>
      <c r="AW116" s="150"/>
      <c r="AX116" s="150"/>
      <c r="AY116" s="150"/>
      <c r="AZ116" s="150"/>
      <c r="BA116" s="150"/>
    </row>
    <row r="117" spans="1:53">
      <c r="A117" s="150"/>
      <c r="B117" s="150"/>
      <c r="C117" s="150"/>
      <c r="D117" s="150"/>
      <c r="E117" s="150"/>
      <c r="F117" s="150"/>
      <c r="G117" s="150"/>
      <c r="H117" s="150"/>
      <c r="I117" s="150"/>
      <c r="J117" s="150"/>
      <c r="K117" s="150"/>
      <c r="L117" s="150"/>
      <c r="M117" s="150"/>
      <c r="N117" s="150"/>
      <c r="O117" s="150"/>
      <c r="P117" s="150"/>
      <c r="Q117" s="150"/>
      <c r="R117" s="150"/>
      <c r="S117" s="150"/>
      <c r="T117" s="150"/>
      <c r="U117" s="150"/>
      <c r="V117" s="150"/>
      <c r="W117" s="150"/>
      <c r="X117" s="150"/>
      <c r="Y117" s="150"/>
      <c r="Z117" s="150"/>
      <c r="AA117" s="150"/>
      <c r="AB117" s="150"/>
      <c r="AC117" s="150"/>
      <c r="AD117" s="150"/>
      <c r="AE117" s="150"/>
      <c r="AF117" s="150"/>
      <c r="AG117" s="150"/>
      <c r="AH117" s="150"/>
      <c r="AI117" s="150"/>
      <c r="AJ117" s="150"/>
      <c r="AK117" s="150"/>
      <c r="AL117" s="150"/>
      <c r="AM117" s="150"/>
      <c r="AN117" s="150"/>
      <c r="AO117" s="150"/>
      <c r="AP117" s="150"/>
      <c r="AQ117" s="150"/>
      <c r="AR117" s="150"/>
      <c r="AS117" s="150"/>
      <c r="AT117" s="150"/>
      <c r="AU117" s="150"/>
      <c r="AV117" s="150"/>
      <c r="AW117" s="150"/>
      <c r="AX117" s="150"/>
      <c r="AY117" s="150"/>
      <c r="AZ117" s="150"/>
      <c r="BA117" s="150"/>
    </row>
    <row r="118" spans="1:53">
      <c r="A118" s="150"/>
      <c r="B118" s="150"/>
      <c r="C118" s="150"/>
      <c r="D118" s="150"/>
      <c r="E118" s="150"/>
      <c r="F118" s="150"/>
      <c r="G118" s="150"/>
      <c r="H118" s="150"/>
      <c r="I118" s="150"/>
      <c r="J118" s="150"/>
      <c r="K118" s="150"/>
      <c r="L118" s="150"/>
      <c r="M118" s="150"/>
      <c r="N118" s="150"/>
      <c r="O118" s="150"/>
      <c r="P118" s="150"/>
      <c r="Q118" s="150"/>
      <c r="R118" s="150"/>
      <c r="S118" s="150"/>
      <c r="T118" s="150"/>
      <c r="U118" s="150"/>
      <c r="V118" s="150"/>
      <c r="W118" s="150"/>
      <c r="X118" s="150"/>
      <c r="Y118" s="150"/>
      <c r="Z118" s="150"/>
      <c r="AA118" s="150"/>
      <c r="AB118" s="150"/>
      <c r="AC118" s="150"/>
      <c r="AD118" s="150"/>
      <c r="AE118" s="150"/>
      <c r="AF118" s="150"/>
      <c r="AG118" s="150"/>
      <c r="AH118" s="150"/>
      <c r="AI118" s="150"/>
      <c r="AJ118" s="150"/>
      <c r="AK118" s="150"/>
      <c r="AL118" s="150"/>
      <c r="AM118" s="150"/>
      <c r="AN118" s="150"/>
      <c r="AO118" s="150"/>
      <c r="AP118" s="150"/>
      <c r="AQ118" s="150"/>
      <c r="AR118" s="150"/>
      <c r="AS118" s="150"/>
      <c r="AT118" s="150"/>
      <c r="AU118" s="150"/>
      <c r="AV118" s="150"/>
      <c r="AW118" s="150"/>
      <c r="AX118" s="150"/>
      <c r="AY118" s="150"/>
      <c r="AZ118" s="150"/>
      <c r="BA118" s="150"/>
    </row>
    <row r="119" spans="1:53">
      <c r="A119" s="150"/>
      <c r="B119" s="150"/>
      <c r="C119" s="150"/>
      <c r="D119" s="150"/>
      <c r="E119" s="150"/>
      <c r="F119" s="150"/>
      <c r="G119" s="150"/>
      <c r="H119" s="150"/>
      <c r="I119" s="150"/>
      <c r="J119" s="150"/>
      <c r="K119" s="150"/>
      <c r="L119" s="150"/>
      <c r="M119" s="150"/>
      <c r="N119" s="150"/>
      <c r="O119" s="150"/>
      <c r="P119" s="150"/>
      <c r="Q119" s="150"/>
      <c r="R119" s="150"/>
      <c r="S119" s="150"/>
      <c r="T119" s="150"/>
      <c r="U119" s="150"/>
      <c r="V119" s="150"/>
      <c r="W119" s="150"/>
      <c r="X119" s="150"/>
      <c r="Y119" s="150"/>
      <c r="Z119" s="150"/>
      <c r="AA119" s="150"/>
      <c r="AB119" s="150"/>
      <c r="AC119" s="150"/>
      <c r="AD119" s="150"/>
      <c r="AE119" s="150"/>
      <c r="AF119" s="150"/>
      <c r="AG119" s="150"/>
      <c r="AH119" s="150"/>
      <c r="AI119" s="150"/>
      <c r="AJ119" s="150"/>
      <c r="AK119" s="150"/>
      <c r="AL119" s="150"/>
      <c r="AM119" s="150"/>
      <c r="AN119" s="150"/>
      <c r="AO119" s="150"/>
      <c r="AP119" s="150"/>
      <c r="AQ119" s="150"/>
      <c r="AR119" s="150"/>
      <c r="AS119" s="150"/>
      <c r="AT119" s="150"/>
      <c r="AU119" s="150"/>
      <c r="AV119" s="150"/>
      <c r="AW119" s="150"/>
      <c r="AX119" s="150"/>
      <c r="AY119" s="150"/>
      <c r="AZ119" s="150"/>
      <c r="BA119" s="150"/>
    </row>
    <row r="120" spans="1:53">
      <c r="A120" s="150"/>
      <c r="B120" s="150"/>
      <c r="C120" s="150"/>
      <c r="D120" s="150"/>
      <c r="E120" s="150"/>
      <c r="F120" s="150"/>
      <c r="G120" s="150"/>
      <c r="H120" s="150"/>
      <c r="I120" s="150"/>
      <c r="J120" s="150"/>
      <c r="K120" s="150"/>
      <c r="L120" s="150"/>
      <c r="M120" s="150"/>
      <c r="N120" s="150"/>
      <c r="O120" s="150"/>
      <c r="P120" s="150"/>
      <c r="Q120" s="150"/>
      <c r="R120" s="150"/>
      <c r="S120" s="150"/>
      <c r="T120" s="150"/>
      <c r="U120" s="150"/>
      <c r="V120" s="150"/>
      <c r="W120" s="150"/>
      <c r="X120" s="150"/>
      <c r="Y120" s="150"/>
      <c r="Z120" s="150"/>
      <c r="AA120" s="150"/>
      <c r="AB120" s="150"/>
      <c r="AC120" s="150"/>
      <c r="AD120" s="150"/>
      <c r="AE120" s="150"/>
      <c r="AF120" s="150"/>
      <c r="AG120" s="150"/>
      <c r="AH120" s="150"/>
      <c r="AI120" s="150"/>
      <c r="AJ120" s="150"/>
      <c r="AK120" s="150"/>
      <c r="AL120" s="150"/>
      <c r="AM120" s="150"/>
      <c r="AN120" s="150"/>
      <c r="AO120" s="150"/>
      <c r="AP120" s="150"/>
      <c r="AQ120" s="150"/>
      <c r="AR120" s="150"/>
      <c r="AS120" s="150"/>
      <c r="AT120" s="150"/>
      <c r="AU120" s="150"/>
      <c r="AV120" s="150"/>
      <c r="AW120" s="150"/>
      <c r="AX120" s="150"/>
      <c r="AY120" s="150"/>
      <c r="AZ120" s="150"/>
      <c r="BA120" s="150"/>
    </row>
    <row r="121" spans="1:53">
      <c r="A121" s="150"/>
      <c r="B121" s="150"/>
      <c r="C121" s="150"/>
      <c r="D121" s="150"/>
      <c r="E121" s="150"/>
      <c r="F121" s="150"/>
      <c r="G121" s="150"/>
      <c r="H121" s="150"/>
      <c r="I121" s="150"/>
      <c r="J121" s="150"/>
      <c r="K121" s="150"/>
      <c r="L121" s="150"/>
      <c r="M121" s="150"/>
      <c r="N121" s="150"/>
      <c r="O121" s="150"/>
      <c r="P121" s="150"/>
      <c r="Q121" s="150"/>
      <c r="R121" s="150"/>
      <c r="S121" s="150"/>
      <c r="T121" s="150"/>
      <c r="U121" s="150"/>
      <c r="V121" s="150"/>
      <c r="W121" s="150"/>
      <c r="X121" s="150"/>
      <c r="Y121" s="150"/>
      <c r="Z121" s="150"/>
      <c r="AA121" s="150"/>
      <c r="AB121" s="150"/>
      <c r="AC121" s="150"/>
      <c r="AD121" s="150"/>
      <c r="AE121" s="150"/>
      <c r="AF121" s="150"/>
      <c r="AG121" s="150"/>
      <c r="AH121" s="150"/>
      <c r="AI121" s="150"/>
      <c r="AJ121" s="150"/>
      <c r="AK121" s="150"/>
      <c r="AL121" s="150"/>
      <c r="AM121" s="150"/>
      <c r="AN121" s="150"/>
      <c r="AO121" s="150"/>
      <c r="AP121" s="150"/>
      <c r="AQ121" s="150"/>
      <c r="AR121" s="150"/>
      <c r="AS121" s="150"/>
      <c r="AT121" s="150"/>
      <c r="AU121" s="150"/>
      <c r="AV121" s="150"/>
      <c r="AW121" s="150"/>
      <c r="AX121" s="150"/>
      <c r="AY121" s="150"/>
      <c r="AZ121" s="150"/>
      <c r="BA121" s="150"/>
    </row>
    <row r="122" spans="1:53">
      <c r="A122" s="150"/>
      <c r="B122" s="150"/>
      <c r="C122" s="150"/>
      <c r="D122" s="150"/>
      <c r="E122" s="150"/>
      <c r="F122" s="150"/>
      <c r="G122" s="150"/>
      <c r="H122" s="150"/>
      <c r="I122" s="150"/>
      <c r="J122" s="150"/>
      <c r="K122" s="150"/>
      <c r="L122" s="150"/>
      <c r="M122" s="150"/>
      <c r="N122" s="150"/>
      <c r="O122" s="150"/>
      <c r="P122" s="150"/>
      <c r="Q122" s="150"/>
      <c r="R122" s="150"/>
      <c r="S122" s="150"/>
      <c r="T122" s="150"/>
      <c r="U122" s="150"/>
      <c r="V122" s="150"/>
      <c r="W122" s="150"/>
      <c r="X122" s="150"/>
      <c r="Y122" s="150"/>
      <c r="Z122" s="150"/>
      <c r="AA122" s="150"/>
      <c r="AB122" s="150"/>
      <c r="AC122" s="150"/>
      <c r="AD122" s="150"/>
      <c r="AE122" s="150"/>
      <c r="AF122" s="150"/>
      <c r="AG122" s="150"/>
      <c r="AH122" s="150"/>
      <c r="AI122" s="150"/>
      <c r="AJ122" s="150"/>
      <c r="AK122" s="150"/>
      <c r="AL122" s="150"/>
      <c r="AM122" s="150"/>
      <c r="AN122" s="150"/>
      <c r="AO122" s="150"/>
      <c r="AP122" s="150"/>
      <c r="AQ122" s="150"/>
      <c r="AR122" s="150"/>
      <c r="AS122" s="150"/>
      <c r="AT122" s="150"/>
      <c r="AU122" s="150"/>
      <c r="AV122" s="150"/>
      <c r="AW122" s="150"/>
      <c r="AX122" s="150"/>
      <c r="AY122" s="150"/>
      <c r="AZ122" s="150"/>
      <c r="BA122" s="150"/>
    </row>
    <row r="123" spans="1:53">
      <c r="A123" s="150"/>
      <c r="B123" s="150"/>
      <c r="C123" s="150"/>
      <c r="D123" s="150"/>
      <c r="E123" s="150"/>
      <c r="F123" s="150"/>
      <c r="G123" s="150"/>
      <c r="H123" s="150"/>
      <c r="I123" s="150"/>
      <c r="J123" s="150"/>
      <c r="K123" s="150"/>
      <c r="L123" s="150"/>
      <c r="M123" s="150"/>
      <c r="N123" s="150"/>
      <c r="O123" s="150"/>
      <c r="P123" s="150"/>
      <c r="Q123" s="150"/>
      <c r="R123" s="150"/>
      <c r="S123" s="150"/>
      <c r="T123" s="150"/>
      <c r="U123" s="150"/>
      <c r="V123" s="150"/>
      <c r="W123" s="150"/>
      <c r="X123" s="150"/>
      <c r="Y123" s="150"/>
      <c r="Z123" s="150"/>
      <c r="AA123" s="150"/>
      <c r="AB123" s="150"/>
      <c r="AC123" s="150"/>
      <c r="AD123" s="150"/>
      <c r="AE123" s="150"/>
      <c r="AF123" s="150"/>
      <c r="AG123" s="150"/>
      <c r="AH123" s="150"/>
      <c r="AI123" s="150"/>
      <c r="AJ123" s="150"/>
      <c r="AK123" s="150"/>
      <c r="AL123" s="150"/>
      <c r="AM123" s="150"/>
      <c r="AN123" s="150"/>
      <c r="AO123" s="150"/>
      <c r="AP123" s="150"/>
      <c r="AQ123" s="150"/>
      <c r="AR123" s="150"/>
      <c r="AS123" s="150"/>
      <c r="AT123" s="150"/>
      <c r="AU123" s="150"/>
      <c r="AV123" s="150"/>
      <c r="AW123" s="150"/>
      <c r="AX123" s="150"/>
      <c r="AY123" s="150"/>
      <c r="AZ123" s="150"/>
      <c r="BA123" s="150"/>
    </row>
    <row r="124" spans="1:53">
      <c r="A124" s="150"/>
      <c r="B124" s="150"/>
      <c r="C124" s="150"/>
      <c r="D124" s="150"/>
      <c r="E124" s="150"/>
      <c r="F124" s="150"/>
      <c r="G124" s="150"/>
      <c r="H124" s="150"/>
      <c r="I124" s="150"/>
      <c r="J124" s="150"/>
      <c r="K124" s="150"/>
      <c r="L124" s="150"/>
      <c r="M124" s="150"/>
      <c r="N124" s="150"/>
      <c r="O124" s="150"/>
      <c r="P124" s="150"/>
      <c r="Q124" s="150"/>
      <c r="R124" s="150"/>
      <c r="S124" s="150"/>
      <c r="T124" s="150"/>
      <c r="U124" s="150"/>
      <c r="V124" s="150"/>
      <c r="W124" s="150"/>
      <c r="X124" s="150"/>
      <c r="Y124" s="150"/>
      <c r="Z124" s="150"/>
      <c r="AA124" s="150"/>
      <c r="AB124" s="150"/>
      <c r="AC124" s="150"/>
      <c r="AD124" s="150"/>
      <c r="AE124" s="150"/>
      <c r="AF124" s="150"/>
      <c r="AG124" s="150"/>
      <c r="AH124" s="150"/>
      <c r="AI124" s="150"/>
      <c r="AJ124" s="150"/>
      <c r="AK124" s="150"/>
      <c r="AL124" s="150"/>
      <c r="AM124" s="150"/>
      <c r="AN124" s="150"/>
      <c r="AO124" s="150"/>
      <c r="AP124" s="150"/>
      <c r="AQ124" s="150"/>
      <c r="AR124" s="150"/>
      <c r="AS124" s="150"/>
      <c r="AT124" s="150"/>
      <c r="AU124" s="150"/>
      <c r="AV124" s="150"/>
      <c r="AW124" s="150"/>
      <c r="AX124" s="150"/>
      <c r="AY124" s="150"/>
      <c r="AZ124" s="150"/>
      <c r="BA124" s="150"/>
    </row>
    <row r="125" spans="1:53">
      <c r="A125" s="150"/>
      <c r="B125" s="150"/>
      <c r="C125" s="150"/>
      <c r="D125" s="150"/>
      <c r="E125" s="150"/>
      <c r="F125" s="150"/>
      <c r="G125" s="150"/>
      <c r="H125" s="150"/>
      <c r="I125" s="150"/>
      <c r="J125" s="150"/>
      <c r="K125" s="150"/>
      <c r="L125" s="150"/>
      <c r="M125" s="150"/>
      <c r="N125" s="150"/>
      <c r="O125" s="150"/>
      <c r="P125" s="150"/>
      <c r="Q125" s="150"/>
      <c r="R125" s="150"/>
      <c r="S125" s="150"/>
      <c r="T125" s="150"/>
      <c r="U125" s="150"/>
      <c r="V125" s="150"/>
      <c r="W125" s="150"/>
      <c r="X125" s="150"/>
      <c r="Y125" s="150"/>
      <c r="Z125" s="150"/>
      <c r="AA125" s="150"/>
      <c r="AB125" s="150"/>
      <c r="AC125" s="150"/>
      <c r="AD125" s="150"/>
      <c r="AE125" s="150"/>
      <c r="AF125" s="150"/>
      <c r="AG125" s="150"/>
      <c r="AH125" s="150"/>
      <c r="AI125" s="150"/>
      <c r="AJ125" s="150"/>
      <c r="AK125" s="150"/>
      <c r="AL125" s="150"/>
      <c r="AM125" s="150"/>
      <c r="AN125" s="150"/>
      <c r="AO125" s="150"/>
      <c r="AP125" s="150"/>
      <c r="AQ125" s="150"/>
      <c r="AR125" s="150"/>
      <c r="AS125" s="150"/>
      <c r="AT125" s="150"/>
      <c r="AU125" s="150"/>
      <c r="AV125" s="150"/>
      <c r="AW125" s="150"/>
      <c r="AX125" s="150"/>
      <c r="AY125" s="150"/>
      <c r="AZ125" s="150"/>
      <c r="BA125" s="150"/>
    </row>
    <row r="126" spans="1:53">
      <c r="A126" s="150"/>
      <c r="B126" s="150"/>
      <c r="C126" s="150"/>
      <c r="D126" s="150"/>
      <c r="E126" s="150"/>
      <c r="F126" s="150"/>
      <c r="G126" s="150"/>
      <c r="H126" s="150"/>
      <c r="I126" s="150"/>
      <c r="J126" s="150"/>
      <c r="K126" s="150"/>
      <c r="L126" s="150"/>
      <c r="M126" s="150"/>
      <c r="N126" s="150"/>
      <c r="O126" s="150"/>
      <c r="P126" s="150"/>
      <c r="Q126" s="150"/>
      <c r="R126" s="150"/>
      <c r="S126" s="150"/>
      <c r="T126" s="150"/>
      <c r="U126" s="150"/>
      <c r="V126" s="150"/>
      <c r="W126" s="150"/>
      <c r="X126" s="150"/>
      <c r="Y126" s="150"/>
      <c r="Z126" s="150"/>
      <c r="AA126" s="150"/>
      <c r="AB126" s="150"/>
      <c r="AC126" s="150"/>
      <c r="AD126" s="150"/>
      <c r="AE126" s="150"/>
      <c r="AF126" s="150"/>
      <c r="AG126" s="150"/>
      <c r="AH126" s="150"/>
      <c r="AI126" s="150"/>
      <c r="AJ126" s="150"/>
      <c r="AK126" s="150"/>
      <c r="AL126" s="150"/>
      <c r="AM126" s="150"/>
      <c r="AN126" s="150"/>
      <c r="AO126" s="150"/>
      <c r="AP126" s="150"/>
      <c r="AQ126" s="150"/>
      <c r="AR126" s="150"/>
      <c r="AS126" s="150"/>
      <c r="AT126" s="150"/>
      <c r="AU126" s="150"/>
      <c r="AV126" s="150"/>
      <c r="AW126" s="150"/>
      <c r="AX126" s="150"/>
      <c r="AY126" s="150"/>
      <c r="AZ126" s="150"/>
      <c r="BA126" s="150"/>
    </row>
    <row r="127" spans="1:53">
      <c r="A127" s="150"/>
      <c r="B127" s="150"/>
      <c r="C127" s="150"/>
      <c r="D127" s="150"/>
      <c r="E127" s="150"/>
      <c r="F127" s="150"/>
      <c r="G127" s="150"/>
      <c r="H127" s="150"/>
      <c r="I127" s="150"/>
      <c r="J127" s="150"/>
      <c r="K127" s="150"/>
      <c r="L127" s="150"/>
      <c r="M127" s="150"/>
      <c r="N127" s="150"/>
      <c r="O127" s="150"/>
      <c r="P127" s="150"/>
      <c r="Q127" s="150"/>
      <c r="R127" s="150"/>
      <c r="S127" s="150"/>
      <c r="T127" s="150"/>
      <c r="U127" s="150"/>
      <c r="V127" s="150"/>
      <c r="W127" s="150"/>
      <c r="X127" s="150"/>
      <c r="Y127" s="150"/>
      <c r="Z127" s="150"/>
      <c r="AA127" s="150"/>
      <c r="AB127" s="150"/>
      <c r="AC127" s="150"/>
      <c r="AD127" s="150"/>
      <c r="AE127" s="150"/>
      <c r="AF127" s="150"/>
      <c r="AG127" s="150"/>
      <c r="AH127" s="150"/>
      <c r="AI127" s="150"/>
      <c r="AJ127" s="150"/>
      <c r="AK127" s="150"/>
      <c r="AL127" s="150"/>
      <c r="AM127" s="150"/>
      <c r="AN127" s="150"/>
      <c r="AO127" s="150"/>
      <c r="AP127" s="150"/>
      <c r="AQ127" s="150"/>
      <c r="AR127" s="150"/>
      <c r="AS127" s="150"/>
      <c r="AT127" s="150"/>
      <c r="AU127" s="150"/>
      <c r="AV127" s="150"/>
      <c r="AW127" s="150"/>
      <c r="AX127" s="150"/>
      <c r="AY127" s="150"/>
      <c r="AZ127" s="150"/>
      <c r="BA127" s="150"/>
    </row>
    <row r="128" spans="1:53">
      <c r="A128" s="150"/>
      <c r="B128" s="150"/>
      <c r="C128" s="150"/>
      <c r="D128" s="150"/>
      <c r="E128" s="150"/>
      <c r="F128" s="150"/>
      <c r="G128" s="150"/>
      <c r="H128" s="150"/>
      <c r="I128" s="150"/>
      <c r="J128" s="150"/>
      <c r="K128" s="150"/>
      <c r="L128" s="150"/>
      <c r="M128" s="150"/>
      <c r="N128" s="150"/>
      <c r="O128" s="150"/>
      <c r="P128" s="150"/>
      <c r="Q128" s="150"/>
      <c r="R128" s="150"/>
      <c r="S128" s="150"/>
      <c r="T128" s="150"/>
      <c r="U128" s="150"/>
      <c r="V128" s="150"/>
      <c r="W128" s="150"/>
      <c r="X128" s="150"/>
      <c r="Y128" s="150"/>
      <c r="Z128" s="150"/>
      <c r="AA128" s="150"/>
      <c r="AB128" s="150"/>
      <c r="AC128" s="150"/>
      <c r="AD128" s="150"/>
      <c r="AE128" s="150"/>
      <c r="AF128" s="150"/>
      <c r="AG128" s="150"/>
      <c r="AH128" s="150"/>
      <c r="AI128" s="150"/>
      <c r="AJ128" s="150"/>
      <c r="AK128" s="150"/>
      <c r="AL128" s="150"/>
      <c r="AM128" s="150"/>
      <c r="AN128" s="150"/>
      <c r="AO128" s="150"/>
      <c r="AP128" s="150"/>
      <c r="AQ128" s="150"/>
      <c r="AR128" s="150"/>
      <c r="AS128" s="150"/>
      <c r="AT128" s="150"/>
      <c r="AU128" s="150"/>
      <c r="AV128" s="150"/>
      <c r="AW128" s="150"/>
      <c r="AX128" s="150"/>
      <c r="AY128" s="150"/>
      <c r="AZ128" s="150"/>
      <c r="BA128" s="150"/>
    </row>
    <row r="129" spans="1:53">
      <c r="A129" s="150"/>
      <c r="B129" s="150"/>
      <c r="C129" s="150"/>
      <c r="D129" s="150"/>
      <c r="E129" s="150"/>
      <c r="F129" s="150"/>
      <c r="G129" s="150"/>
      <c r="H129" s="150"/>
      <c r="I129" s="150"/>
      <c r="J129" s="150"/>
      <c r="K129" s="150"/>
      <c r="L129" s="150"/>
      <c r="M129" s="150"/>
      <c r="N129" s="150"/>
      <c r="O129" s="150"/>
      <c r="P129" s="150"/>
      <c r="Q129" s="150"/>
      <c r="R129" s="150"/>
      <c r="S129" s="150"/>
      <c r="T129" s="150"/>
      <c r="U129" s="150"/>
      <c r="V129" s="150"/>
      <c r="W129" s="150"/>
      <c r="X129" s="150"/>
      <c r="Y129" s="150"/>
      <c r="Z129" s="150"/>
      <c r="AA129" s="150"/>
      <c r="AB129" s="150"/>
      <c r="AC129" s="150"/>
      <c r="AD129" s="150"/>
      <c r="AE129" s="150"/>
      <c r="AF129" s="150"/>
      <c r="AG129" s="150"/>
      <c r="AH129" s="150"/>
      <c r="AI129" s="150"/>
      <c r="AJ129" s="150"/>
      <c r="AK129" s="150"/>
      <c r="AL129" s="150"/>
      <c r="AM129" s="150"/>
      <c r="AN129" s="150"/>
      <c r="AO129" s="150"/>
      <c r="AP129" s="150"/>
      <c r="AQ129" s="150"/>
      <c r="AR129" s="150"/>
      <c r="AS129" s="150"/>
      <c r="AT129" s="150"/>
      <c r="AU129" s="150"/>
      <c r="AV129" s="150"/>
      <c r="AW129" s="150"/>
      <c r="AX129" s="150"/>
      <c r="AY129" s="150"/>
      <c r="AZ129" s="150"/>
      <c r="BA129" s="150"/>
    </row>
    <row r="130" spans="1:53">
      <c r="A130" s="150"/>
      <c r="B130" s="150"/>
      <c r="C130" s="150"/>
      <c r="D130" s="150"/>
      <c r="E130" s="150"/>
      <c r="F130" s="150"/>
      <c r="G130" s="150"/>
      <c r="H130" s="150"/>
      <c r="I130" s="150"/>
      <c r="J130" s="150"/>
      <c r="K130" s="150"/>
      <c r="L130" s="150"/>
      <c r="M130" s="150"/>
      <c r="N130" s="150"/>
      <c r="O130" s="150"/>
      <c r="P130" s="150"/>
      <c r="Q130" s="150"/>
      <c r="R130" s="150"/>
      <c r="S130" s="150"/>
      <c r="T130" s="150"/>
      <c r="U130" s="150"/>
      <c r="V130" s="150"/>
      <c r="W130" s="150"/>
      <c r="X130" s="150"/>
      <c r="Y130" s="150"/>
      <c r="Z130" s="150"/>
      <c r="AA130" s="150"/>
      <c r="AB130" s="150"/>
      <c r="AC130" s="150"/>
      <c r="AD130" s="150"/>
      <c r="AE130" s="150"/>
      <c r="AF130" s="150"/>
      <c r="AG130" s="150"/>
      <c r="AH130" s="150"/>
      <c r="AI130" s="150"/>
      <c r="AJ130" s="150"/>
      <c r="AK130" s="150"/>
      <c r="AL130" s="150"/>
      <c r="AM130" s="150"/>
      <c r="AN130" s="150"/>
      <c r="AO130" s="150"/>
      <c r="AP130" s="150"/>
      <c r="AQ130" s="150"/>
      <c r="AR130" s="150"/>
      <c r="AS130" s="150"/>
      <c r="AT130" s="150"/>
      <c r="AU130" s="150"/>
      <c r="AV130" s="150"/>
      <c r="AW130" s="150"/>
      <c r="AX130" s="150"/>
      <c r="AY130" s="150"/>
      <c r="AZ130" s="150"/>
      <c r="BA130" s="150"/>
    </row>
    <row r="131" spans="1:53">
      <c r="A131" s="150"/>
      <c r="B131" s="150"/>
      <c r="C131" s="150"/>
      <c r="D131" s="150"/>
      <c r="E131" s="150"/>
      <c r="F131" s="150"/>
      <c r="G131" s="150"/>
      <c r="H131" s="150"/>
      <c r="I131" s="150"/>
      <c r="J131" s="150"/>
      <c r="K131" s="150"/>
      <c r="L131" s="150"/>
      <c r="M131" s="150"/>
      <c r="N131" s="150"/>
      <c r="O131" s="150"/>
      <c r="P131" s="150"/>
      <c r="Q131" s="150"/>
      <c r="R131" s="150"/>
      <c r="S131" s="150"/>
      <c r="T131" s="150"/>
      <c r="U131" s="150"/>
      <c r="V131" s="150"/>
      <c r="W131" s="150"/>
      <c r="X131" s="150"/>
      <c r="Y131" s="150"/>
      <c r="Z131" s="150"/>
      <c r="AA131" s="150"/>
      <c r="AB131" s="150"/>
      <c r="AC131" s="150"/>
      <c r="AD131" s="150"/>
      <c r="AE131" s="150"/>
      <c r="AF131" s="150"/>
      <c r="AG131" s="150"/>
      <c r="AH131" s="150"/>
      <c r="AI131" s="150"/>
      <c r="AJ131" s="150"/>
      <c r="AK131" s="150"/>
      <c r="AL131" s="150"/>
      <c r="AM131" s="150"/>
      <c r="AN131" s="150"/>
      <c r="AO131" s="150"/>
      <c r="AP131" s="150"/>
      <c r="AQ131" s="150"/>
      <c r="AR131" s="150"/>
      <c r="AS131" s="150"/>
      <c r="AT131" s="150"/>
      <c r="AU131" s="150"/>
      <c r="AV131" s="150"/>
      <c r="AW131" s="150"/>
      <c r="AX131" s="150"/>
      <c r="AY131" s="150"/>
      <c r="AZ131" s="150"/>
      <c r="BA131" s="150"/>
    </row>
    <row r="132" spans="1:53">
      <c r="A132" s="150"/>
      <c r="B132" s="150"/>
      <c r="C132" s="150"/>
      <c r="D132" s="150"/>
      <c r="E132" s="150"/>
      <c r="F132" s="150"/>
      <c r="G132" s="150"/>
      <c r="H132" s="150"/>
      <c r="I132" s="150"/>
      <c r="J132" s="150"/>
      <c r="K132" s="150"/>
      <c r="L132" s="150"/>
      <c r="M132" s="150"/>
      <c r="N132" s="150"/>
      <c r="O132" s="150"/>
      <c r="P132" s="150"/>
      <c r="Q132" s="150"/>
      <c r="R132" s="150"/>
      <c r="S132" s="150"/>
      <c r="T132" s="150"/>
      <c r="U132" s="150"/>
      <c r="V132" s="150"/>
      <c r="W132" s="150"/>
      <c r="X132" s="150"/>
      <c r="Y132" s="150"/>
      <c r="Z132" s="150"/>
      <c r="AA132" s="150"/>
      <c r="AB132" s="150"/>
      <c r="AC132" s="150"/>
      <c r="AD132" s="150"/>
      <c r="AE132" s="150"/>
      <c r="AF132" s="150"/>
      <c r="AG132" s="150"/>
      <c r="AH132" s="150"/>
      <c r="AI132" s="150"/>
      <c r="AJ132" s="150"/>
      <c r="AK132" s="150"/>
      <c r="AL132" s="150"/>
      <c r="AM132" s="150"/>
      <c r="AN132" s="150"/>
      <c r="AO132" s="150"/>
      <c r="AP132" s="150"/>
      <c r="AQ132" s="150"/>
      <c r="AR132" s="150"/>
      <c r="AS132" s="150"/>
      <c r="AT132" s="150"/>
      <c r="AU132" s="150"/>
      <c r="AV132" s="150"/>
      <c r="AW132" s="150"/>
      <c r="AX132" s="150"/>
      <c r="AY132" s="150"/>
      <c r="AZ132" s="150"/>
      <c r="BA132" s="150"/>
    </row>
    <row r="133" spans="1:53">
      <c r="A133" s="150"/>
      <c r="B133" s="150"/>
      <c r="C133" s="150"/>
      <c r="D133" s="150"/>
      <c r="E133" s="150"/>
      <c r="F133" s="150"/>
      <c r="G133" s="150"/>
      <c r="H133" s="150"/>
      <c r="I133" s="150"/>
      <c r="J133" s="150"/>
      <c r="K133" s="150"/>
      <c r="L133" s="150"/>
      <c r="M133" s="150"/>
      <c r="N133" s="150"/>
      <c r="O133" s="150"/>
      <c r="P133" s="150"/>
      <c r="Q133" s="150"/>
      <c r="R133" s="150"/>
      <c r="S133" s="150"/>
      <c r="T133" s="150"/>
      <c r="U133" s="150"/>
      <c r="V133" s="150"/>
      <c r="W133" s="150"/>
      <c r="X133" s="150"/>
      <c r="Y133" s="150"/>
      <c r="Z133" s="150"/>
      <c r="AA133" s="150"/>
      <c r="AB133" s="150"/>
      <c r="AC133" s="150"/>
      <c r="AD133" s="150"/>
      <c r="AE133" s="150"/>
      <c r="AF133" s="150"/>
      <c r="AG133" s="150"/>
      <c r="AH133" s="150"/>
      <c r="AI133" s="150"/>
      <c r="AJ133" s="150"/>
      <c r="AK133" s="150"/>
      <c r="AL133" s="150"/>
      <c r="AM133" s="150"/>
      <c r="AN133" s="150"/>
      <c r="AO133" s="150"/>
      <c r="AP133" s="150"/>
      <c r="AQ133" s="150"/>
      <c r="AR133" s="150"/>
      <c r="AS133" s="150"/>
      <c r="AT133" s="150"/>
      <c r="AU133" s="150"/>
      <c r="AV133" s="150"/>
      <c r="AW133" s="150"/>
      <c r="AX133" s="150"/>
      <c r="AY133" s="150"/>
      <c r="AZ133" s="150"/>
      <c r="BA133" s="150"/>
    </row>
    <row r="134" spans="1:53">
      <c r="A134" s="150"/>
      <c r="B134" s="150"/>
      <c r="C134" s="150"/>
      <c r="D134" s="150"/>
      <c r="E134" s="150"/>
      <c r="F134" s="150"/>
      <c r="G134" s="150"/>
      <c r="H134" s="150"/>
      <c r="I134" s="150"/>
      <c r="J134" s="150"/>
      <c r="K134" s="150"/>
      <c r="L134" s="150"/>
      <c r="M134" s="150"/>
      <c r="N134" s="150"/>
      <c r="O134" s="150"/>
      <c r="P134" s="150"/>
      <c r="Q134" s="150"/>
      <c r="R134" s="150"/>
      <c r="S134" s="150"/>
      <c r="T134" s="150"/>
      <c r="U134" s="150"/>
      <c r="V134" s="150"/>
      <c r="W134" s="150"/>
      <c r="X134" s="150"/>
      <c r="Y134" s="150"/>
      <c r="Z134" s="150"/>
      <c r="AA134" s="150"/>
      <c r="AB134" s="150"/>
      <c r="AC134" s="150"/>
      <c r="AD134" s="150"/>
      <c r="AE134" s="150"/>
      <c r="AF134" s="150"/>
      <c r="AG134" s="150"/>
      <c r="AH134" s="150"/>
      <c r="AI134" s="150"/>
      <c r="AJ134" s="150"/>
      <c r="AK134" s="150"/>
      <c r="AL134" s="150"/>
      <c r="AM134" s="150"/>
      <c r="AN134" s="150"/>
      <c r="AO134" s="150"/>
      <c r="AP134" s="150"/>
      <c r="AQ134" s="150"/>
      <c r="AR134" s="150"/>
      <c r="AS134" s="150"/>
      <c r="AT134" s="150"/>
      <c r="AU134" s="150"/>
      <c r="AV134" s="150"/>
      <c r="AW134" s="150"/>
      <c r="AX134" s="150"/>
      <c r="AY134" s="150"/>
      <c r="AZ134" s="150"/>
      <c r="BA134" s="150"/>
    </row>
    <row r="135" spans="1:53">
      <c r="A135" s="150"/>
      <c r="B135" s="150"/>
      <c r="C135" s="150"/>
      <c r="D135" s="150"/>
      <c r="E135" s="150"/>
      <c r="F135" s="150"/>
      <c r="G135" s="150"/>
      <c r="H135" s="150"/>
      <c r="I135" s="150"/>
      <c r="J135" s="150"/>
      <c r="K135" s="150"/>
      <c r="L135" s="150"/>
      <c r="M135" s="150"/>
      <c r="N135" s="150"/>
      <c r="O135" s="150"/>
      <c r="P135" s="150"/>
      <c r="Q135" s="150"/>
      <c r="R135" s="150"/>
      <c r="S135" s="150"/>
      <c r="T135" s="150"/>
      <c r="U135" s="150"/>
      <c r="V135" s="150"/>
      <c r="W135" s="150"/>
      <c r="X135" s="150"/>
      <c r="Y135" s="150"/>
      <c r="Z135" s="150"/>
      <c r="AA135" s="150"/>
      <c r="AB135" s="150"/>
      <c r="AC135" s="150"/>
      <c r="AD135" s="150"/>
      <c r="AE135" s="150"/>
      <c r="AF135" s="150"/>
      <c r="AG135" s="150"/>
      <c r="AH135" s="150"/>
      <c r="AI135" s="150"/>
      <c r="AJ135" s="150"/>
      <c r="AK135" s="150"/>
      <c r="AL135" s="150"/>
      <c r="AM135" s="150"/>
      <c r="AN135" s="150"/>
      <c r="AO135" s="150"/>
      <c r="AP135" s="150"/>
      <c r="AQ135" s="150"/>
      <c r="AR135" s="150"/>
      <c r="AS135" s="150"/>
      <c r="AT135" s="150"/>
      <c r="AU135" s="150"/>
      <c r="AV135" s="150"/>
      <c r="AW135" s="150"/>
      <c r="AX135" s="150"/>
      <c r="AY135" s="150"/>
      <c r="AZ135" s="150"/>
      <c r="BA135" s="150"/>
    </row>
    <row r="136" spans="1:53">
      <c r="A136" s="150"/>
      <c r="B136" s="150"/>
      <c r="C136" s="150"/>
      <c r="D136" s="150"/>
      <c r="E136" s="150"/>
      <c r="F136" s="150"/>
      <c r="G136" s="150"/>
      <c r="H136" s="150"/>
      <c r="I136" s="150"/>
      <c r="J136" s="150"/>
      <c r="K136" s="150"/>
      <c r="L136" s="150"/>
      <c r="M136" s="150"/>
      <c r="N136" s="150"/>
      <c r="O136" s="150"/>
      <c r="P136" s="150"/>
      <c r="Q136" s="150"/>
      <c r="R136" s="150"/>
      <c r="S136" s="150"/>
      <c r="T136" s="150"/>
      <c r="U136" s="150"/>
      <c r="V136" s="150"/>
      <c r="W136" s="150"/>
      <c r="X136" s="150"/>
      <c r="Y136" s="150"/>
      <c r="Z136" s="150"/>
      <c r="AA136" s="150"/>
      <c r="AB136" s="150"/>
      <c r="AC136" s="150"/>
      <c r="AD136" s="150"/>
      <c r="AE136" s="150"/>
      <c r="AF136" s="150"/>
      <c r="AG136" s="150"/>
      <c r="AH136" s="150"/>
      <c r="AI136" s="150"/>
      <c r="AJ136" s="150"/>
      <c r="AK136" s="150"/>
      <c r="AL136" s="150"/>
      <c r="AM136" s="150"/>
      <c r="AN136" s="150"/>
      <c r="AO136" s="150"/>
      <c r="AP136" s="150"/>
      <c r="AQ136" s="150"/>
      <c r="AR136" s="150"/>
      <c r="AS136" s="150"/>
      <c r="AT136" s="150"/>
      <c r="AU136" s="150"/>
      <c r="AV136" s="150"/>
      <c r="AW136" s="150"/>
      <c r="AX136" s="150"/>
      <c r="AY136" s="150"/>
      <c r="AZ136" s="150"/>
      <c r="BA136" s="150"/>
    </row>
    <row r="137" spans="1:53">
      <c r="A137" s="150"/>
      <c r="B137" s="150"/>
      <c r="C137" s="150"/>
      <c r="D137" s="150"/>
      <c r="E137" s="150"/>
      <c r="F137" s="150"/>
      <c r="G137" s="150"/>
      <c r="H137" s="150"/>
      <c r="I137" s="150"/>
      <c r="J137" s="150"/>
      <c r="K137" s="150"/>
      <c r="L137" s="150"/>
      <c r="M137" s="150"/>
      <c r="N137" s="150"/>
      <c r="O137" s="150"/>
      <c r="P137" s="150"/>
      <c r="Q137" s="150"/>
      <c r="R137" s="150"/>
      <c r="S137" s="150"/>
      <c r="T137" s="150"/>
      <c r="U137" s="150"/>
      <c r="V137" s="150"/>
      <c r="W137" s="150"/>
      <c r="X137" s="150"/>
      <c r="Y137" s="150"/>
      <c r="Z137" s="150"/>
      <c r="AA137" s="150"/>
      <c r="AB137" s="150"/>
      <c r="AC137" s="150"/>
      <c r="AD137" s="150"/>
      <c r="AE137" s="150"/>
      <c r="AF137" s="150"/>
      <c r="AG137" s="150"/>
      <c r="AH137" s="150"/>
      <c r="AI137" s="150"/>
      <c r="AJ137" s="150"/>
      <c r="AK137" s="150"/>
      <c r="AL137" s="150"/>
      <c r="AM137" s="150"/>
      <c r="AN137" s="150"/>
      <c r="AO137" s="150"/>
      <c r="AP137" s="150"/>
      <c r="AQ137" s="150"/>
      <c r="AR137" s="150"/>
      <c r="AS137" s="150"/>
      <c r="AT137" s="150"/>
      <c r="AU137" s="150"/>
      <c r="AV137" s="150"/>
      <c r="AW137" s="150"/>
      <c r="AX137" s="150"/>
      <c r="AY137" s="150"/>
      <c r="AZ137" s="150"/>
      <c r="BA137" s="150"/>
    </row>
    <row r="138" spans="1:53">
      <c r="A138" s="150"/>
      <c r="B138" s="150"/>
      <c r="C138" s="150"/>
      <c r="D138" s="150"/>
      <c r="E138" s="150"/>
      <c r="F138" s="150"/>
      <c r="G138" s="150"/>
      <c r="H138" s="150"/>
      <c r="I138" s="150"/>
      <c r="J138" s="150"/>
      <c r="K138" s="150"/>
      <c r="L138" s="150"/>
      <c r="M138" s="150"/>
      <c r="N138" s="150"/>
      <c r="O138" s="150"/>
      <c r="P138" s="150"/>
      <c r="Q138" s="150"/>
      <c r="R138" s="150"/>
      <c r="S138" s="150"/>
      <c r="T138" s="150"/>
      <c r="U138" s="150"/>
      <c r="V138" s="150"/>
      <c r="W138" s="150"/>
      <c r="X138" s="150"/>
      <c r="Y138" s="150"/>
      <c r="Z138" s="150"/>
      <c r="AA138" s="150"/>
      <c r="AB138" s="150"/>
      <c r="AC138" s="150"/>
      <c r="AD138" s="150"/>
      <c r="AE138" s="150"/>
      <c r="AF138" s="150"/>
      <c r="AG138" s="150"/>
      <c r="AH138" s="150"/>
      <c r="AI138" s="150"/>
      <c r="AJ138" s="150"/>
      <c r="AK138" s="150"/>
      <c r="AL138" s="150"/>
      <c r="AM138" s="150"/>
      <c r="AN138" s="150"/>
      <c r="AO138" s="150"/>
      <c r="AP138" s="150"/>
      <c r="AQ138" s="150"/>
      <c r="AR138" s="150"/>
      <c r="AS138" s="150"/>
      <c r="AT138" s="150"/>
      <c r="AU138" s="150"/>
      <c r="AV138" s="150"/>
      <c r="AW138" s="150"/>
      <c r="AX138" s="150"/>
      <c r="AY138" s="150"/>
      <c r="AZ138" s="150"/>
      <c r="BA138" s="150"/>
    </row>
    <row r="139" spans="1:53">
      <c r="A139" s="150"/>
      <c r="B139" s="150"/>
      <c r="C139" s="150"/>
      <c r="D139" s="150"/>
      <c r="E139" s="150"/>
      <c r="F139" s="150"/>
      <c r="G139" s="150"/>
      <c r="H139" s="150"/>
      <c r="I139" s="150"/>
      <c r="J139" s="150"/>
      <c r="K139" s="150"/>
      <c r="L139" s="150"/>
      <c r="M139" s="150"/>
      <c r="N139" s="150"/>
      <c r="O139" s="150"/>
      <c r="P139" s="150"/>
      <c r="Q139" s="150"/>
      <c r="R139" s="150"/>
      <c r="S139" s="150"/>
      <c r="T139" s="150"/>
      <c r="U139" s="150"/>
      <c r="V139" s="150"/>
      <c r="W139" s="150"/>
      <c r="X139" s="150"/>
      <c r="Y139" s="150"/>
      <c r="Z139" s="150"/>
      <c r="AA139" s="150"/>
      <c r="AB139" s="150"/>
      <c r="AC139" s="150"/>
      <c r="AD139" s="150"/>
      <c r="AE139" s="150"/>
      <c r="AF139" s="150"/>
      <c r="AG139" s="150"/>
      <c r="AH139" s="150"/>
      <c r="AI139" s="150"/>
      <c r="AJ139" s="150"/>
      <c r="AK139" s="150"/>
      <c r="AL139" s="150"/>
      <c r="AM139" s="150"/>
      <c r="AN139" s="150"/>
      <c r="AO139" s="150"/>
      <c r="AP139" s="150"/>
      <c r="AQ139" s="150"/>
      <c r="AR139" s="150"/>
      <c r="AS139" s="150"/>
      <c r="AT139" s="150"/>
      <c r="AU139" s="150"/>
      <c r="AV139" s="150"/>
      <c r="AW139" s="150"/>
      <c r="AX139" s="150"/>
      <c r="AY139" s="150"/>
      <c r="AZ139" s="150"/>
      <c r="BA139" s="150"/>
    </row>
    <row r="140" spans="1:53">
      <c r="A140" s="150"/>
      <c r="B140" s="150"/>
      <c r="C140" s="150"/>
      <c r="D140" s="150"/>
      <c r="E140" s="150"/>
      <c r="F140" s="150"/>
      <c r="G140" s="150"/>
      <c r="H140" s="150"/>
      <c r="I140" s="150"/>
      <c r="J140" s="150"/>
      <c r="K140" s="150"/>
      <c r="L140" s="150"/>
      <c r="M140" s="150"/>
      <c r="N140" s="150"/>
      <c r="O140" s="150"/>
      <c r="P140" s="150"/>
      <c r="Q140" s="150"/>
      <c r="R140" s="150"/>
      <c r="S140" s="150"/>
      <c r="T140" s="150"/>
      <c r="U140" s="150"/>
      <c r="V140" s="150"/>
      <c r="W140" s="150"/>
      <c r="X140" s="150"/>
      <c r="Y140" s="150"/>
      <c r="Z140" s="150"/>
      <c r="AA140" s="150"/>
      <c r="AB140" s="150"/>
      <c r="AC140" s="150"/>
      <c r="AD140" s="150"/>
      <c r="AE140" s="150"/>
      <c r="AF140" s="150"/>
      <c r="AG140" s="150"/>
      <c r="AH140" s="150"/>
      <c r="AI140" s="150"/>
      <c r="AJ140" s="150"/>
      <c r="AK140" s="150"/>
      <c r="AL140" s="150"/>
      <c r="AM140" s="150"/>
      <c r="AN140" s="150"/>
      <c r="AO140" s="150"/>
      <c r="AP140" s="150"/>
      <c r="AQ140" s="150"/>
      <c r="AR140" s="150"/>
      <c r="AS140" s="150"/>
      <c r="AT140" s="150"/>
      <c r="AU140" s="150"/>
      <c r="AV140" s="150"/>
      <c r="AW140" s="150"/>
      <c r="AX140" s="150"/>
      <c r="AY140" s="150"/>
      <c r="AZ140" s="150"/>
      <c r="BA140" s="150"/>
    </row>
    <row r="141" spans="1:53">
      <c r="A141" s="150"/>
      <c r="B141" s="150"/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  <c r="P141" s="150"/>
      <c r="Q141" s="150"/>
      <c r="R141" s="150"/>
      <c r="S141" s="150"/>
      <c r="T141" s="150"/>
      <c r="U141" s="150"/>
      <c r="V141" s="150"/>
      <c r="W141" s="150"/>
      <c r="X141" s="150"/>
      <c r="Y141" s="150"/>
      <c r="Z141" s="150"/>
      <c r="AA141" s="150"/>
      <c r="AB141" s="150"/>
      <c r="AC141" s="150"/>
      <c r="AD141" s="150"/>
      <c r="AE141" s="150"/>
      <c r="AF141" s="150"/>
      <c r="AG141" s="150"/>
      <c r="AH141" s="150"/>
      <c r="AI141" s="150"/>
      <c r="AJ141" s="150"/>
      <c r="AK141" s="150"/>
      <c r="AL141" s="150"/>
      <c r="AM141" s="150"/>
      <c r="AN141" s="150"/>
      <c r="AO141" s="150"/>
      <c r="AP141" s="150"/>
      <c r="AQ141" s="150"/>
      <c r="AR141" s="150"/>
      <c r="AS141" s="150"/>
      <c r="AT141" s="150"/>
      <c r="AU141" s="150"/>
      <c r="AV141" s="150"/>
      <c r="AW141" s="150"/>
      <c r="AX141" s="150"/>
      <c r="AY141" s="150"/>
      <c r="AZ141" s="150"/>
      <c r="BA141" s="150"/>
    </row>
    <row r="142" spans="1:53">
      <c r="A142" s="150"/>
      <c r="B142" s="150"/>
      <c r="C142" s="150"/>
      <c r="D142" s="150"/>
      <c r="E142" s="150"/>
      <c r="F142" s="150"/>
      <c r="G142" s="150"/>
      <c r="H142" s="150"/>
      <c r="I142" s="150"/>
      <c r="J142" s="150"/>
      <c r="K142" s="150"/>
      <c r="L142" s="150"/>
      <c r="M142" s="150"/>
      <c r="N142" s="150"/>
      <c r="O142" s="150"/>
      <c r="P142" s="150"/>
      <c r="Q142" s="150"/>
      <c r="R142" s="150"/>
      <c r="S142" s="150"/>
      <c r="T142" s="150"/>
      <c r="U142" s="150"/>
      <c r="V142" s="150"/>
      <c r="W142" s="150"/>
      <c r="X142" s="150"/>
      <c r="Y142" s="150"/>
      <c r="Z142" s="150"/>
      <c r="AA142" s="150"/>
      <c r="AB142" s="150"/>
      <c r="AC142" s="150"/>
      <c r="AD142" s="150"/>
      <c r="AE142" s="150"/>
      <c r="AF142" s="150"/>
      <c r="AG142" s="150"/>
      <c r="AH142" s="150"/>
      <c r="AI142" s="150"/>
      <c r="AJ142" s="150"/>
      <c r="AK142" s="150"/>
      <c r="AL142" s="150"/>
      <c r="AM142" s="150"/>
      <c r="AN142" s="150"/>
      <c r="AO142" s="150"/>
      <c r="AP142" s="150"/>
      <c r="AQ142" s="150"/>
      <c r="AR142" s="150"/>
      <c r="AS142" s="150"/>
      <c r="AT142" s="150"/>
      <c r="AU142" s="150"/>
      <c r="AV142" s="150"/>
      <c r="AW142" s="150"/>
      <c r="AX142" s="150"/>
      <c r="AY142" s="150"/>
      <c r="AZ142" s="150"/>
      <c r="BA142" s="150"/>
    </row>
    <row r="143" spans="1:53">
      <c r="A143" s="150"/>
      <c r="B143" s="150"/>
      <c r="C143" s="150"/>
      <c r="D143" s="150"/>
      <c r="E143" s="150"/>
      <c r="F143" s="150"/>
      <c r="G143" s="150"/>
      <c r="H143" s="150"/>
      <c r="I143" s="150"/>
      <c r="J143" s="150"/>
      <c r="K143" s="150"/>
      <c r="L143" s="150"/>
      <c r="M143" s="150"/>
      <c r="N143" s="150"/>
      <c r="O143" s="150"/>
      <c r="P143" s="150"/>
      <c r="Q143" s="150"/>
      <c r="R143" s="150"/>
      <c r="S143" s="150"/>
      <c r="T143" s="150"/>
      <c r="U143" s="150"/>
      <c r="V143" s="150"/>
      <c r="W143" s="150"/>
      <c r="X143" s="150"/>
      <c r="Y143" s="150"/>
      <c r="Z143" s="150"/>
      <c r="AA143" s="150"/>
      <c r="AB143" s="150"/>
      <c r="AC143" s="150"/>
      <c r="AD143" s="150"/>
      <c r="AE143" s="150"/>
      <c r="AF143" s="150"/>
      <c r="AG143" s="150"/>
      <c r="AH143" s="150"/>
      <c r="AI143" s="150"/>
      <c r="AJ143" s="150"/>
      <c r="AK143" s="150"/>
      <c r="AL143" s="150"/>
      <c r="AM143" s="150"/>
      <c r="AN143" s="150"/>
      <c r="AO143" s="150"/>
      <c r="AP143" s="150"/>
      <c r="AQ143" s="150"/>
      <c r="AR143" s="150"/>
      <c r="AS143" s="150"/>
      <c r="AT143" s="150"/>
      <c r="AU143" s="150"/>
      <c r="AV143" s="150"/>
      <c r="AW143" s="150"/>
      <c r="AX143" s="150"/>
      <c r="AY143" s="150"/>
      <c r="AZ143" s="150"/>
      <c r="BA143" s="150"/>
    </row>
    <row r="144" spans="1:53">
      <c r="A144" s="150"/>
      <c r="B144" s="150"/>
      <c r="C144" s="150"/>
      <c r="D144" s="150"/>
      <c r="E144" s="150"/>
      <c r="F144" s="150"/>
      <c r="G144" s="150"/>
      <c r="H144" s="150"/>
      <c r="I144" s="150"/>
      <c r="J144" s="150"/>
      <c r="K144" s="150"/>
      <c r="L144" s="150"/>
      <c r="M144" s="150"/>
      <c r="N144" s="150"/>
      <c r="O144" s="150"/>
      <c r="P144" s="150"/>
      <c r="Q144" s="150"/>
      <c r="R144" s="150"/>
      <c r="S144" s="150"/>
      <c r="T144" s="150"/>
      <c r="U144" s="150"/>
      <c r="V144" s="150"/>
      <c r="W144" s="150"/>
      <c r="X144" s="150"/>
      <c r="Y144" s="150"/>
      <c r="Z144" s="150"/>
      <c r="AA144" s="150"/>
      <c r="AB144" s="150"/>
      <c r="AC144" s="150"/>
      <c r="AD144" s="150"/>
      <c r="AE144" s="150"/>
      <c r="AF144" s="150"/>
      <c r="AG144" s="150"/>
      <c r="AH144" s="150"/>
      <c r="AI144" s="150"/>
      <c r="AJ144" s="150"/>
      <c r="AK144" s="150"/>
      <c r="AL144" s="150"/>
      <c r="AM144" s="150"/>
      <c r="AN144" s="150"/>
      <c r="AO144" s="150"/>
      <c r="AP144" s="150"/>
      <c r="AQ144" s="150"/>
      <c r="AR144" s="150"/>
      <c r="AS144" s="150"/>
      <c r="AT144" s="150"/>
      <c r="AU144" s="150"/>
      <c r="AV144" s="150"/>
      <c r="AW144" s="150"/>
      <c r="AX144" s="150"/>
      <c r="AY144" s="150"/>
      <c r="AZ144" s="150"/>
      <c r="BA144" s="150"/>
    </row>
    <row r="145" spans="1:53">
      <c r="A145" s="150"/>
      <c r="B145" s="150"/>
      <c r="C145" s="150"/>
      <c r="D145" s="150"/>
      <c r="E145" s="150"/>
      <c r="F145" s="150"/>
      <c r="G145" s="150"/>
      <c r="H145" s="150"/>
      <c r="I145" s="150"/>
      <c r="J145" s="150"/>
      <c r="K145" s="150"/>
      <c r="L145" s="150"/>
      <c r="M145" s="150"/>
      <c r="N145" s="150"/>
      <c r="O145" s="150"/>
      <c r="P145" s="150"/>
      <c r="Q145" s="150"/>
      <c r="R145" s="150"/>
      <c r="S145" s="150"/>
      <c r="T145" s="150"/>
      <c r="U145" s="150"/>
      <c r="V145" s="150"/>
      <c r="W145" s="150"/>
      <c r="X145" s="150"/>
      <c r="Y145" s="150"/>
      <c r="Z145" s="150"/>
      <c r="AA145" s="150"/>
      <c r="AB145" s="150"/>
      <c r="AC145" s="150"/>
      <c r="AD145" s="150"/>
      <c r="AE145" s="150"/>
      <c r="AF145" s="150"/>
      <c r="AG145" s="150"/>
      <c r="AH145" s="150"/>
      <c r="AI145" s="150"/>
      <c r="AJ145" s="150"/>
      <c r="AK145" s="150"/>
      <c r="AL145" s="150"/>
      <c r="AM145" s="150"/>
      <c r="AN145" s="150"/>
      <c r="AO145" s="150"/>
      <c r="AP145" s="150"/>
      <c r="AQ145" s="150"/>
      <c r="AR145" s="150"/>
      <c r="AS145" s="150"/>
      <c r="AT145" s="150"/>
      <c r="AU145" s="150"/>
      <c r="AV145" s="150"/>
      <c r="AW145" s="150"/>
      <c r="AX145" s="150"/>
      <c r="AY145" s="150"/>
      <c r="AZ145" s="150"/>
      <c r="BA145" s="150"/>
    </row>
    <row r="146" spans="1:53">
      <c r="A146" s="150"/>
      <c r="B146" s="150"/>
      <c r="C146" s="150"/>
      <c r="D146" s="150"/>
      <c r="E146" s="150"/>
      <c r="F146" s="150"/>
      <c r="G146" s="150"/>
      <c r="H146" s="150"/>
      <c r="I146" s="150"/>
      <c r="J146" s="150"/>
      <c r="K146" s="150"/>
      <c r="L146" s="150"/>
      <c r="M146" s="150"/>
      <c r="N146" s="150"/>
      <c r="O146" s="150"/>
      <c r="P146" s="150"/>
      <c r="Q146" s="150"/>
      <c r="R146" s="150"/>
      <c r="S146" s="150"/>
      <c r="T146" s="150"/>
      <c r="U146" s="150"/>
      <c r="V146" s="150"/>
      <c r="W146" s="150"/>
      <c r="X146" s="150"/>
      <c r="Y146" s="150"/>
      <c r="Z146" s="150"/>
      <c r="AA146" s="150"/>
      <c r="AB146" s="150"/>
      <c r="AC146" s="150"/>
      <c r="AD146" s="150"/>
      <c r="AE146" s="150"/>
      <c r="AF146" s="150"/>
      <c r="AG146" s="150"/>
      <c r="AH146" s="150"/>
      <c r="AI146" s="150"/>
      <c r="AJ146" s="150"/>
      <c r="AK146" s="150"/>
      <c r="AL146" s="150"/>
      <c r="AM146" s="150"/>
      <c r="AN146" s="150"/>
      <c r="AO146" s="150"/>
      <c r="AP146" s="150"/>
      <c r="AQ146" s="150"/>
      <c r="AR146" s="150"/>
      <c r="AS146" s="150"/>
      <c r="AT146" s="150"/>
      <c r="AU146" s="150"/>
      <c r="AV146" s="150"/>
      <c r="AW146" s="150"/>
      <c r="AX146" s="150"/>
      <c r="AY146" s="150"/>
      <c r="AZ146" s="150"/>
      <c r="BA146" s="150"/>
    </row>
    <row r="147" spans="1:53">
      <c r="A147" s="150"/>
      <c r="B147" s="150"/>
      <c r="C147" s="150"/>
      <c r="D147" s="150"/>
      <c r="E147" s="150"/>
      <c r="F147" s="150"/>
      <c r="G147" s="150"/>
      <c r="H147" s="150"/>
      <c r="I147" s="150"/>
      <c r="J147" s="150"/>
      <c r="K147" s="150"/>
      <c r="L147" s="150"/>
      <c r="M147" s="150"/>
      <c r="N147" s="150"/>
      <c r="O147" s="150"/>
      <c r="P147" s="150"/>
      <c r="Q147" s="150"/>
      <c r="R147" s="150"/>
      <c r="S147" s="150"/>
      <c r="T147" s="150"/>
      <c r="U147" s="150"/>
      <c r="V147" s="150"/>
      <c r="W147" s="150"/>
      <c r="X147" s="150"/>
      <c r="Y147" s="150"/>
      <c r="Z147" s="150"/>
      <c r="AA147" s="150"/>
      <c r="AB147" s="150"/>
      <c r="AC147" s="150"/>
      <c r="AD147" s="150"/>
      <c r="AE147" s="150"/>
      <c r="AF147" s="150"/>
      <c r="AG147" s="150"/>
      <c r="AH147" s="150"/>
      <c r="AI147" s="150"/>
      <c r="AJ147" s="150"/>
      <c r="AK147" s="150"/>
      <c r="AL147" s="150"/>
      <c r="AM147" s="150"/>
      <c r="AN147" s="150"/>
      <c r="AO147" s="150"/>
      <c r="AP147" s="150"/>
      <c r="AQ147" s="150"/>
      <c r="AR147" s="150"/>
      <c r="AS147" s="150"/>
      <c r="AT147" s="150"/>
      <c r="AU147" s="150"/>
      <c r="AV147" s="150"/>
      <c r="AW147" s="150"/>
      <c r="AX147" s="150"/>
      <c r="AY147" s="150"/>
      <c r="AZ147" s="150"/>
      <c r="BA147" s="150"/>
    </row>
    <row r="148" spans="1:53">
      <c r="A148" s="150"/>
      <c r="B148" s="150"/>
      <c r="C148" s="150"/>
      <c r="D148" s="150"/>
      <c r="E148" s="150"/>
      <c r="F148" s="150"/>
      <c r="G148" s="150"/>
      <c r="H148" s="150"/>
      <c r="I148" s="150"/>
      <c r="J148" s="150"/>
      <c r="K148" s="150"/>
      <c r="L148" s="150"/>
      <c r="M148" s="150"/>
      <c r="N148" s="150"/>
      <c r="O148" s="150"/>
      <c r="P148" s="150"/>
      <c r="Q148" s="150"/>
      <c r="R148" s="150"/>
      <c r="S148" s="150"/>
      <c r="T148" s="150"/>
      <c r="U148" s="150"/>
      <c r="V148" s="150"/>
      <c r="W148" s="150"/>
      <c r="X148" s="150"/>
      <c r="Y148" s="150"/>
      <c r="Z148" s="150"/>
      <c r="AA148" s="150"/>
      <c r="AB148" s="150"/>
      <c r="AC148" s="150"/>
      <c r="AD148" s="150"/>
      <c r="AE148" s="150"/>
      <c r="AF148" s="150"/>
      <c r="AG148" s="150"/>
      <c r="AH148" s="150"/>
      <c r="AI148" s="150"/>
      <c r="AJ148" s="150"/>
      <c r="AK148" s="150"/>
      <c r="AL148" s="150"/>
      <c r="AM148" s="150"/>
      <c r="AN148" s="150"/>
      <c r="AO148" s="150"/>
      <c r="AP148" s="150"/>
      <c r="AQ148" s="150"/>
      <c r="AR148" s="150"/>
      <c r="AS148" s="150"/>
      <c r="AT148" s="150"/>
      <c r="AU148" s="150"/>
      <c r="AV148" s="150"/>
      <c r="AW148" s="150"/>
      <c r="AX148" s="150"/>
      <c r="AY148" s="150"/>
      <c r="AZ148" s="150"/>
      <c r="BA148" s="150"/>
    </row>
    <row r="149" spans="1:53">
      <c r="A149" s="150"/>
      <c r="B149" s="150"/>
      <c r="C149" s="150"/>
      <c r="D149" s="150"/>
      <c r="E149" s="150"/>
      <c r="F149" s="150"/>
      <c r="G149" s="150"/>
      <c r="H149" s="150"/>
      <c r="I149" s="150"/>
      <c r="J149" s="150"/>
      <c r="K149" s="150"/>
      <c r="L149" s="150"/>
      <c r="M149" s="150"/>
      <c r="N149" s="150"/>
      <c r="O149" s="150"/>
      <c r="P149" s="150"/>
      <c r="Q149" s="150"/>
      <c r="R149" s="150"/>
      <c r="S149" s="150"/>
      <c r="T149" s="150"/>
      <c r="U149" s="150"/>
      <c r="V149" s="150"/>
      <c r="W149" s="150"/>
      <c r="X149" s="150"/>
      <c r="Y149" s="150"/>
      <c r="Z149" s="150"/>
      <c r="AA149" s="150"/>
      <c r="AB149" s="150"/>
      <c r="AC149" s="150"/>
      <c r="AD149" s="150"/>
      <c r="AE149" s="150"/>
      <c r="AF149" s="150"/>
      <c r="AG149" s="150"/>
      <c r="AH149" s="150"/>
      <c r="AI149" s="150"/>
      <c r="AJ149" s="150"/>
      <c r="AK149" s="150"/>
      <c r="AL149" s="150"/>
      <c r="AM149" s="150"/>
      <c r="AN149" s="150"/>
      <c r="AO149" s="150"/>
      <c r="AP149" s="150"/>
      <c r="AQ149" s="150"/>
      <c r="AR149" s="150"/>
      <c r="AS149" s="150"/>
      <c r="AT149" s="150"/>
      <c r="AU149" s="150"/>
      <c r="AV149" s="150"/>
      <c r="AW149" s="150"/>
      <c r="AX149" s="150"/>
      <c r="AY149" s="150"/>
      <c r="AZ149" s="150"/>
      <c r="BA149" s="150"/>
    </row>
    <row r="150" spans="1:53">
      <c r="A150" s="150"/>
      <c r="B150" s="150"/>
      <c r="C150" s="150"/>
      <c r="D150" s="150"/>
      <c r="E150" s="150"/>
      <c r="F150" s="150"/>
      <c r="G150" s="150"/>
      <c r="H150" s="150"/>
      <c r="I150" s="150"/>
      <c r="J150" s="150"/>
      <c r="K150" s="150"/>
      <c r="L150" s="150"/>
      <c r="M150" s="150"/>
      <c r="N150" s="150"/>
      <c r="O150" s="150"/>
      <c r="P150" s="150"/>
      <c r="Q150" s="150"/>
      <c r="R150" s="150"/>
      <c r="S150" s="150"/>
      <c r="T150" s="150"/>
      <c r="U150" s="150"/>
      <c r="V150" s="150"/>
      <c r="W150" s="150"/>
      <c r="X150" s="150"/>
      <c r="Y150" s="150"/>
      <c r="Z150" s="150"/>
      <c r="AA150" s="150"/>
      <c r="AB150" s="150"/>
      <c r="AC150" s="150"/>
      <c r="AD150" s="150"/>
      <c r="AE150" s="150"/>
      <c r="AF150" s="150"/>
      <c r="AG150" s="150"/>
      <c r="AH150" s="150"/>
      <c r="AI150" s="150"/>
      <c r="AJ150" s="150"/>
      <c r="AK150" s="150"/>
      <c r="AL150" s="150"/>
      <c r="AM150" s="150"/>
      <c r="AN150" s="150"/>
      <c r="AO150" s="150"/>
      <c r="AP150" s="150"/>
      <c r="AQ150" s="150"/>
      <c r="AR150" s="150"/>
      <c r="AS150" s="150"/>
      <c r="AT150" s="150"/>
      <c r="AU150" s="150"/>
      <c r="AV150" s="150"/>
      <c r="AW150" s="150"/>
      <c r="AX150" s="150"/>
      <c r="AY150" s="150"/>
      <c r="AZ150" s="150"/>
      <c r="BA150" s="150"/>
    </row>
    <row r="151" spans="1:53">
      <c r="A151" s="150"/>
      <c r="B151" s="150"/>
      <c r="C151" s="150"/>
      <c r="D151" s="150"/>
      <c r="E151" s="150"/>
      <c r="F151" s="150"/>
      <c r="G151" s="150"/>
      <c r="H151" s="150"/>
      <c r="I151" s="150"/>
      <c r="J151" s="150"/>
      <c r="K151" s="150"/>
      <c r="L151" s="150"/>
      <c r="M151" s="150"/>
      <c r="N151" s="150"/>
      <c r="O151" s="150"/>
      <c r="P151" s="150"/>
      <c r="Q151" s="150"/>
      <c r="R151" s="150"/>
      <c r="S151" s="150"/>
      <c r="T151" s="150"/>
      <c r="U151" s="150"/>
      <c r="V151" s="150"/>
      <c r="W151" s="150"/>
      <c r="X151" s="150"/>
      <c r="Y151" s="150"/>
      <c r="Z151" s="150"/>
      <c r="AA151" s="150"/>
      <c r="AB151" s="150"/>
      <c r="AC151" s="150"/>
      <c r="AD151" s="150"/>
      <c r="AE151" s="150"/>
      <c r="AF151" s="150"/>
      <c r="AG151" s="150"/>
      <c r="AH151" s="150"/>
      <c r="AI151" s="150"/>
      <c r="AJ151" s="150"/>
      <c r="AK151" s="150"/>
      <c r="AL151" s="150"/>
      <c r="AM151" s="150"/>
      <c r="AN151" s="150"/>
      <c r="AO151" s="150"/>
      <c r="AP151" s="150"/>
      <c r="AQ151" s="150"/>
      <c r="AR151" s="150"/>
      <c r="AS151" s="150"/>
      <c r="AT151" s="150"/>
      <c r="AU151" s="150"/>
      <c r="AV151" s="150"/>
      <c r="AW151" s="150"/>
      <c r="AX151" s="150"/>
      <c r="AY151" s="150"/>
      <c r="AZ151" s="150"/>
      <c r="BA151" s="150"/>
    </row>
    <row r="152" spans="1:53">
      <c r="A152" s="150"/>
      <c r="B152" s="150"/>
      <c r="C152" s="150"/>
      <c r="D152" s="150"/>
      <c r="E152" s="150"/>
      <c r="F152" s="150"/>
      <c r="G152" s="150"/>
      <c r="H152" s="150"/>
      <c r="I152" s="150"/>
      <c r="J152" s="150"/>
      <c r="K152" s="150"/>
      <c r="L152" s="150"/>
      <c r="M152" s="150"/>
      <c r="N152" s="150"/>
      <c r="O152" s="150"/>
      <c r="P152" s="150"/>
      <c r="Q152" s="150"/>
      <c r="R152" s="150"/>
      <c r="S152" s="150"/>
      <c r="T152" s="150"/>
      <c r="U152" s="150"/>
      <c r="V152" s="150"/>
      <c r="W152" s="150"/>
      <c r="X152" s="150"/>
      <c r="Y152" s="150"/>
      <c r="Z152" s="150"/>
      <c r="AA152" s="150"/>
      <c r="AB152" s="150"/>
      <c r="AC152" s="150"/>
      <c r="AD152" s="150"/>
      <c r="AE152" s="150"/>
      <c r="AF152" s="150"/>
      <c r="AG152" s="150"/>
      <c r="AH152" s="150"/>
      <c r="AI152" s="150"/>
      <c r="AJ152" s="150"/>
      <c r="AK152" s="150"/>
      <c r="AL152" s="150"/>
      <c r="AM152" s="150"/>
      <c r="AN152" s="150"/>
      <c r="AO152" s="150"/>
      <c r="AP152" s="150"/>
      <c r="AQ152" s="150"/>
      <c r="AR152" s="150"/>
      <c r="AS152" s="150"/>
      <c r="AT152" s="150"/>
      <c r="AU152" s="150"/>
      <c r="AV152" s="150"/>
      <c r="AW152" s="150"/>
      <c r="AX152" s="150"/>
      <c r="AY152" s="150"/>
      <c r="AZ152" s="150"/>
      <c r="BA152" s="150"/>
    </row>
    <row r="153" spans="1:53">
      <c r="A153" s="150"/>
      <c r="B153" s="150"/>
      <c r="C153" s="150"/>
      <c r="D153" s="150"/>
      <c r="E153" s="150"/>
      <c r="F153" s="150"/>
      <c r="G153" s="150"/>
      <c r="H153" s="150"/>
      <c r="I153" s="150"/>
      <c r="J153" s="150"/>
      <c r="K153" s="150"/>
      <c r="L153" s="150"/>
      <c r="M153" s="150"/>
      <c r="N153" s="150"/>
      <c r="O153" s="150"/>
      <c r="P153" s="150"/>
      <c r="Q153" s="150"/>
      <c r="R153" s="150"/>
      <c r="S153" s="150"/>
      <c r="T153" s="150"/>
      <c r="U153" s="150"/>
      <c r="V153" s="150"/>
      <c r="W153" s="150"/>
      <c r="X153" s="150"/>
      <c r="Y153" s="150"/>
      <c r="Z153" s="150"/>
      <c r="AA153" s="150"/>
      <c r="AB153" s="150"/>
      <c r="AC153" s="150"/>
      <c r="AD153" s="150"/>
      <c r="AE153" s="150"/>
      <c r="AF153" s="150"/>
      <c r="AG153" s="150"/>
      <c r="AH153" s="150"/>
      <c r="AI153" s="150"/>
      <c r="AJ153" s="150"/>
      <c r="AK153" s="150"/>
      <c r="AL153" s="150"/>
      <c r="AM153" s="150"/>
      <c r="AN153" s="150"/>
      <c r="AO153" s="150"/>
      <c r="AP153" s="150"/>
      <c r="AQ153" s="150"/>
      <c r="AR153" s="150"/>
      <c r="AS153" s="150"/>
      <c r="AT153" s="150"/>
      <c r="AU153" s="150"/>
      <c r="AV153" s="150"/>
      <c r="AW153" s="150"/>
      <c r="AX153" s="150"/>
      <c r="AY153" s="150"/>
      <c r="AZ153" s="150"/>
      <c r="BA153" s="150"/>
    </row>
    <row r="154" spans="1:53">
      <c r="A154" s="150"/>
      <c r="B154" s="150"/>
      <c r="C154" s="150"/>
      <c r="D154" s="150"/>
      <c r="E154" s="150"/>
      <c r="F154" s="150"/>
      <c r="G154" s="150"/>
      <c r="H154" s="150"/>
      <c r="I154" s="150"/>
      <c r="J154" s="150"/>
      <c r="K154" s="150"/>
      <c r="L154" s="150"/>
      <c r="M154" s="150"/>
      <c r="N154" s="150"/>
      <c r="O154" s="150"/>
      <c r="P154" s="150"/>
      <c r="Q154" s="150"/>
      <c r="R154" s="150"/>
      <c r="S154" s="150"/>
      <c r="T154" s="150"/>
      <c r="U154" s="150"/>
      <c r="V154" s="150"/>
      <c r="W154" s="150"/>
      <c r="X154" s="150"/>
      <c r="Y154" s="150"/>
      <c r="Z154" s="150"/>
      <c r="AA154" s="150"/>
      <c r="AB154" s="150"/>
      <c r="AC154" s="150"/>
      <c r="AD154" s="150"/>
      <c r="AE154" s="150"/>
      <c r="AF154" s="150"/>
      <c r="AG154" s="150"/>
      <c r="AH154" s="150"/>
      <c r="AI154" s="150"/>
      <c r="AJ154" s="150"/>
      <c r="AK154" s="150"/>
      <c r="AL154" s="150"/>
      <c r="AM154" s="150"/>
      <c r="AN154" s="150"/>
      <c r="AO154" s="150"/>
      <c r="AP154" s="150"/>
      <c r="AQ154" s="150"/>
      <c r="AR154" s="150"/>
      <c r="AS154" s="150"/>
      <c r="AT154" s="150"/>
      <c r="AU154" s="150"/>
      <c r="AV154" s="150"/>
      <c r="AW154" s="150"/>
      <c r="AX154" s="150"/>
      <c r="AY154" s="150"/>
      <c r="AZ154" s="150"/>
      <c r="BA154" s="150"/>
    </row>
    <row r="155" spans="1:53">
      <c r="A155" s="150"/>
      <c r="B155" s="150"/>
      <c r="C155" s="150"/>
      <c r="D155" s="150"/>
      <c r="E155" s="150"/>
      <c r="F155" s="150"/>
      <c r="G155" s="150"/>
      <c r="H155" s="150"/>
      <c r="I155" s="150"/>
      <c r="J155" s="150"/>
      <c r="K155" s="150"/>
      <c r="L155" s="150"/>
      <c r="M155" s="150"/>
      <c r="N155" s="150"/>
      <c r="O155" s="150"/>
      <c r="P155" s="150"/>
      <c r="Q155" s="150"/>
      <c r="R155" s="150"/>
      <c r="S155" s="150"/>
      <c r="T155" s="150"/>
      <c r="U155" s="150"/>
      <c r="V155" s="150"/>
      <c r="W155" s="150"/>
      <c r="X155" s="150"/>
      <c r="Y155" s="150"/>
      <c r="Z155" s="150"/>
      <c r="AA155" s="150"/>
      <c r="AB155" s="150"/>
      <c r="AC155" s="150"/>
      <c r="AD155" s="150"/>
      <c r="AE155" s="150"/>
      <c r="AF155" s="150"/>
      <c r="AG155" s="150"/>
      <c r="AH155" s="150"/>
      <c r="AI155" s="150"/>
      <c r="AJ155" s="150"/>
      <c r="AK155" s="150"/>
      <c r="AL155" s="150"/>
      <c r="AM155" s="150"/>
      <c r="AN155" s="150"/>
      <c r="AO155" s="150"/>
      <c r="AP155" s="150"/>
      <c r="AQ155" s="150"/>
      <c r="AR155" s="150"/>
      <c r="AS155" s="150"/>
      <c r="AT155" s="150"/>
      <c r="AU155" s="150"/>
      <c r="AV155" s="150"/>
      <c r="AW155" s="150"/>
      <c r="AX155" s="150"/>
      <c r="AY155" s="150"/>
      <c r="AZ155" s="150"/>
      <c r="BA155" s="150"/>
    </row>
    <row r="156" spans="1:53">
      <c r="A156" s="150"/>
      <c r="B156" s="150"/>
      <c r="C156" s="150"/>
      <c r="D156" s="150"/>
      <c r="E156" s="150"/>
      <c r="F156" s="150"/>
      <c r="G156" s="150"/>
      <c r="H156" s="150"/>
      <c r="I156" s="150"/>
      <c r="J156" s="150"/>
      <c r="K156" s="150"/>
      <c r="L156" s="150"/>
      <c r="M156" s="150"/>
      <c r="N156" s="150"/>
      <c r="O156" s="150"/>
      <c r="P156" s="150"/>
      <c r="Q156" s="150"/>
      <c r="R156" s="150"/>
      <c r="S156" s="150"/>
      <c r="T156" s="150"/>
      <c r="U156" s="150"/>
      <c r="V156" s="150"/>
      <c r="W156" s="150"/>
      <c r="X156" s="150"/>
      <c r="Y156" s="150"/>
      <c r="Z156" s="150"/>
      <c r="AA156" s="150"/>
      <c r="AB156" s="150"/>
      <c r="AC156" s="150"/>
      <c r="AD156" s="150"/>
      <c r="AE156" s="150"/>
      <c r="AF156" s="150"/>
      <c r="AG156" s="150"/>
      <c r="AH156" s="150"/>
      <c r="AI156" s="150"/>
      <c r="AJ156" s="150"/>
      <c r="AK156" s="150"/>
      <c r="AL156" s="150"/>
      <c r="AM156" s="150"/>
      <c r="AN156" s="150"/>
      <c r="AO156" s="150"/>
      <c r="AP156" s="150"/>
      <c r="AQ156" s="150"/>
      <c r="AR156" s="150"/>
      <c r="AS156" s="150"/>
      <c r="AT156" s="150"/>
      <c r="AU156" s="150"/>
      <c r="AV156" s="150"/>
      <c r="AW156" s="150"/>
      <c r="AX156" s="150"/>
      <c r="AY156" s="150"/>
      <c r="AZ156" s="150"/>
      <c r="BA156" s="150"/>
    </row>
    <row r="157" spans="1:53">
      <c r="A157" s="150"/>
      <c r="B157" s="150"/>
      <c r="C157" s="150"/>
      <c r="D157" s="150"/>
      <c r="E157" s="150"/>
      <c r="F157" s="150"/>
      <c r="G157" s="150"/>
      <c r="H157" s="150"/>
      <c r="I157" s="150"/>
      <c r="J157" s="150"/>
      <c r="K157" s="150"/>
      <c r="L157" s="150"/>
      <c r="M157" s="150"/>
      <c r="N157" s="150"/>
      <c r="O157" s="150"/>
      <c r="P157" s="150"/>
      <c r="Q157" s="150"/>
      <c r="R157" s="150"/>
      <c r="S157" s="150"/>
      <c r="T157" s="150"/>
      <c r="U157" s="150"/>
      <c r="V157" s="150"/>
      <c r="W157" s="150"/>
      <c r="X157" s="150"/>
      <c r="Y157" s="150"/>
      <c r="Z157" s="150"/>
      <c r="AA157" s="150"/>
      <c r="AB157" s="150"/>
      <c r="AC157" s="150"/>
      <c r="AD157" s="150"/>
      <c r="AE157" s="150"/>
      <c r="AF157" s="150"/>
      <c r="AG157" s="150"/>
      <c r="AH157" s="150"/>
      <c r="AI157" s="150"/>
      <c r="AJ157" s="150"/>
      <c r="AK157" s="150"/>
      <c r="AL157" s="150"/>
      <c r="AM157" s="150"/>
      <c r="AN157" s="150"/>
      <c r="AO157" s="150"/>
      <c r="AP157" s="150"/>
      <c r="AQ157" s="150"/>
      <c r="AR157" s="150"/>
      <c r="AS157" s="150"/>
      <c r="AT157" s="150"/>
      <c r="AU157" s="150"/>
      <c r="AV157" s="150"/>
      <c r="AW157" s="150"/>
      <c r="AX157" s="150"/>
      <c r="AY157" s="150"/>
      <c r="AZ157" s="150"/>
      <c r="BA157" s="150"/>
    </row>
    <row r="158" spans="1:53">
      <c r="A158" s="150"/>
      <c r="B158" s="150"/>
      <c r="C158" s="150"/>
      <c r="D158" s="150"/>
      <c r="E158" s="150"/>
      <c r="F158" s="150"/>
      <c r="G158" s="150"/>
      <c r="H158" s="150"/>
      <c r="I158" s="150"/>
      <c r="J158" s="150"/>
      <c r="K158" s="150"/>
      <c r="L158" s="150"/>
      <c r="M158" s="150"/>
      <c r="N158" s="150"/>
      <c r="O158" s="150"/>
      <c r="P158" s="150"/>
      <c r="Q158" s="150"/>
      <c r="R158" s="150"/>
      <c r="S158" s="150"/>
      <c r="T158" s="150"/>
      <c r="U158" s="150"/>
      <c r="V158" s="150"/>
      <c r="W158" s="150"/>
      <c r="X158" s="150"/>
      <c r="Y158" s="150"/>
      <c r="Z158" s="150"/>
      <c r="AA158" s="150"/>
      <c r="AB158" s="150"/>
      <c r="AC158" s="150"/>
      <c r="AD158" s="150"/>
      <c r="AE158" s="150"/>
      <c r="AF158" s="150"/>
      <c r="AG158" s="150"/>
      <c r="AH158" s="150"/>
      <c r="AI158" s="150"/>
      <c r="AJ158" s="150"/>
      <c r="AK158" s="150"/>
      <c r="AL158" s="150"/>
      <c r="AM158" s="150"/>
      <c r="AN158" s="150"/>
      <c r="AO158" s="150"/>
      <c r="AP158" s="150"/>
      <c r="AQ158" s="150"/>
      <c r="AR158" s="150"/>
      <c r="AS158" s="150"/>
      <c r="AT158" s="150"/>
      <c r="AU158" s="150"/>
      <c r="AV158" s="150"/>
      <c r="AW158" s="150"/>
      <c r="AX158" s="150"/>
      <c r="AY158" s="150"/>
      <c r="AZ158" s="150"/>
      <c r="BA158" s="150"/>
    </row>
    <row r="159" spans="1:53">
      <c r="A159" s="150"/>
      <c r="B159" s="150"/>
      <c r="C159" s="150"/>
      <c r="D159" s="150"/>
      <c r="E159" s="150"/>
      <c r="F159" s="150"/>
      <c r="G159" s="150"/>
      <c r="H159" s="150"/>
      <c r="I159" s="150"/>
      <c r="J159" s="150"/>
      <c r="K159" s="150"/>
      <c r="L159" s="150"/>
      <c r="M159" s="150"/>
      <c r="N159" s="150"/>
      <c r="O159" s="150"/>
      <c r="P159" s="150"/>
      <c r="Q159" s="150"/>
      <c r="R159" s="150"/>
      <c r="S159" s="150"/>
      <c r="T159" s="150"/>
      <c r="U159" s="150"/>
      <c r="V159" s="150"/>
      <c r="W159" s="150"/>
      <c r="X159" s="150"/>
      <c r="Y159" s="150"/>
      <c r="Z159" s="150"/>
      <c r="AA159" s="150"/>
      <c r="AB159" s="150"/>
      <c r="AC159" s="150"/>
      <c r="AD159" s="150"/>
      <c r="AE159" s="150"/>
      <c r="AF159" s="150"/>
      <c r="AG159" s="150"/>
      <c r="AH159" s="150"/>
      <c r="AI159" s="150"/>
      <c r="AJ159" s="150"/>
      <c r="AK159" s="150"/>
      <c r="AL159" s="150"/>
      <c r="AM159" s="150"/>
      <c r="AN159" s="150"/>
      <c r="AO159" s="150"/>
      <c r="AP159" s="150"/>
      <c r="AQ159" s="150"/>
      <c r="AR159" s="150"/>
      <c r="AS159" s="150"/>
      <c r="AT159" s="150"/>
      <c r="AU159" s="150"/>
      <c r="AV159" s="150"/>
      <c r="AW159" s="150"/>
      <c r="AX159" s="150"/>
      <c r="AY159" s="150"/>
      <c r="AZ159" s="150"/>
      <c r="BA159" s="150"/>
    </row>
    <row r="160" spans="1:53">
      <c r="A160" s="150"/>
      <c r="B160" s="150"/>
      <c r="C160" s="150"/>
      <c r="D160" s="150"/>
      <c r="E160" s="150"/>
      <c r="F160" s="150"/>
      <c r="G160" s="150"/>
      <c r="H160" s="150"/>
      <c r="I160" s="150"/>
      <c r="J160" s="150"/>
      <c r="K160" s="150"/>
      <c r="L160" s="150"/>
      <c r="M160" s="150"/>
      <c r="N160" s="150"/>
      <c r="O160" s="150"/>
      <c r="P160" s="150"/>
      <c r="Q160" s="150"/>
      <c r="R160" s="150"/>
      <c r="S160" s="150"/>
      <c r="T160" s="150"/>
      <c r="U160" s="150"/>
      <c r="V160" s="150"/>
      <c r="W160" s="150"/>
      <c r="X160" s="150"/>
      <c r="Y160" s="150"/>
      <c r="Z160" s="150"/>
      <c r="AA160" s="150"/>
      <c r="AB160" s="150"/>
      <c r="AC160" s="150"/>
      <c r="AD160" s="150"/>
      <c r="AE160" s="150"/>
      <c r="AF160" s="150"/>
      <c r="AG160" s="150"/>
      <c r="AH160" s="150"/>
      <c r="AI160" s="150"/>
      <c r="AJ160" s="150"/>
      <c r="AK160" s="150"/>
      <c r="AL160" s="150"/>
      <c r="AM160" s="150"/>
      <c r="AN160" s="150"/>
      <c r="AO160" s="150"/>
      <c r="AP160" s="150"/>
      <c r="AQ160" s="150"/>
      <c r="AR160" s="150"/>
      <c r="AS160" s="150"/>
      <c r="AT160" s="150"/>
      <c r="AU160" s="150"/>
      <c r="AV160" s="150"/>
      <c r="AW160" s="150"/>
      <c r="AX160" s="150"/>
      <c r="AY160" s="150"/>
      <c r="AZ160" s="150"/>
      <c r="BA160" s="150"/>
    </row>
    <row r="161" spans="1:53">
      <c r="A161" s="150"/>
      <c r="B161" s="150"/>
      <c r="C161" s="150"/>
      <c r="D161" s="150"/>
      <c r="E161" s="150"/>
      <c r="F161" s="150"/>
      <c r="G161" s="150"/>
      <c r="H161" s="150"/>
      <c r="I161" s="150"/>
      <c r="J161" s="150"/>
      <c r="K161" s="150"/>
      <c r="L161" s="150"/>
      <c r="M161" s="150"/>
      <c r="N161" s="150"/>
      <c r="O161" s="150"/>
      <c r="P161" s="150"/>
      <c r="Q161" s="150"/>
      <c r="R161" s="150"/>
      <c r="S161" s="150"/>
      <c r="T161" s="150"/>
      <c r="U161" s="150"/>
      <c r="V161" s="150"/>
      <c r="W161" s="150"/>
      <c r="X161" s="150"/>
      <c r="Y161" s="150"/>
      <c r="Z161" s="150"/>
      <c r="AA161" s="150"/>
      <c r="AB161" s="150"/>
      <c r="AC161" s="150"/>
      <c r="AD161" s="150"/>
      <c r="AE161" s="150"/>
      <c r="AF161" s="150"/>
      <c r="AG161" s="150"/>
      <c r="AH161" s="150"/>
      <c r="AI161" s="150"/>
      <c r="AJ161" s="150"/>
      <c r="AK161" s="150"/>
      <c r="AL161" s="150"/>
      <c r="AM161" s="150"/>
      <c r="AN161" s="150"/>
      <c r="AO161" s="150"/>
      <c r="AP161" s="150"/>
      <c r="AQ161" s="150"/>
      <c r="AR161" s="150"/>
      <c r="AS161" s="150"/>
      <c r="AT161" s="150"/>
      <c r="AU161" s="150"/>
      <c r="AV161" s="150"/>
      <c r="AW161" s="150"/>
      <c r="AX161" s="150"/>
      <c r="AY161" s="150"/>
      <c r="AZ161" s="150"/>
      <c r="BA161" s="150"/>
    </row>
    <row r="162" spans="1:53">
      <c r="A162" s="150"/>
      <c r="B162" s="150"/>
      <c r="C162" s="150"/>
      <c r="D162" s="150"/>
      <c r="E162" s="150"/>
      <c r="F162" s="150"/>
      <c r="G162" s="150"/>
      <c r="H162" s="150"/>
      <c r="I162" s="150"/>
      <c r="J162" s="150"/>
      <c r="K162" s="150"/>
      <c r="L162" s="150"/>
      <c r="M162" s="150"/>
      <c r="N162" s="150"/>
      <c r="O162" s="150"/>
      <c r="P162" s="150"/>
      <c r="Q162" s="150"/>
      <c r="R162" s="150"/>
      <c r="S162" s="150"/>
      <c r="T162" s="150"/>
      <c r="U162" s="150"/>
      <c r="V162" s="150"/>
      <c r="W162" s="150"/>
      <c r="X162" s="150"/>
      <c r="Y162" s="150"/>
      <c r="Z162" s="150"/>
      <c r="AA162" s="150"/>
      <c r="AB162" s="150"/>
      <c r="AC162" s="150"/>
      <c r="AD162" s="150"/>
      <c r="AE162" s="150"/>
      <c r="AF162" s="150"/>
      <c r="AG162" s="150"/>
      <c r="AH162" s="150"/>
      <c r="AI162" s="150"/>
      <c r="AJ162" s="150"/>
      <c r="AK162" s="150"/>
      <c r="AL162" s="150"/>
      <c r="AM162" s="150"/>
      <c r="AN162" s="150"/>
      <c r="AO162" s="150"/>
      <c r="AP162" s="150"/>
      <c r="AQ162" s="150"/>
      <c r="AR162" s="150"/>
      <c r="AS162" s="150"/>
      <c r="AT162" s="150"/>
      <c r="AU162" s="150"/>
      <c r="AV162" s="150"/>
      <c r="AW162" s="150"/>
      <c r="AX162" s="150"/>
      <c r="AY162" s="150"/>
      <c r="AZ162" s="150"/>
      <c r="BA162" s="150"/>
    </row>
    <row r="163" spans="1:53">
      <c r="A163" s="150"/>
      <c r="B163" s="150"/>
      <c r="C163" s="150"/>
      <c r="D163" s="150"/>
      <c r="E163" s="150"/>
      <c r="F163" s="150"/>
      <c r="G163" s="150"/>
      <c r="H163" s="150"/>
      <c r="I163" s="150"/>
      <c r="J163" s="150"/>
      <c r="K163" s="150"/>
      <c r="L163" s="150"/>
      <c r="M163" s="150"/>
      <c r="N163" s="150"/>
      <c r="O163" s="150"/>
      <c r="P163" s="150"/>
      <c r="Q163" s="150"/>
      <c r="R163" s="150"/>
      <c r="S163" s="150"/>
      <c r="T163" s="150"/>
      <c r="U163" s="150"/>
      <c r="V163" s="150"/>
      <c r="W163" s="150"/>
      <c r="X163" s="150"/>
      <c r="Y163" s="150"/>
      <c r="Z163" s="150"/>
      <c r="AA163" s="150"/>
      <c r="AB163" s="150"/>
      <c r="AC163" s="150"/>
      <c r="AD163" s="150"/>
      <c r="AE163" s="150"/>
      <c r="AF163" s="150"/>
      <c r="AG163" s="150"/>
      <c r="AH163" s="150"/>
      <c r="AI163" s="150"/>
      <c r="AJ163" s="150"/>
      <c r="AK163" s="150"/>
      <c r="AL163" s="150"/>
      <c r="AM163" s="150"/>
      <c r="AN163" s="150"/>
      <c r="AO163" s="150"/>
      <c r="AP163" s="150"/>
      <c r="AQ163" s="150"/>
      <c r="AR163" s="150"/>
      <c r="AS163" s="150"/>
      <c r="AT163" s="150"/>
      <c r="AU163" s="150"/>
      <c r="AV163" s="150"/>
      <c r="AW163" s="150"/>
      <c r="AX163" s="150"/>
      <c r="AY163" s="150"/>
      <c r="AZ163" s="150"/>
      <c r="BA163" s="150"/>
    </row>
    <row r="164" spans="1:53">
      <c r="A164" s="150"/>
      <c r="B164" s="150"/>
      <c r="C164" s="150"/>
      <c r="D164" s="150"/>
      <c r="E164" s="150"/>
      <c r="F164" s="150"/>
      <c r="G164" s="150"/>
      <c r="H164" s="150"/>
      <c r="I164" s="150"/>
      <c r="J164" s="150"/>
      <c r="K164" s="150"/>
      <c r="L164" s="150"/>
      <c r="M164" s="150"/>
      <c r="N164" s="150"/>
      <c r="O164" s="150"/>
      <c r="P164" s="150"/>
      <c r="Q164" s="150"/>
      <c r="R164" s="150"/>
      <c r="S164" s="150"/>
      <c r="T164" s="150"/>
      <c r="U164" s="150"/>
      <c r="V164" s="150"/>
      <c r="W164" s="150"/>
      <c r="X164" s="150"/>
      <c r="Y164" s="150"/>
      <c r="Z164" s="150"/>
      <c r="AA164" s="150"/>
      <c r="AB164" s="150"/>
      <c r="AC164" s="150"/>
      <c r="AD164" s="150"/>
      <c r="AE164" s="150"/>
      <c r="AF164" s="150"/>
      <c r="AG164" s="150"/>
      <c r="AH164" s="150"/>
      <c r="AI164" s="150"/>
      <c r="AJ164" s="150"/>
      <c r="AK164" s="150"/>
      <c r="AL164" s="150"/>
      <c r="AM164" s="150"/>
      <c r="AN164" s="150"/>
      <c r="AO164" s="150"/>
      <c r="AP164" s="150"/>
      <c r="AQ164" s="150"/>
      <c r="AR164" s="150"/>
      <c r="AS164" s="150"/>
      <c r="AT164" s="150"/>
      <c r="AU164" s="150"/>
      <c r="AV164" s="150"/>
      <c r="AW164" s="150"/>
      <c r="AX164" s="150"/>
      <c r="AY164" s="150"/>
      <c r="AZ164" s="150"/>
      <c r="BA164" s="150"/>
    </row>
    <row r="165" spans="1:53">
      <c r="A165" s="150"/>
      <c r="B165" s="150"/>
      <c r="C165" s="150"/>
      <c r="D165" s="150"/>
      <c r="E165" s="150"/>
      <c r="F165" s="150"/>
      <c r="G165" s="150"/>
      <c r="H165" s="150"/>
      <c r="I165" s="150"/>
      <c r="J165" s="150"/>
      <c r="K165" s="150"/>
      <c r="L165" s="150"/>
      <c r="M165" s="150"/>
      <c r="N165" s="150"/>
      <c r="O165" s="150"/>
      <c r="P165" s="150"/>
      <c r="Q165" s="150"/>
      <c r="R165" s="150"/>
      <c r="S165" s="150"/>
      <c r="T165" s="150"/>
      <c r="U165" s="150"/>
      <c r="V165" s="150"/>
      <c r="W165" s="150"/>
      <c r="X165" s="150"/>
      <c r="Y165" s="150"/>
      <c r="Z165" s="150"/>
      <c r="AA165" s="150"/>
      <c r="AB165" s="150"/>
      <c r="AC165" s="150"/>
      <c r="AD165" s="150"/>
      <c r="AE165" s="150"/>
      <c r="AF165" s="150"/>
      <c r="AG165" s="150"/>
      <c r="AH165" s="150"/>
      <c r="AI165" s="150"/>
      <c r="AJ165" s="150"/>
      <c r="AK165" s="150"/>
      <c r="AL165" s="150"/>
      <c r="AM165" s="150"/>
      <c r="AN165" s="150"/>
      <c r="AO165" s="150"/>
      <c r="AP165" s="150"/>
      <c r="AQ165" s="150"/>
      <c r="AR165" s="150"/>
      <c r="AS165" s="150"/>
      <c r="AT165" s="150"/>
      <c r="AU165" s="150"/>
      <c r="AV165" s="150"/>
      <c r="AW165" s="150"/>
      <c r="AX165" s="150"/>
      <c r="AY165" s="150"/>
      <c r="AZ165" s="150"/>
      <c r="BA165" s="150"/>
    </row>
    <row r="166" spans="1:53">
      <c r="A166" s="150"/>
      <c r="B166" s="150"/>
      <c r="C166" s="150"/>
      <c r="D166" s="150"/>
      <c r="E166" s="150"/>
      <c r="F166" s="150"/>
      <c r="G166" s="150"/>
      <c r="H166" s="150"/>
      <c r="I166" s="150"/>
      <c r="J166" s="150"/>
      <c r="K166" s="150"/>
      <c r="L166" s="150"/>
      <c r="M166" s="150"/>
      <c r="N166" s="150"/>
      <c r="O166" s="150"/>
      <c r="P166" s="150"/>
      <c r="Q166" s="150"/>
      <c r="R166" s="150"/>
      <c r="S166" s="150"/>
      <c r="T166" s="150"/>
      <c r="U166" s="150"/>
      <c r="V166" s="150"/>
      <c r="W166" s="150"/>
      <c r="X166" s="150"/>
      <c r="Y166" s="150"/>
      <c r="Z166" s="150"/>
      <c r="AA166" s="150"/>
      <c r="AB166" s="150"/>
      <c r="AC166" s="150"/>
      <c r="AD166" s="150"/>
      <c r="AE166" s="150"/>
      <c r="AF166" s="150"/>
      <c r="AG166" s="150"/>
      <c r="AH166" s="150"/>
      <c r="AI166" s="150"/>
      <c r="AJ166" s="150"/>
      <c r="AK166" s="150"/>
      <c r="AL166" s="150"/>
      <c r="AM166" s="150"/>
      <c r="AN166" s="150"/>
      <c r="AO166" s="150"/>
      <c r="AP166" s="150"/>
      <c r="AQ166" s="150"/>
      <c r="AR166" s="150"/>
      <c r="AS166" s="150"/>
      <c r="AT166" s="150"/>
      <c r="AU166" s="150"/>
      <c r="AV166" s="150"/>
      <c r="AW166" s="150"/>
      <c r="AX166" s="150"/>
      <c r="AY166" s="150"/>
      <c r="AZ166" s="150"/>
      <c r="BA166" s="150"/>
    </row>
    <row r="167" spans="1:53">
      <c r="A167" s="150"/>
      <c r="B167" s="150"/>
      <c r="C167" s="150"/>
      <c r="D167" s="150"/>
      <c r="E167" s="150"/>
      <c r="F167" s="150"/>
      <c r="G167" s="150"/>
      <c r="H167" s="150"/>
      <c r="I167" s="150"/>
      <c r="J167" s="150"/>
      <c r="K167" s="150"/>
      <c r="L167" s="150"/>
      <c r="M167" s="150"/>
      <c r="N167" s="150"/>
      <c r="O167" s="150"/>
      <c r="P167" s="150"/>
      <c r="Q167" s="150"/>
      <c r="R167" s="150"/>
      <c r="S167" s="150"/>
      <c r="T167" s="150"/>
      <c r="U167" s="150"/>
      <c r="V167" s="150"/>
      <c r="W167" s="150"/>
      <c r="X167" s="150"/>
      <c r="Y167" s="150"/>
      <c r="Z167" s="150"/>
      <c r="AA167" s="150"/>
      <c r="AB167" s="150"/>
      <c r="AC167" s="150"/>
      <c r="AD167" s="150"/>
      <c r="AE167" s="150"/>
      <c r="AF167" s="150"/>
      <c r="AG167" s="150"/>
      <c r="AH167" s="150"/>
      <c r="AI167" s="150"/>
      <c r="AJ167" s="150"/>
      <c r="AK167" s="150"/>
      <c r="AL167" s="150"/>
      <c r="AM167" s="150"/>
      <c r="AN167" s="150"/>
      <c r="AO167" s="150"/>
      <c r="AP167" s="150"/>
      <c r="AQ167" s="150"/>
      <c r="AR167" s="150"/>
      <c r="AS167" s="150"/>
      <c r="AT167" s="150"/>
      <c r="AU167" s="150"/>
      <c r="AV167" s="150"/>
      <c r="AW167" s="150"/>
      <c r="AX167" s="150"/>
      <c r="AY167" s="150"/>
      <c r="AZ167" s="150"/>
      <c r="BA167" s="150"/>
    </row>
    <row r="168" spans="1:53">
      <c r="A168" s="150"/>
      <c r="B168" s="150"/>
      <c r="C168" s="150"/>
      <c r="D168" s="150"/>
      <c r="E168" s="150"/>
      <c r="F168" s="150"/>
      <c r="G168" s="150"/>
      <c r="H168" s="150"/>
      <c r="I168" s="150"/>
      <c r="J168" s="150"/>
      <c r="K168" s="150"/>
      <c r="L168" s="150"/>
      <c r="M168" s="150"/>
      <c r="N168" s="150"/>
      <c r="O168" s="150"/>
      <c r="P168" s="150"/>
      <c r="Q168" s="150"/>
      <c r="R168" s="150"/>
      <c r="S168" s="150"/>
      <c r="T168" s="150"/>
      <c r="U168" s="150"/>
      <c r="V168" s="150"/>
      <c r="W168" s="150"/>
      <c r="X168" s="150"/>
      <c r="Y168" s="150"/>
      <c r="Z168" s="150"/>
      <c r="AA168" s="150"/>
      <c r="AB168" s="150"/>
      <c r="AC168" s="150"/>
      <c r="AD168" s="150"/>
      <c r="AE168" s="150"/>
      <c r="AF168" s="150"/>
      <c r="AG168" s="150"/>
      <c r="AH168" s="150"/>
      <c r="AI168" s="150"/>
      <c r="AJ168" s="150"/>
      <c r="AK168" s="150"/>
      <c r="AL168" s="150"/>
      <c r="AM168" s="150"/>
      <c r="AN168" s="150"/>
      <c r="AO168" s="150"/>
      <c r="AP168" s="150"/>
      <c r="AQ168" s="150"/>
      <c r="AR168" s="150"/>
      <c r="AS168" s="150"/>
      <c r="AT168" s="150"/>
      <c r="AU168" s="150"/>
      <c r="AV168" s="150"/>
      <c r="AW168" s="150"/>
      <c r="AX168" s="150"/>
      <c r="AY168" s="150"/>
      <c r="AZ168" s="150"/>
      <c r="BA168" s="150"/>
    </row>
    <row r="169" spans="1:53">
      <c r="A169" s="150"/>
      <c r="B169" s="150"/>
      <c r="C169" s="150"/>
      <c r="D169" s="150"/>
      <c r="E169" s="150"/>
      <c r="F169" s="150"/>
      <c r="G169" s="150"/>
      <c r="H169" s="150"/>
      <c r="I169" s="150"/>
      <c r="J169" s="150"/>
      <c r="K169" s="150"/>
      <c r="L169" s="150"/>
      <c r="M169" s="150"/>
      <c r="N169" s="150"/>
      <c r="O169" s="150"/>
      <c r="P169" s="150"/>
      <c r="Q169" s="150"/>
      <c r="R169" s="150"/>
      <c r="S169" s="150"/>
      <c r="T169" s="150"/>
      <c r="U169" s="150"/>
      <c r="V169" s="150"/>
      <c r="W169" s="150"/>
      <c r="X169" s="150"/>
      <c r="Y169" s="150"/>
      <c r="Z169" s="150"/>
      <c r="AA169" s="150"/>
      <c r="AB169" s="150"/>
      <c r="AC169" s="150"/>
      <c r="AD169" s="150"/>
      <c r="AE169" s="150"/>
      <c r="AF169" s="150"/>
      <c r="AG169" s="150"/>
      <c r="AH169" s="150"/>
      <c r="AI169" s="150"/>
      <c r="AJ169" s="150"/>
      <c r="AK169" s="150"/>
      <c r="AL169" s="150"/>
      <c r="AM169" s="150"/>
      <c r="AN169" s="150"/>
      <c r="AO169" s="150"/>
      <c r="AP169" s="150"/>
      <c r="AQ169" s="150"/>
      <c r="AR169" s="150"/>
      <c r="AS169" s="150"/>
      <c r="AT169" s="150"/>
      <c r="AU169" s="150"/>
      <c r="AV169" s="150"/>
      <c r="AW169" s="150"/>
      <c r="AX169" s="150"/>
      <c r="AY169" s="150"/>
      <c r="AZ169" s="150"/>
      <c r="BA169" s="150"/>
    </row>
    <row r="170" spans="1:53">
      <c r="A170" s="150"/>
      <c r="B170" s="150"/>
      <c r="C170" s="150"/>
      <c r="D170" s="150"/>
      <c r="E170" s="150"/>
      <c r="F170" s="150"/>
      <c r="G170" s="150"/>
      <c r="H170" s="150"/>
      <c r="I170" s="150"/>
      <c r="J170" s="150"/>
      <c r="K170" s="150"/>
      <c r="L170" s="150"/>
      <c r="M170" s="150"/>
      <c r="N170" s="150"/>
      <c r="O170" s="150"/>
      <c r="P170" s="150"/>
      <c r="Q170" s="150"/>
      <c r="R170" s="150"/>
      <c r="S170" s="150"/>
      <c r="T170" s="150"/>
      <c r="U170" s="150"/>
      <c r="V170" s="150"/>
      <c r="W170" s="150"/>
      <c r="X170" s="150"/>
      <c r="Y170" s="150"/>
      <c r="Z170" s="150"/>
      <c r="AA170" s="150"/>
      <c r="AB170" s="150"/>
      <c r="AC170" s="150"/>
      <c r="AD170" s="150"/>
      <c r="AE170" s="150"/>
      <c r="AF170" s="150"/>
      <c r="AG170" s="150"/>
      <c r="AH170" s="150"/>
      <c r="AI170" s="150"/>
      <c r="AJ170" s="150"/>
      <c r="AK170" s="150"/>
      <c r="AL170" s="150"/>
      <c r="AM170" s="150"/>
      <c r="AN170" s="150"/>
      <c r="AO170" s="150"/>
      <c r="AP170" s="150"/>
      <c r="AQ170" s="150"/>
      <c r="AR170" s="150"/>
      <c r="AS170" s="150"/>
      <c r="AT170" s="150"/>
      <c r="AU170" s="150"/>
      <c r="AV170" s="150"/>
      <c r="AW170" s="150"/>
      <c r="AX170" s="150"/>
      <c r="AY170" s="150"/>
      <c r="AZ170" s="150"/>
      <c r="BA170" s="150"/>
    </row>
    <row r="171" spans="1:53">
      <c r="A171" s="150"/>
      <c r="B171" s="150"/>
      <c r="C171" s="150"/>
      <c r="D171" s="150"/>
      <c r="E171" s="150"/>
      <c r="F171" s="150"/>
      <c r="G171" s="150"/>
      <c r="H171" s="150"/>
      <c r="I171" s="150"/>
      <c r="J171" s="150"/>
      <c r="K171" s="150"/>
      <c r="L171" s="150"/>
      <c r="M171" s="150"/>
      <c r="N171" s="150"/>
      <c r="O171" s="150"/>
      <c r="P171" s="150"/>
      <c r="Q171" s="150"/>
      <c r="R171" s="150"/>
      <c r="S171" s="150"/>
      <c r="T171" s="150"/>
      <c r="U171" s="150"/>
      <c r="V171" s="150"/>
      <c r="W171" s="150"/>
      <c r="X171" s="150"/>
      <c r="Y171" s="150"/>
      <c r="Z171" s="150"/>
      <c r="AA171" s="150"/>
      <c r="AB171" s="150"/>
      <c r="AC171" s="150"/>
      <c r="AD171" s="150"/>
      <c r="AE171" s="150"/>
      <c r="AF171" s="150"/>
      <c r="AG171" s="150"/>
      <c r="AH171" s="150"/>
      <c r="AI171" s="150"/>
      <c r="AJ171" s="150"/>
      <c r="AK171" s="150"/>
      <c r="AL171" s="150"/>
      <c r="AM171" s="150"/>
      <c r="AN171" s="150"/>
      <c r="AO171" s="150"/>
      <c r="AP171" s="150"/>
      <c r="AQ171" s="150"/>
      <c r="AR171" s="150"/>
      <c r="AS171" s="150"/>
      <c r="AT171" s="150"/>
      <c r="AU171" s="150"/>
      <c r="AV171" s="150"/>
      <c r="AW171" s="150"/>
      <c r="AX171" s="150"/>
      <c r="AY171" s="150"/>
      <c r="AZ171" s="150"/>
      <c r="BA171" s="150"/>
    </row>
    <row r="172" spans="1:53">
      <c r="A172" s="150"/>
      <c r="B172" s="150"/>
      <c r="C172" s="150"/>
      <c r="D172" s="150"/>
      <c r="E172" s="150"/>
      <c r="F172" s="150"/>
      <c r="G172" s="150"/>
      <c r="H172" s="150"/>
      <c r="I172" s="150"/>
      <c r="J172" s="150"/>
      <c r="K172" s="150"/>
      <c r="L172" s="150"/>
      <c r="M172" s="150"/>
      <c r="N172" s="150"/>
      <c r="O172" s="150"/>
      <c r="P172" s="150"/>
      <c r="Q172" s="150"/>
      <c r="R172" s="150"/>
      <c r="S172" s="150"/>
      <c r="T172" s="150"/>
      <c r="U172" s="150"/>
      <c r="V172" s="150"/>
      <c r="W172" s="150"/>
      <c r="X172" s="150"/>
      <c r="Y172" s="150"/>
      <c r="Z172" s="150"/>
      <c r="AA172" s="150"/>
      <c r="AB172" s="150"/>
      <c r="AC172" s="150"/>
      <c r="AD172" s="150"/>
      <c r="AE172" s="150"/>
      <c r="AF172" s="150"/>
      <c r="AG172" s="150"/>
      <c r="AH172" s="150"/>
      <c r="AI172" s="150"/>
      <c r="AJ172" s="150"/>
      <c r="AK172" s="150"/>
      <c r="AL172" s="150"/>
      <c r="AM172" s="150"/>
      <c r="AN172" s="150"/>
      <c r="AO172" s="150"/>
      <c r="AP172" s="150"/>
      <c r="AQ172" s="150"/>
      <c r="AR172" s="150"/>
      <c r="AS172" s="150"/>
      <c r="AT172" s="150"/>
      <c r="AU172" s="150"/>
      <c r="AV172" s="150"/>
      <c r="AW172" s="150"/>
      <c r="AX172" s="150"/>
      <c r="AY172" s="150"/>
      <c r="AZ172" s="150"/>
      <c r="BA172" s="150"/>
    </row>
    <row r="173" spans="1:53">
      <c r="A173" s="150"/>
      <c r="B173" s="150"/>
      <c r="C173" s="150"/>
      <c r="D173" s="150"/>
      <c r="E173" s="150"/>
      <c r="F173" s="150"/>
      <c r="G173" s="150"/>
      <c r="H173" s="150"/>
      <c r="I173" s="150"/>
      <c r="J173" s="150"/>
      <c r="K173" s="150"/>
      <c r="L173" s="150"/>
      <c r="M173" s="150"/>
      <c r="N173" s="150"/>
      <c r="O173" s="150"/>
      <c r="P173" s="150"/>
      <c r="Q173" s="150"/>
      <c r="R173" s="150"/>
      <c r="S173" s="150"/>
      <c r="T173" s="150"/>
      <c r="U173" s="150"/>
      <c r="V173" s="150"/>
      <c r="W173" s="150"/>
      <c r="X173" s="150"/>
      <c r="Y173" s="150"/>
      <c r="Z173" s="150"/>
      <c r="AA173" s="150"/>
      <c r="AB173" s="150"/>
      <c r="AC173" s="150"/>
      <c r="AD173" s="150"/>
      <c r="AE173" s="150"/>
      <c r="AF173" s="150"/>
      <c r="AG173" s="150"/>
      <c r="AH173" s="150"/>
      <c r="AI173" s="150"/>
      <c r="AJ173" s="150"/>
      <c r="AK173" s="150"/>
      <c r="AL173" s="150"/>
      <c r="AM173" s="150"/>
      <c r="AN173" s="150"/>
      <c r="AO173" s="150"/>
      <c r="AP173" s="150"/>
      <c r="AQ173" s="150"/>
      <c r="AR173" s="150"/>
      <c r="AS173" s="150"/>
      <c r="AT173" s="150"/>
      <c r="AU173" s="150"/>
      <c r="AV173" s="150"/>
      <c r="AW173" s="150"/>
      <c r="AX173" s="150"/>
      <c r="AY173" s="150"/>
      <c r="AZ173" s="150"/>
      <c r="BA173" s="150"/>
    </row>
    <row r="174" spans="1:53">
      <c r="A174" s="150"/>
      <c r="B174" s="150"/>
      <c r="C174" s="150"/>
      <c r="D174" s="150"/>
      <c r="E174" s="150"/>
      <c r="F174" s="150"/>
      <c r="G174" s="150"/>
      <c r="H174" s="150"/>
      <c r="I174" s="150"/>
      <c r="J174" s="150"/>
      <c r="K174" s="150"/>
      <c r="L174" s="150"/>
      <c r="M174" s="150"/>
      <c r="N174" s="150"/>
      <c r="O174" s="150"/>
      <c r="P174" s="150"/>
      <c r="Q174" s="150"/>
      <c r="R174" s="150"/>
      <c r="S174" s="150"/>
      <c r="T174" s="150"/>
      <c r="U174" s="150"/>
      <c r="V174" s="150"/>
      <c r="W174" s="150"/>
      <c r="X174" s="150"/>
      <c r="Y174" s="150"/>
      <c r="Z174" s="150"/>
      <c r="AA174" s="150"/>
      <c r="AB174" s="150"/>
      <c r="AC174" s="150"/>
      <c r="AD174" s="150"/>
      <c r="AE174" s="150"/>
      <c r="AF174" s="150"/>
      <c r="AG174" s="150"/>
      <c r="AH174" s="150"/>
      <c r="AI174" s="150"/>
      <c r="AJ174" s="150"/>
      <c r="AK174" s="150"/>
      <c r="AL174" s="150"/>
      <c r="AM174" s="150"/>
      <c r="AN174" s="150"/>
      <c r="AO174" s="150"/>
      <c r="AP174" s="150"/>
      <c r="AQ174" s="150"/>
      <c r="AR174" s="150"/>
      <c r="AS174" s="150"/>
      <c r="AT174" s="150"/>
      <c r="AU174" s="150"/>
      <c r="AV174" s="150"/>
      <c r="AW174" s="150"/>
      <c r="AX174" s="150"/>
      <c r="AY174" s="150"/>
      <c r="AZ174" s="150"/>
      <c r="BA174" s="150"/>
    </row>
    <row r="175" spans="1:53">
      <c r="A175" s="150"/>
      <c r="B175" s="150"/>
      <c r="C175" s="150"/>
      <c r="D175" s="150"/>
      <c r="E175" s="150"/>
      <c r="F175" s="150"/>
      <c r="G175" s="150"/>
      <c r="H175" s="150"/>
      <c r="I175" s="150"/>
      <c r="J175" s="150"/>
      <c r="K175" s="150"/>
      <c r="L175" s="150"/>
      <c r="M175" s="150"/>
      <c r="N175" s="150"/>
      <c r="O175" s="150"/>
      <c r="P175" s="150"/>
      <c r="Q175" s="150"/>
      <c r="R175" s="150"/>
      <c r="S175" s="150"/>
      <c r="T175" s="150"/>
      <c r="U175" s="150"/>
      <c r="V175" s="150"/>
      <c r="W175" s="150"/>
      <c r="X175" s="150"/>
      <c r="Y175" s="150"/>
      <c r="Z175" s="150"/>
      <c r="AA175" s="150"/>
      <c r="AB175" s="150"/>
      <c r="AC175" s="150"/>
      <c r="AD175" s="150"/>
      <c r="AE175" s="150"/>
      <c r="AF175" s="150"/>
      <c r="AG175" s="150"/>
      <c r="AH175" s="150"/>
      <c r="AI175" s="150"/>
      <c r="AJ175" s="150"/>
      <c r="AK175" s="150"/>
      <c r="AL175" s="150"/>
      <c r="AM175" s="150"/>
      <c r="AN175" s="150"/>
      <c r="AO175" s="150"/>
      <c r="AP175" s="150"/>
      <c r="AQ175" s="150"/>
      <c r="AR175" s="150"/>
      <c r="AS175" s="150"/>
      <c r="AT175" s="150"/>
      <c r="AU175" s="150"/>
      <c r="AV175" s="150"/>
      <c r="AW175" s="150"/>
      <c r="AX175" s="150"/>
      <c r="AY175" s="150"/>
      <c r="AZ175" s="150"/>
      <c r="BA175" s="150"/>
    </row>
    <row r="176" spans="1:53">
      <c r="A176" s="150"/>
      <c r="B176" s="150"/>
      <c r="C176" s="150"/>
      <c r="D176" s="150"/>
      <c r="E176" s="150"/>
      <c r="F176" s="150"/>
      <c r="G176" s="150"/>
      <c r="H176" s="150"/>
      <c r="I176" s="150"/>
      <c r="J176" s="150"/>
      <c r="K176" s="150"/>
      <c r="L176" s="150"/>
      <c r="M176" s="150"/>
      <c r="N176" s="150"/>
      <c r="O176" s="150"/>
      <c r="P176" s="150"/>
      <c r="Q176" s="150"/>
      <c r="R176" s="150"/>
      <c r="S176" s="150"/>
      <c r="T176" s="150"/>
      <c r="U176" s="150"/>
      <c r="V176" s="150"/>
      <c r="W176" s="150"/>
      <c r="X176" s="150"/>
      <c r="Y176" s="150"/>
      <c r="Z176" s="150"/>
      <c r="AA176" s="150"/>
      <c r="AB176" s="150"/>
      <c r="AC176" s="150"/>
      <c r="AD176" s="150"/>
      <c r="AE176" s="150"/>
      <c r="AF176" s="150"/>
      <c r="AG176" s="150"/>
      <c r="AH176" s="150"/>
      <c r="AI176" s="150"/>
      <c r="AJ176" s="150"/>
      <c r="AK176" s="150"/>
      <c r="AL176" s="150"/>
      <c r="AM176" s="150"/>
      <c r="AN176" s="150"/>
      <c r="AO176" s="150"/>
      <c r="AP176" s="150"/>
      <c r="AQ176" s="150"/>
      <c r="AR176" s="150"/>
      <c r="AS176" s="150"/>
      <c r="AT176" s="150"/>
      <c r="AU176" s="150"/>
      <c r="AV176" s="150"/>
      <c r="AW176" s="150"/>
      <c r="AX176" s="150"/>
      <c r="AY176" s="150"/>
      <c r="AZ176" s="150"/>
      <c r="BA176" s="150"/>
    </row>
    <row r="177" spans="1:53">
      <c r="A177" s="150"/>
      <c r="B177" s="150"/>
      <c r="C177" s="150"/>
      <c r="D177" s="150"/>
      <c r="E177" s="150"/>
      <c r="F177" s="150"/>
      <c r="G177" s="150"/>
      <c r="H177" s="150"/>
      <c r="I177" s="150"/>
      <c r="J177" s="150"/>
      <c r="K177" s="150"/>
      <c r="L177" s="150"/>
      <c r="M177" s="150"/>
      <c r="N177" s="150"/>
      <c r="O177" s="150"/>
      <c r="P177" s="150"/>
      <c r="Q177" s="150"/>
      <c r="R177" s="150"/>
      <c r="S177" s="150"/>
      <c r="T177" s="150"/>
      <c r="U177" s="150"/>
      <c r="V177" s="150"/>
      <c r="W177" s="150"/>
      <c r="X177" s="150"/>
      <c r="Y177" s="150"/>
      <c r="Z177" s="150"/>
      <c r="AA177" s="150"/>
      <c r="AB177" s="150"/>
      <c r="AC177" s="150"/>
      <c r="AD177" s="150"/>
      <c r="AE177" s="150"/>
      <c r="AF177" s="150"/>
      <c r="AG177" s="150"/>
      <c r="AH177" s="150"/>
      <c r="AI177" s="150"/>
      <c r="AJ177" s="150"/>
      <c r="AK177" s="150"/>
      <c r="AL177" s="150"/>
      <c r="AM177" s="150"/>
      <c r="AN177" s="150"/>
      <c r="AO177" s="150"/>
      <c r="AP177" s="150"/>
      <c r="AQ177" s="150"/>
      <c r="AR177" s="150"/>
      <c r="AS177" s="150"/>
      <c r="AT177" s="150"/>
      <c r="AU177" s="150"/>
      <c r="AV177" s="150"/>
      <c r="AW177" s="150"/>
      <c r="AX177" s="150"/>
      <c r="AY177" s="150"/>
      <c r="AZ177" s="150"/>
      <c r="BA177" s="150"/>
    </row>
    <row r="178" spans="1:53">
      <c r="A178" s="150"/>
      <c r="B178" s="150"/>
      <c r="C178" s="150"/>
      <c r="D178" s="150"/>
      <c r="E178" s="150"/>
      <c r="F178" s="150"/>
      <c r="G178" s="150"/>
      <c r="H178" s="150"/>
      <c r="I178" s="150"/>
      <c r="J178" s="150"/>
      <c r="K178" s="150"/>
      <c r="L178" s="150"/>
      <c r="M178" s="150"/>
      <c r="N178" s="150"/>
      <c r="O178" s="150"/>
      <c r="P178" s="150"/>
      <c r="Q178" s="150"/>
      <c r="R178" s="150"/>
      <c r="S178" s="150"/>
      <c r="T178" s="150"/>
      <c r="U178" s="150"/>
      <c r="V178" s="150"/>
      <c r="W178" s="150"/>
      <c r="X178" s="150"/>
      <c r="Y178" s="150"/>
      <c r="Z178" s="150"/>
      <c r="AA178" s="150"/>
      <c r="AB178" s="150"/>
      <c r="AC178" s="150"/>
      <c r="AD178" s="150"/>
      <c r="AE178" s="150"/>
      <c r="AF178" s="150"/>
      <c r="AG178" s="150"/>
      <c r="AH178" s="150"/>
      <c r="AI178" s="150"/>
      <c r="AJ178" s="150"/>
      <c r="AK178" s="150"/>
      <c r="AL178" s="150"/>
      <c r="AM178" s="150"/>
      <c r="AN178" s="150"/>
      <c r="AO178" s="150"/>
      <c r="AP178" s="150"/>
      <c r="AQ178" s="150"/>
      <c r="AR178" s="150"/>
      <c r="AS178" s="150"/>
      <c r="AT178" s="150"/>
      <c r="AU178" s="150"/>
      <c r="AV178" s="150"/>
      <c r="AW178" s="150"/>
      <c r="AX178" s="150"/>
      <c r="AY178" s="150"/>
      <c r="AZ178" s="150"/>
      <c r="BA178" s="150"/>
    </row>
    <row r="179" spans="1:53">
      <c r="A179" s="150"/>
      <c r="B179" s="150"/>
      <c r="C179" s="150"/>
      <c r="D179" s="150"/>
      <c r="E179" s="150"/>
      <c r="F179" s="150"/>
      <c r="G179" s="150"/>
      <c r="H179" s="150"/>
      <c r="I179" s="150"/>
      <c r="J179" s="150"/>
      <c r="K179" s="150"/>
      <c r="L179" s="150"/>
      <c r="M179" s="150"/>
      <c r="N179" s="150"/>
      <c r="O179" s="150"/>
      <c r="P179" s="150"/>
      <c r="Q179" s="150"/>
      <c r="R179" s="150"/>
      <c r="S179" s="150"/>
      <c r="T179" s="150"/>
      <c r="U179" s="150"/>
      <c r="V179" s="150"/>
      <c r="W179" s="150"/>
      <c r="X179" s="150"/>
      <c r="Y179" s="150"/>
      <c r="Z179" s="150"/>
      <c r="AA179" s="150"/>
      <c r="AB179" s="150"/>
      <c r="AC179" s="150"/>
      <c r="AD179" s="150"/>
      <c r="AE179" s="150"/>
      <c r="AF179" s="150"/>
      <c r="AG179" s="150"/>
      <c r="AH179" s="150"/>
      <c r="AI179" s="150"/>
      <c r="AJ179" s="150"/>
      <c r="AK179" s="150"/>
      <c r="AL179" s="150"/>
      <c r="AM179" s="150"/>
      <c r="AN179" s="150"/>
      <c r="AO179" s="150"/>
      <c r="AP179" s="150"/>
      <c r="AQ179" s="150"/>
      <c r="AR179" s="150"/>
      <c r="AS179" s="150"/>
      <c r="AT179" s="150"/>
      <c r="AU179" s="150"/>
      <c r="AV179" s="150"/>
      <c r="AW179" s="150"/>
      <c r="AX179" s="150"/>
      <c r="AY179" s="150"/>
      <c r="AZ179" s="150"/>
      <c r="BA179" s="150"/>
    </row>
    <row r="180" spans="1:53">
      <c r="A180" s="150"/>
      <c r="B180" s="150"/>
      <c r="C180" s="150"/>
      <c r="D180" s="150"/>
      <c r="E180" s="150"/>
      <c r="F180" s="150"/>
      <c r="G180" s="150"/>
      <c r="H180" s="150"/>
      <c r="I180" s="150"/>
      <c r="J180" s="150"/>
      <c r="K180" s="150"/>
      <c r="L180" s="150"/>
      <c r="M180" s="150"/>
      <c r="N180" s="150"/>
      <c r="O180" s="150"/>
      <c r="P180" s="150"/>
      <c r="Q180" s="150"/>
      <c r="R180" s="150"/>
      <c r="S180" s="150"/>
      <c r="T180" s="150"/>
      <c r="U180" s="150"/>
      <c r="V180" s="150"/>
      <c r="W180" s="150"/>
      <c r="X180" s="150"/>
      <c r="Y180" s="150"/>
      <c r="Z180" s="150"/>
      <c r="AA180" s="150"/>
      <c r="AB180" s="150"/>
      <c r="AC180" s="150"/>
      <c r="AD180" s="150"/>
      <c r="AE180" s="150"/>
      <c r="AF180" s="150"/>
      <c r="AG180" s="150"/>
      <c r="AH180" s="150"/>
      <c r="AI180" s="150"/>
      <c r="AJ180" s="150"/>
      <c r="AK180" s="150"/>
      <c r="AL180" s="150"/>
      <c r="AM180" s="150"/>
      <c r="AN180" s="150"/>
      <c r="AO180" s="150"/>
      <c r="AP180" s="150"/>
      <c r="AQ180" s="150"/>
      <c r="AR180" s="150"/>
      <c r="AS180" s="150"/>
      <c r="AT180" s="150"/>
      <c r="AU180" s="150"/>
      <c r="AV180" s="150"/>
      <c r="AW180" s="150"/>
      <c r="AX180" s="150"/>
      <c r="AY180" s="150"/>
      <c r="AZ180" s="150"/>
      <c r="BA180" s="150"/>
    </row>
    <row r="181" spans="1:53">
      <c r="A181" s="150"/>
      <c r="B181" s="150"/>
      <c r="C181" s="150"/>
      <c r="D181" s="150"/>
      <c r="E181" s="150"/>
      <c r="F181" s="150"/>
      <c r="G181" s="150"/>
      <c r="H181" s="150"/>
      <c r="I181" s="150"/>
      <c r="J181" s="150"/>
      <c r="K181" s="150"/>
      <c r="L181" s="150"/>
      <c r="M181" s="150"/>
      <c r="N181" s="150"/>
      <c r="O181" s="150"/>
      <c r="P181" s="150"/>
      <c r="Q181" s="150"/>
      <c r="R181" s="150"/>
      <c r="S181" s="150"/>
      <c r="T181" s="150"/>
      <c r="U181" s="150"/>
      <c r="V181" s="150"/>
      <c r="W181" s="150"/>
      <c r="X181" s="150"/>
      <c r="Y181" s="150"/>
      <c r="Z181" s="150"/>
      <c r="AA181" s="150"/>
      <c r="AB181" s="150"/>
      <c r="AC181" s="150"/>
      <c r="AD181" s="150"/>
      <c r="AE181" s="150"/>
      <c r="AF181" s="150"/>
      <c r="AG181" s="150"/>
      <c r="AH181" s="150"/>
      <c r="AI181" s="150"/>
      <c r="AJ181" s="150"/>
      <c r="AK181" s="150"/>
      <c r="AL181" s="150"/>
      <c r="AM181" s="150"/>
      <c r="AN181" s="150"/>
      <c r="AO181" s="150"/>
      <c r="AP181" s="150"/>
      <c r="AQ181" s="150"/>
      <c r="AR181" s="150"/>
      <c r="AS181" s="150"/>
      <c r="AT181" s="150"/>
      <c r="AU181" s="150"/>
      <c r="AV181" s="150"/>
      <c r="AW181" s="150"/>
      <c r="AX181" s="150"/>
      <c r="AY181" s="150"/>
      <c r="AZ181" s="150"/>
      <c r="BA181" s="150"/>
    </row>
    <row r="182" spans="1:53">
      <c r="A182" s="150"/>
      <c r="B182" s="150"/>
      <c r="C182" s="150"/>
      <c r="D182" s="150"/>
      <c r="E182" s="150"/>
      <c r="F182" s="150"/>
      <c r="G182" s="150"/>
      <c r="H182" s="150"/>
      <c r="I182" s="150"/>
      <c r="J182" s="150"/>
      <c r="K182" s="150"/>
      <c r="L182" s="150"/>
      <c r="M182" s="150"/>
      <c r="N182" s="150"/>
      <c r="O182" s="150"/>
      <c r="P182" s="150"/>
      <c r="Q182" s="150"/>
      <c r="R182" s="150"/>
      <c r="S182" s="150"/>
      <c r="T182" s="150"/>
      <c r="U182" s="150"/>
      <c r="V182" s="150"/>
      <c r="W182" s="150"/>
      <c r="X182" s="150"/>
      <c r="Y182" s="150"/>
      <c r="Z182" s="150"/>
      <c r="AA182" s="150"/>
      <c r="AB182" s="150"/>
      <c r="AC182" s="150"/>
      <c r="AD182" s="150"/>
      <c r="AE182" s="150"/>
      <c r="AF182" s="150"/>
      <c r="AG182" s="150"/>
      <c r="AH182" s="150"/>
      <c r="AI182" s="150"/>
      <c r="AJ182" s="150"/>
      <c r="AK182" s="150"/>
      <c r="AL182" s="150"/>
      <c r="AM182" s="150"/>
      <c r="AN182" s="150"/>
      <c r="AO182" s="150"/>
      <c r="AP182" s="150"/>
      <c r="AQ182" s="150"/>
      <c r="AR182" s="150"/>
      <c r="AS182" s="150"/>
      <c r="AT182" s="150"/>
      <c r="AU182" s="150"/>
      <c r="AV182" s="150"/>
      <c r="AW182" s="150"/>
      <c r="AX182" s="150"/>
      <c r="AY182" s="150"/>
      <c r="AZ182" s="150"/>
      <c r="BA182" s="150"/>
    </row>
    <row r="183" spans="1:53">
      <c r="A183" s="150"/>
      <c r="B183" s="150"/>
      <c r="C183" s="150"/>
      <c r="D183" s="150"/>
      <c r="E183" s="150"/>
      <c r="F183" s="150"/>
      <c r="G183" s="150"/>
      <c r="H183" s="150"/>
      <c r="I183" s="150"/>
      <c r="J183" s="150"/>
      <c r="K183" s="150"/>
      <c r="L183" s="150"/>
      <c r="M183" s="150"/>
      <c r="N183" s="150"/>
      <c r="O183" s="150"/>
      <c r="P183" s="150"/>
      <c r="Q183" s="150"/>
      <c r="R183" s="150"/>
      <c r="S183" s="150"/>
      <c r="T183" s="150"/>
      <c r="U183" s="150"/>
      <c r="V183" s="150"/>
      <c r="W183" s="150"/>
      <c r="X183" s="150"/>
      <c r="Y183" s="150"/>
      <c r="Z183" s="150"/>
      <c r="AA183" s="150"/>
      <c r="AB183" s="150"/>
      <c r="AC183" s="150"/>
      <c r="AD183" s="150"/>
      <c r="AE183" s="150"/>
      <c r="AF183" s="150"/>
      <c r="AG183" s="150"/>
      <c r="AH183" s="150"/>
      <c r="AI183" s="150"/>
      <c r="AJ183" s="150"/>
      <c r="AK183" s="150"/>
      <c r="AL183" s="150"/>
      <c r="AM183" s="150"/>
      <c r="AN183" s="150"/>
      <c r="AO183" s="150"/>
      <c r="AP183" s="150"/>
      <c r="AQ183" s="150"/>
      <c r="AR183" s="150"/>
      <c r="AS183" s="150"/>
      <c r="AT183" s="150"/>
      <c r="AU183" s="150"/>
      <c r="AV183" s="150"/>
      <c r="AW183" s="150"/>
      <c r="AX183" s="150"/>
      <c r="AY183" s="150"/>
      <c r="AZ183" s="150"/>
      <c r="BA183" s="150"/>
    </row>
    <row r="184" spans="1:53">
      <c r="A184" s="150"/>
      <c r="B184" s="150"/>
      <c r="C184" s="150"/>
      <c r="D184" s="150"/>
      <c r="E184" s="150"/>
      <c r="F184" s="150"/>
      <c r="G184" s="150"/>
      <c r="H184" s="150"/>
      <c r="I184" s="150"/>
      <c r="J184" s="150"/>
      <c r="K184" s="150"/>
      <c r="L184" s="150"/>
      <c r="M184" s="150"/>
      <c r="N184" s="150"/>
      <c r="O184" s="150"/>
      <c r="P184" s="150"/>
      <c r="Q184" s="150"/>
      <c r="R184" s="150"/>
      <c r="S184" s="150"/>
      <c r="T184" s="150"/>
      <c r="U184" s="150"/>
      <c r="V184" s="150"/>
      <c r="W184" s="150"/>
      <c r="X184" s="150"/>
      <c r="Y184" s="150"/>
      <c r="Z184" s="150"/>
      <c r="AA184" s="150"/>
      <c r="AB184" s="150"/>
      <c r="AC184" s="150"/>
      <c r="AD184" s="150"/>
      <c r="AE184" s="150"/>
      <c r="AF184" s="150"/>
      <c r="AG184" s="150"/>
      <c r="AH184" s="150"/>
      <c r="AI184" s="150"/>
      <c r="AJ184" s="150"/>
      <c r="AK184" s="150"/>
      <c r="AL184" s="150"/>
      <c r="AM184" s="150"/>
      <c r="AN184" s="150"/>
      <c r="AO184" s="150"/>
      <c r="AP184" s="150"/>
      <c r="AQ184" s="150"/>
      <c r="AR184" s="150"/>
      <c r="AS184" s="150"/>
      <c r="AT184" s="150"/>
      <c r="AU184" s="150"/>
      <c r="AV184" s="150"/>
      <c r="AW184" s="150"/>
      <c r="AX184" s="150"/>
      <c r="AY184" s="150"/>
      <c r="AZ184" s="150"/>
      <c r="BA184" s="150"/>
    </row>
    <row r="185" spans="1:53">
      <c r="A185" s="150"/>
      <c r="B185" s="150"/>
      <c r="C185" s="150"/>
      <c r="D185" s="150"/>
      <c r="E185" s="150"/>
      <c r="F185" s="150"/>
      <c r="G185" s="150"/>
      <c r="H185" s="150"/>
      <c r="I185" s="150"/>
      <c r="J185" s="150"/>
      <c r="K185" s="150"/>
      <c r="L185" s="150"/>
      <c r="M185" s="150"/>
      <c r="N185" s="150"/>
      <c r="O185" s="150"/>
      <c r="P185" s="150"/>
      <c r="Q185" s="150"/>
      <c r="R185" s="150"/>
      <c r="S185" s="150"/>
      <c r="T185" s="150"/>
      <c r="U185" s="150"/>
      <c r="V185" s="150"/>
      <c r="W185" s="150"/>
      <c r="X185" s="150"/>
      <c r="Y185" s="150"/>
      <c r="Z185" s="150"/>
      <c r="AA185" s="150"/>
      <c r="AB185" s="150"/>
      <c r="AC185" s="150"/>
      <c r="AD185" s="150"/>
      <c r="AE185" s="150"/>
      <c r="AF185" s="150"/>
      <c r="AG185" s="150"/>
      <c r="AH185" s="150"/>
      <c r="AI185" s="150"/>
      <c r="AJ185" s="150"/>
      <c r="AK185" s="150"/>
      <c r="AL185" s="150"/>
      <c r="AM185" s="150"/>
      <c r="AN185" s="150"/>
      <c r="AO185" s="150"/>
      <c r="AP185" s="150"/>
      <c r="AQ185" s="150"/>
      <c r="AR185" s="150"/>
      <c r="AS185" s="150"/>
      <c r="AT185" s="150"/>
      <c r="AU185" s="150"/>
      <c r="AV185" s="150"/>
      <c r="AW185" s="150"/>
      <c r="AX185" s="150"/>
      <c r="AY185" s="150"/>
      <c r="AZ185" s="150"/>
      <c r="BA185" s="150"/>
    </row>
    <row r="186" spans="1:53">
      <c r="A186" s="150"/>
      <c r="B186" s="150"/>
      <c r="C186" s="150"/>
      <c r="D186" s="150"/>
      <c r="E186" s="150"/>
      <c r="F186" s="150"/>
      <c r="G186" s="150"/>
      <c r="H186" s="150"/>
      <c r="I186" s="150"/>
      <c r="J186" s="150"/>
      <c r="K186" s="150"/>
      <c r="L186" s="150"/>
      <c r="M186" s="150"/>
      <c r="N186" s="150"/>
      <c r="O186" s="150"/>
      <c r="P186" s="150"/>
      <c r="Q186" s="150"/>
      <c r="R186" s="150"/>
      <c r="S186" s="150"/>
      <c r="T186" s="150"/>
      <c r="U186" s="150"/>
      <c r="V186" s="150"/>
      <c r="W186" s="150"/>
      <c r="X186" s="150"/>
      <c r="Y186" s="150"/>
      <c r="Z186" s="150"/>
      <c r="AA186" s="150"/>
      <c r="AB186" s="150"/>
      <c r="AC186" s="150"/>
      <c r="AD186" s="150"/>
      <c r="AE186" s="150"/>
      <c r="AF186" s="150"/>
      <c r="AG186" s="150"/>
      <c r="AH186" s="150"/>
      <c r="AI186" s="150"/>
      <c r="AJ186" s="150"/>
      <c r="AK186" s="150"/>
      <c r="AL186" s="150"/>
      <c r="AM186" s="150"/>
      <c r="AN186" s="150"/>
      <c r="AO186" s="150"/>
      <c r="AP186" s="150"/>
      <c r="AQ186" s="150"/>
      <c r="AR186" s="150"/>
      <c r="AS186" s="150"/>
      <c r="AT186" s="150"/>
      <c r="AU186" s="150"/>
      <c r="AV186" s="150"/>
      <c r="AW186" s="150"/>
      <c r="AX186" s="150"/>
      <c r="AY186" s="150"/>
      <c r="AZ186" s="150"/>
      <c r="BA186" s="150"/>
    </row>
    <row r="187" spans="1:53">
      <c r="A187" s="150"/>
      <c r="B187" s="150"/>
      <c r="C187" s="150"/>
      <c r="D187" s="150"/>
      <c r="E187" s="150"/>
      <c r="F187" s="150"/>
      <c r="G187" s="150"/>
      <c r="H187" s="150"/>
      <c r="I187" s="150"/>
      <c r="J187" s="150"/>
      <c r="K187" s="150"/>
      <c r="L187" s="150"/>
      <c r="M187" s="150"/>
      <c r="N187" s="150"/>
      <c r="O187" s="150"/>
      <c r="P187" s="150"/>
      <c r="Q187" s="150"/>
      <c r="R187" s="150"/>
      <c r="S187" s="150"/>
      <c r="T187" s="150"/>
      <c r="U187" s="150"/>
      <c r="V187" s="150"/>
      <c r="W187" s="150"/>
      <c r="X187" s="150"/>
      <c r="Y187" s="150"/>
      <c r="Z187" s="150"/>
      <c r="AA187" s="150"/>
      <c r="AB187" s="150"/>
      <c r="AC187" s="150"/>
      <c r="AD187" s="150"/>
      <c r="AE187" s="150"/>
      <c r="AF187" s="150"/>
      <c r="AG187" s="150"/>
      <c r="AH187" s="150"/>
      <c r="AI187" s="150"/>
      <c r="AJ187" s="150"/>
      <c r="AK187" s="150"/>
      <c r="AL187" s="150"/>
      <c r="AM187" s="150"/>
      <c r="AN187" s="150"/>
      <c r="AO187" s="150"/>
      <c r="AP187" s="150"/>
      <c r="AQ187" s="150"/>
      <c r="AR187" s="150"/>
      <c r="AS187" s="150"/>
      <c r="AT187" s="150"/>
      <c r="AU187" s="150"/>
      <c r="AV187" s="150"/>
      <c r="AW187" s="150"/>
      <c r="AX187" s="150"/>
      <c r="AY187" s="150"/>
      <c r="AZ187" s="150"/>
      <c r="BA187" s="150"/>
    </row>
    <row r="188" spans="1:53">
      <c r="A188" s="150"/>
      <c r="B188" s="150"/>
      <c r="C188" s="150"/>
      <c r="D188" s="150"/>
      <c r="E188" s="150"/>
      <c r="F188" s="150"/>
      <c r="G188" s="150"/>
      <c r="H188" s="150"/>
      <c r="I188" s="150"/>
      <c r="J188" s="150"/>
      <c r="K188" s="150"/>
      <c r="L188" s="150"/>
      <c r="M188" s="150"/>
      <c r="N188" s="150"/>
      <c r="O188" s="150"/>
      <c r="P188" s="150"/>
      <c r="Q188" s="150"/>
      <c r="R188" s="150"/>
      <c r="S188" s="150"/>
      <c r="T188" s="150"/>
      <c r="U188" s="150"/>
      <c r="V188" s="150"/>
      <c r="W188" s="150"/>
      <c r="X188" s="150"/>
      <c r="Y188" s="150"/>
      <c r="Z188" s="150"/>
      <c r="AA188" s="150"/>
      <c r="AB188" s="150"/>
      <c r="AC188" s="150"/>
      <c r="AD188" s="150"/>
      <c r="AE188" s="150"/>
      <c r="AF188" s="150"/>
      <c r="AG188" s="150"/>
      <c r="AH188" s="150"/>
      <c r="AI188" s="150"/>
      <c r="AJ188" s="150"/>
      <c r="AK188" s="150"/>
      <c r="AL188" s="150"/>
      <c r="AM188" s="150"/>
      <c r="AN188" s="150"/>
      <c r="AO188" s="150"/>
      <c r="AP188" s="150"/>
      <c r="AQ188" s="150"/>
      <c r="AR188" s="150"/>
      <c r="AS188" s="150"/>
      <c r="AT188" s="150"/>
      <c r="AU188" s="150"/>
      <c r="AV188" s="150"/>
      <c r="AW188" s="150"/>
      <c r="AX188" s="150"/>
      <c r="AY188" s="150"/>
      <c r="AZ188" s="150"/>
      <c r="BA188" s="150"/>
    </row>
    <row r="189" spans="1:53">
      <c r="A189" s="150"/>
      <c r="B189" s="150"/>
      <c r="C189" s="150"/>
      <c r="D189" s="150"/>
      <c r="E189" s="150"/>
      <c r="F189" s="150"/>
      <c r="G189" s="150"/>
      <c r="H189" s="150"/>
      <c r="I189" s="150"/>
      <c r="J189" s="150"/>
      <c r="K189" s="150"/>
      <c r="L189" s="150"/>
      <c r="M189" s="150"/>
      <c r="N189" s="150"/>
      <c r="O189" s="150"/>
      <c r="P189" s="150"/>
      <c r="Q189" s="150"/>
      <c r="R189" s="150"/>
      <c r="S189" s="150"/>
      <c r="T189" s="150"/>
      <c r="U189" s="150"/>
      <c r="V189" s="150"/>
      <c r="W189" s="150"/>
      <c r="X189" s="150"/>
      <c r="Y189" s="150"/>
      <c r="Z189" s="150"/>
      <c r="AA189" s="150"/>
      <c r="AB189" s="150"/>
      <c r="AC189" s="150"/>
      <c r="AD189" s="150"/>
      <c r="AE189" s="150"/>
      <c r="AF189" s="150"/>
      <c r="AG189" s="150"/>
      <c r="AH189" s="150"/>
      <c r="AI189" s="150"/>
      <c r="AJ189" s="150"/>
      <c r="AK189" s="150"/>
      <c r="AL189" s="150"/>
      <c r="AM189" s="150"/>
      <c r="AN189" s="150"/>
      <c r="AO189" s="150"/>
      <c r="AP189" s="150"/>
      <c r="AQ189" s="150"/>
      <c r="AR189" s="150"/>
      <c r="AS189" s="150"/>
      <c r="AT189" s="150"/>
      <c r="AU189" s="150"/>
      <c r="AV189" s="150"/>
      <c r="AW189" s="150"/>
      <c r="AX189" s="150"/>
      <c r="AY189" s="150"/>
      <c r="AZ189" s="150"/>
      <c r="BA189" s="150"/>
    </row>
    <row r="190" spans="1:53">
      <c r="A190" s="150"/>
      <c r="B190" s="150"/>
      <c r="C190" s="150"/>
      <c r="D190" s="150"/>
      <c r="E190" s="150"/>
      <c r="F190" s="150"/>
      <c r="G190" s="150"/>
      <c r="H190" s="150"/>
      <c r="I190" s="150"/>
      <c r="J190" s="150"/>
      <c r="K190" s="150"/>
      <c r="L190" s="150"/>
      <c r="M190" s="150"/>
      <c r="N190" s="150"/>
      <c r="O190" s="150"/>
      <c r="P190" s="150"/>
      <c r="Q190" s="150"/>
      <c r="R190" s="150"/>
      <c r="S190" s="150"/>
      <c r="T190" s="150"/>
      <c r="U190" s="150"/>
      <c r="V190" s="150"/>
      <c r="W190" s="150"/>
      <c r="X190" s="150"/>
      <c r="Y190" s="150"/>
      <c r="Z190" s="150"/>
      <c r="AA190" s="150"/>
      <c r="AB190" s="150"/>
      <c r="AC190" s="150"/>
      <c r="AD190" s="150"/>
      <c r="AE190" s="150"/>
      <c r="AF190" s="150"/>
      <c r="AG190" s="150"/>
      <c r="AH190" s="150"/>
      <c r="AI190" s="150"/>
      <c r="AJ190" s="150"/>
      <c r="AK190" s="150"/>
      <c r="AL190" s="150"/>
      <c r="AM190" s="150"/>
      <c r="AN190" s="150"/>
      <c r="AO190" s="150"/>
      <c r="AP190" s="150"/>
      <c r="AQ190" s="150"/>
      <c r="AR190" s="150"/>
      <c r="AS190" s="150"/>
      <c r="AT190" s="150"/>
      <c r="AU190" s="150"/>
      <c r="AV190" s="150"/>
      <c r="AW190" s="150"/>
      <c r="AX190" s="150"/>
      <c r="AY190" s="150"/>
      <c r="AZ190" s="150"/>
      <c r="BA190" s="150"/>
    </row>
    <row r="191" spans="1:53">
      <c r="A191" s="150"/>
      <c r="B191" s="150"/>
      <c r="C191" s="150"/>
      <c r="D191" s="150"/>
      <c r="E191" s="150"/>
      <c r="F191" s="150"/>
      <c r="G191" s="150"/>
      <c r="H191" s="150"/>
      <c r="I191" s="150"/>
      <c r="J191" s="150"/>
      <c r="K191" s="150"/>
      <c r="L191" s="150"/>
      <c r="M191" s="150"/>
      <c r="N191" s="150"/>
      <c r="O191" s="150"/>
      <c r="P191" s="150"/>
      <c r="Q191" s="150"/>
      <c r="R191" s="150"/>
      <c r="S191" s="150"/>
      <c r="T191" s="150"/>
      <c r="U191" s="150"/>
      <c r="V191" s="150"/>
      <c r="W191" s="150"/>
      <c r="X191" s="150"/>
      <c r="Y191" s="150"/>
      <c r="Z191" s="150"/>
      <c r="AA191" s="150"/>
      <c r="AB191" s="150"/>
      <c r="AC191" s="150"/>
      <c r="AD191" s="150"/>
      <c r="AE191" s="150"/>
      <c r="AF191" s="150"/>
      <c r="AG191" s="150"/>
      <c r="AH191" s="150"/>
      <c r="AI191" s="150"/>
      <c r="AJ191" s="150"/>
      <c r="AK191" s="150"/>
      <c r="AL191" s="150"/>
      <c r="AM191" s="150"/>
      <c r="AN191" s="150"/>
      <c r="AO191" s="150"/>
      <c r="AP191" s="150"/>
      <c r="AQ191" s="150"/>
      <c r="AR191" s="150"/>
      <c r="AS191" s="150"/>
      <c r="AT191" s="150"/>
      <c r="AU191" s="150"/>
      <c r="AV191" s="150"/>
      <c r="AW191" s="150"/>
      <c r="AX191" s="150"/>
      <c r="AY191" s="150"/>
      <c r="AZ191" s="150"/>
      <c r="BA191" s="150"/>
    </row>
    <row r="192" spans="1:53">
      <c r="A192" s="150"/>
      <c r="B192" s="150"/>
      <c r="C192" s="150"/>
      <c r="D192" s="150"/>
      <c r="E192" s="150"/>
      <c r="F192" s="150"/>
      <c r="G192" s="150"/>
      <c r="H192" s="150"/>
      <c r="I192" s="150"/>
      <c r="J192" s="150"/>
      <c r="K192" s="150"/>
      <c r="L192" s="150"/>
      <c r="M192" s="150"/>
      <c r="N192" s="150"/>
      <c r="O192" s="150"/>
      <c r="P192" s="150"/>
      <c r="Q192" s="150"/>
      <c r="R192" s="150"/>
      <c r="S192" s="150"/>
      <c r="T192" s="150"/>
      <c r="U192" s="150"/>
      <c r="V192" s="150"/>
      <c r="W192" s="150"/>
      <c r="X192" s="150"/>
      <c r="Y192" s="150"/>
      <c r="Z192" s="150"/>
      <c r="AA192" s="150"/>
      <c r="AB192" s="150"/>
      <c r="AC192" s="150"/>
      <c r="AD192" s="150"/>
      <c r="AE192" s="150"/>
      <c r="AF192" s="150"/>
      <c r="AG192" s="150"/>
      <c r="AH192" s="150"/>
      <c r="AI192" s="150"/>
      <c r="AJ192" s="150"/>
      <c r="AK192" s="150"/>
      <c r="AL192" s="150"/>
      <c r="AM192" s="150"/>
      <c r="AN192" s="150"/>
      <c r="AO192" s="150"/>
      <c r="AP192" s="150"/>
      <c r="AQ192" s="150"/>
      <c r="AR192" s="150"/>
      <c r="AS192" s="150"/>
      <c r="AT192" s="150"/>
      <c r="AU192" s="150"/>
      <c r="AV192" s="150"/>
      <c r="AW192" s="150"/>
      <c r="AX192" s="150"/>
      <c r="AY192" s="150"/>
      <c r="AZ192" s="150"/>
      <c r="BA192" s="150"/>
    </row>
    <row r="193" spans="1:53">
      <c r="A193" s="150"/>
      <c r="B193" s="150"/>
      <c r="C193" s="150"/>
      <c r="D193" s="150"/>
      <c r="E193" s="150"/>
      <c r="F193" s="150"/>
      <c r="G193" s="150"/>
      <c r="H193" s="150"/>
      <c r="I193" s="150"/>
      <c r="J193" s="150"/>
      <c r="K193" s="150"/>
      <c r="L193" s="150"/>
      <c r="M193" s="150"/>
      <c r="N193" s="150"/>
      <c r="O193" s="150"/>
      <c r="P193" s="150"/>
      <c r="Q193" s="150"/>
      <c r="R193" s="150"/>
      <c r="S193" s="150"/>
      <c r="T193" s="150"/>
      <c r="U193" s="150"/>
      <c r="V193" s="150"/>
      <c r="W193" s="150"/>
      <c r="X193" s="150"/>
      <c r="Y193" s="150"/>
      <c r="Z193" s="150"/>
      <c r="AA193" s="150"/>
      <c r="AB193" s="150"/>
      <c r="AC193" s="150"/>
      <c r="AD193" s="150"/>
      <c r="AE193" s="150"/>
      <c r="AF193" s="150"/>
      <c r="AG193" s="150"/>
      <c r="AH193" s="150"/>
      <c r="AI193" s="150"/>
      <c r="AJ193" s="150"/>
      <c r="AK193" s="150"/>
      <c r="AL193" s="150"/>
      <c r="AM193" s="150"/>
      <c r="AN193" s="150"/>
      <c r="AO193" s="150"/>
      <c r="AP193" s="150"/>
      <c r="AQ193" s="150"/>
      <c r="AR193" s="150"/>
      <c r="AS193" s="150"/>
      <c r="AT193" s="150"/>
      <c r="AU193" s="150"/>
      <c r="AV193" s="150"/>
      <c r="AW193" s="150"/>
      <c r="AX193" s="150"/>
      <c r="AY193" s="150"/>
      <c r="AZ193" s="150"/>
      <c r="BA193" s="150"/>
    </row>
    <row r="194" spans="1:53">
      <c r="A194" s="150"/>
      <c r="B194" s="150"/>
      <c r="C194" s="150"/>
      <c r="D194" s="150"/>
      <c r="E194" s="150"/>
      <c r="F194" s="150"/>
      <c r="G194" s="150"/>
      <c r="H194" s="150"/>
      <c r="I194" s="150"/>
      <c r="J194" s="150"/>
      <c r="K194" s="150"/>
      <c r="L194" s="150"/>
      <c r="M194" s="150"/>
      <c r="N194" s="150"/>
      <c r="O194" s="150"/>
      <c r="P194" s="150"/>
      <c r="Q194" s="150"/>
      <c r="R194" s="150"/>
      <c r="S194" s="150"/>
      <c r="T194" s="150"/>
      <c r="U194" s="150"/>
      <c r="V194" s="150"/>
      <c r="W194" s="150"/>
      <c r="X194" s="150"/>
      <c r="Y194" s="150"/>
      <c r="Z194" s="150"/>
      <c r="AA194" s="150"/>
      <c r="AB194" s="150"/>
      <c r="AC194" s="150"/>
      <c r="AD194" s="150"/>
      <c r="AE194" s="150"/>
      <c r="AF194" s="150"/>
      <c r="AG194" s="150"/>
      <c r="AH194" s="150"/>
      <c r="AI194" s="150"/>
      <c r="AJ194" s="150"/>
      <c r="AK194" s="150"/>
      <c r="AL194" s="150"/>
      <c r="AM194" s="150"/>
      <c r="AN194" s="150"/>
      <c r="AO194" s="150"/>
      <c r="AP194" s="150"/>
      <c r="AQ194" s="150"/>
      <c r="AR194" s="150"/>
      <c r="AS194" s="150"/>
      <c r="AT194" s="150"/>
      <c r="AU194" s="150"/>
      <c r="AV194" s="150"/>
      <c r="AW194" s="150"/>
      <c r="AX194" s="150"/>
      <c r="AY194" s="150"/>
      <c r="AZ194" s="150"/>
      <c r="BA194" s="150"/>
    </row>
    <row r="195" spans="1:53">
      <c r="A195" s="150"/>
      <c r="B195" s="150"/>
      <c r="C195" s="150"/>
      <c r="D195" s="150"/>
      <c r="E195" s="150"/>
      <c r="F195" s="150"/>
      <c r="G195" s="150"/>
      <c r="H195" s="150"/>
      <c r="I195" s="150"/>
      <c r="J195" s="150"/>
      <c r="K195" s="150"/>
      <c r="L195" s="150"/>
      <c r="M195" s="150"/>
      <c r="N195" s="150"/>
      <c r="O195" s="150"/>
      <c r="P195" s="150"/>
      <c r="Q195" s="150"/>
      <c r="R195" s="150"/>
      <c r="S195" s="150"/>
      <c r="T195" s="150"/>
      <c r="U195" s="150"/>
      <c r="V195" s="150"/>
      <c r="W195" s="150"/>
      <c r="X195" s="150"/>
      <c r="Y195" s="150"/>
      <c r="Z195" s="150"/>
      <c r="AA195" s="150"/>
      <c r="AB195" s="150"/>
      <c r="AC195" s="150"/>
      <c r="AD195" s="150"/>
      <c r="AE195" s="150"/>
      <c r="AF195" s="150"/>
      <c r="AG195" s="150"/>
      <c r="AH195" s="150"/>
      <c r="AI195" s="150"/>
      <c r="AJ195" s="150"/>
      <c r="AK195" s="150"/>
      <c r="AL195" s="150"/>
      <c r="AM195" s="150"/>
      <c r="AN195" s="150"/>
      <c r="AO195" s="150"/>
      <c r="AP195" s="150"/>
      <c r="AQ195" s="150"/>
      <c r="AR195" s="150"/>
      <c r="AS195" s="150"/>
      <c r="AT195" s="150"/>
      <c r="AU195" s="150"/>
      <c r="AV195" s="150"/>
      <c r="AW195" s="150"/>
      <c r="AX195" s="150"/>
      <c r="AY195" s="150"/>
      <c r="AZ195" s="150"/>
      <c r="BA195" s="150"/>
    </row>
    <row r="196" spans="1:53">
      <c r="A196" s="150"/>
      <c r="B196" s="150"/>
      <c r="C196" s="150"/>
      <c r="D196" s="150"/>
      <c r="E196" s="150"/>
      <c r="F196" s="150"/>
      <c r="G196" s="150"/>
      <c r="H196" s="150"/>
      <c r="I196" s="150"/>
      <c r="J196" s="150"/>
      <c r="K196" s="150"/>
      <c r="L196" s="150"/>
      <c r="M196" s="150"/>
      <c r="N196" s="150"/>
      <c r="O196" s="150"/>
      <c r="P196" s="150"/>
      <c r="Q196" s="150"/>
      <c r="R196" s="150"/>
      <c r="S196" s="150"/>
      <c r="T196" s="150"/>
      <c r="U196" s="150"/>
      <c r="V196" s="150"/>
      <c r="W196" s="150"/>
      <c r="X196" s="150"/>
      <c r="Y196" s="150"/>
      <c r="Z196" s="150"/>
      <c r="AA196" s="150"/>
      <c r="AB196" s="150"/>
      <c r="AC196" s="150"/>
      <c r="AD196" s="150"/>
      <c r="AE196" s="150"/>
      <c r="AF196" s="150"/>
      <c r="AG196" s="150"/>
      <c r="AH196" s="150"/>
      <c r="AI196" s="150"/>
      <c r="AJ196" s="150"/>
      <c r="AK196" s="150"/>
      <c r="AL196" s="150"/>
      <c r="AM196" s="150"/>
      <c r="AN196" s="150"/>
      <c r="AO196" s="150"/>
      <c r="AP196" s="150"/>
      <c r="AQ196" s="150"/>
      <c r="AR196" s="150"/>
      <c r="AS196" s="150"/>
      <c r="AT196" s="150"/>
      <c r="AU196" s="150"/>
      <c r="AV196" s="150"/>
      <c r="AW196" s="150"/>
      <c r="AX196" s="150"/>
      <c r="AY196" s="150"/>
      <c r="AZ196" s="150"/>
      <c r="BA196" s="150"/>
    </row>
    <row r="197" spans="1:53">
      <c r="A197" s="150"/>
      <c r="B197" s="150"/>
      <c r="C197" s="150"/>
      <c r="D197" s="150"/>
      <c r="E197" s="150"/>
      <c r="F197" s="150"/>
      <c r="G197" s="150"/>
      <c r="H197" s="150"/>
      <c r="I197" s="150"/>
      <c r="J197" s="150"/>
      <c r="K197" s="150"/>
      <c r="L197" s="150"/>
      <c r="M197" s="150"/>
      <c r="N197" s="150"/>
      <c r="O197" s="150"/>
      <c r="P197" s="150"/>
      <c r="Q197" s="150"/>
      <c r="R197" s="150"/>
      <c r="S197" s="150"/>
      <c r="T197" s="150"/>
      <c r="U197" s="150"/>
      <c r="V197" s="150"/>
      <c r="W197" s="150"/>
      <c r="X197" s="150"/>
      <c r="Y197" s="150"/>
      <c r="Z197" s="150"/>
      <c r="AA197" s="150"/>
      <c r="AB197" s="150"/>
      <c r="AC197" s="150"/>
      <c r="AD197" s="150"/>
      <c r="AE197" s="150"/>
      <c r="AF197" s="150"/>
      <c r="AG197" s="150"/>
      <c r="AH197" s="150"/>
      <c r="AI197" s="150"/>
      <c r="AJ197" s="150"/>
      <c r="AK197" s="150"/>
      <c r="AL197" s="150"/>
      <c r="AM197" s="150"/>
      <c r="AN197" s="150"/>
      <c r="AO197" s="150"/>
      <c r="AP197" s="150"/>
      <c r="AQ197" s="150"/>
      <c r="AR197" s="150"/>
      <c r="AS197" s="150"/>
      <c r="AT197" s="150"/>
      <c r="AU197" s="150"/>
      <c r="AV197" s="150"/>
      <c r="AW197" s="150"/>
      <c r="AX197" s="150"/>
      <c r="AY197" s="150"/>
      <c r="AZ197" s="150"/>
      <c r="BA197" s="150"/>
    </row>
    <row r="198" spans="1:53">
      <c r="A198" s="150"/>
      <c r="B198" s="150"/>
      <c r="C198" s="150"/>
      <c r="D198" s="150"/>
      <c r="E198" s="150"/>
      <c r="F198" s="150"/>
      <c r="G198" s="150"/>
      <c r="H198" s="150"/>
      <c r="I198" s="150"/>
      <c r="J198" s="150"/>
      <c r="K198" s="150"/>
      <c r="L198" s="150"/>
      <c r="M198" s="150"/>
      <c r="N198" s="150"/>
      <c r="O198" s="150"/>
      <c r="P198" s="150"/>
      <c r="Q198" s="150"/>
      <c r="R198" s="150"/>
      <c r="S198" s="150"/>
      <c r="T198" s="150"/>
      <c r="U198" s="150"/>
      <c r="V198" s="150"/>
      <c r="W198" s="150"/>
      <c r="X198" s="150"/>
      <c r="Y198" s="150"/>
      <c r="Z198" s="150"/>
      <c r="AA198" s="150"/>
      <c r="AB198" s="150"/>
      <c r="AC198" s="150"/>
      <c r="AD198" s="150"/>
      <c r="AE198" s="150"/>
      <c r="AF198" s="150"/>
      <c r="AG198" s="150"/>
      <c r="AH198" s="150"/>
      <c r="AI198" s="150"/>
      <c r="AJ198" s="150"/>
      <c r="AK198" s="150"/>
      <c r="AL198" s="150"/>
      <c r="AM198" s="150"/>
      <c r="AN198" s="150"/>
      <c r="AO198" s="150"/>
      <c r="AP198" s="150"/>
      <c r="AQ198" s="150"/>
      <c r="AR198" s="150"/>
      <c r="AS198" s="150"/>
      <c r="AT198" s="150"/>
      <c r="AU198" s="150"/>
      <c r="AV198" s="150"/>
      <c r="AW198" s="150"/>
      <c r="AX198" s="150"/>
      <c r="AY198" s="150"/>
      <c r="AZ198" s="150"/>
      <c r="BA198" s="150"/>
    </row>
    <row r="199" spans="1:53">
      <c r="A199" s="150"/>
      <c r="B199" s="150"/>
      <c r="C199" s="150"/>
      <c r="D199" s="150"/>
      <c r="E199" s="150"/>
      <c r="F199" s="150"/>
      <c r="G199" s="150"/>
      <c r="H199" s="150"/>
      <c r="I199" s="150"/>
      <c r="J199" s="150"/>
      <c r="K199" s="150"/>
      <c r="L199" s="150"/>
      <c r="M199" s="150"/>
      <c r="N199" s="150"/>
      <c r="O199" s="150"/>
      <c r="P199" s="150"/>
      <c r="Q199" s="150"/>
      <c r="R199" s="150"/>
      <c r="S199" s="150"/>
      <c r="T199" s="150"/>
      <c r="U199" s="150"/>
      <c r="V199" s="150"/>
      <c r="W199" s="150"/>
      <c r="X199" s="150"/>
      <c r="Y199" s="150"/>
      <c r="Z199" s="150"/>
      <c r="AA199" s="150"/>
      <c r="AB199" s="150"/>
      <c r="AC199" s="150"/>
      <c r="AD199" s="150"/>
      <c r="AE199" s="150"/>
      <c r="AF199" s="150"/>
      <c r="AG199" s="150"/>
      <c r="AH199" s="150"/>
      <c r="AI199" s="150"/>
      <c r="AJ199" s="150"/>
      <c r="AK199" s="150"/>
      <c r="AL199" s="150"/>
      <c r="AM199" s="150"/>
      <c r="AN199" s="150"/>
      <c r="AO199" s="150"/>
      <c r="AP199" s="150"/>
      <c r="AQ199" s="150"/>
      <c r="AR199" s="150"/>
      <c r="AS199" s="150"/>
      <c r="AT199" s="150"/>
      <c r="AU199" s="150"/>
      <c r="AV199" s="150"/>
      <c r="AW199" s="150"/>
      <c r="AX199" s="150"/>
      <c r="AY199" s="150"/>
      <c r="AZ199" s="150"/>
      <c r="BA199" s="150"/>
    </row>
    <row r="200" spans="1:53">
      <c r="A200" s="150"/>
      <c r="B200" s="150"/>
      <c r="C200" s="150"/>
      <c r="D200" s="150"/>
      <c r="E200" s="150"/>
      <c r="F200" s="150"/>
      <c r="G200" s="150"/>
      <c r="H200" s="150"/>
      <c r="I200" s="150"/>
      <c r="J200" s="150"/>
      <c r="K200" s="150"/>
      <c r="L200" s="150"/>
      <c r="M200" s="150"/>
      <c r="N200" s="150"/>
      <c r="O200" s="150"/>
      <c r="P200" s="150"/>
      <c r="Q200" s="150"/>
      <c r="R200" s="150"/>
      <c r="S200" s="150"/>
      <c r="T200" s="150"/>
      <c r="U200" s="150"/>
      <c r="V200" s="150"/>
      <c r="W200" s="150"/>
      <c r="X200" s="150"/>
      <c r="Y200" s="150"/>
      <c r="Z200" s="150"/>
      <c r="AA200" s="150"/>
      <c r="AB200" s="150"/>
      <c r="AC200" s="150"/>
      <c r="AD200" s="150"/>
      <c r="AE200" s="150"/>
      <c r="AF200" s="150"/>
      <c r="AG200" s="150"/>
      <c r="AH200" s="150"/>
      <c r="AI200" s="150"/>
      <c r="AJ200" s="150"/>
      <c r="AK200" s="150"/>
      <c r="AL200" s="150"/>
      <c r="AM200" s="150"/>
      <c r="AN200" s="150"/>
      <c r="AO200" s="150"/>
      <c r="AP200" s="150"/>
      <c r="AQ200" s="150"/>
      <c r="AR200" s="150"/>
      <c r="AS200" s="150"/>
      <c r="AT200" s="150"/>
      <c r="AU200" s="150"/>
      <c r="AV200" s="150"/>
      <c r="AW200" s="150"/>
      <c r="AX200" s="150"/>
      <c r="AY200" s="150"/>
      <c r="AZ200" s="150"/>
      <c r="BA200" s="150"/>
    </row>
    <row r="201" spans="1:53">
      <c r="A201" s="150"/>
      <c r="B201" s="150"/>
      <c r="C201" s="150"/>
      <c r="D201" s="150"/>
      <c r="E201" s="150"/>
      <c r="F201" s="150"/>
      <c r="G201" s="150"/>
      <c r="H201" s="150"/>
      <c r="I201" s="150"/>
      <c r="J201" s="150"/>
      <c r="K201" s="150"/>
      <c r="L201" s="150"/>
      <c r="M201" s="150"/>
      <c r="N201" s="150"/>
      <c r="O201" s="150"/>
      <c r="P201" s="150"/>
      <c r="Q201" s="150"/>
      <c r="R201" s="150"/>
      <c r="S201" s="150"/>
      <c r="T201" s="150"/>
      <c r="U201" s="150"/>
      <c r="V201" s="150"/>
      <c r="W201" s="150"/>
      <c r="X201" s="150"/>
      <c r="Y201" s="150"/>
      <c r="Z201" s="150"/>
      <c r="AA201" s="150"/>
      <c r="AB201" s="150"/>
      <c r="AC201" s="150"/>
      <c r="AD201" s="150"/>
      <c r="AE201" s="150"/>
      <c r="AF201" s="150"/>
      <c r="AG201" s="150"/>
      <c r="AH201" s="150"/>
      <c r="AI201" s="150"/>
      <c r="AJ201" s="150"/>
      <c r="AK201" s="150"/>
      <c r="AL201" s="150"/>
      <c r="AM201" s="150"/>
      <c r="AN201" s="150"/>
      <c r="AO201" s="150"/>
      <c r="AP201" s="150"/>
      <c r="AQ201" s="150"/>
      <c r="AR201" s="150"/>
      <c r="AS201" s="150"/>
      <c r="AT201" s="150"/>
      <c r="AU201" s="150"/>
      <c r="AV201" s="150"/>
      <c r="AW201" s="150"/>
      <c r="AX201" s="150"/>
      <c r="AY201" s="150"/>
      <c r="AZ201" s="150"/>
      <c r="BA201" s="150"/>
    </row>
    <row r="202" spans="1:53">
      <c r="A202" s="150"/>
      <c r="B202" s="150"/>
      <c r="C202" s="150"/>
      <c r="D202" s="150"/>
      <c r="E202" s="150"/>
      <c r="F202" s="150"/>
      <c r="G202" s="150"/>
      <c r="H202" s="150"/>
      <c r="I202" s="150"/>
      <c r="J202" s="150"/>
      <c r="K202" s="150"/>
      <c r="L202" s="150"/>
      <c r="M202" s="150"/>
      <c r="N202" s="150"/>
      <c r="O202" s="150"/>
      <c r="P202" s="150"/>
      <c r="Q202" s="150"/>
      <c r="R202" s="150"/>
      <c r="S202" s="150"/>
      <c r="T202" s="150"/>
      <c r="U202" s="150"/>
      <c r="V202" s="150"/>
      <c r="W202" s="150"/>
      <c r="X202" s="150"/>
      <c r="Y202" s="150"/>
      <c r="Z202" s="150"/>
      <c r="AA202" s="150"/>
      <c r="AB202" s="150"/>
      <c r="AC202" s="150"/>
      <c r="AD202" s="150"/>
      <c r="AE202" s="150"/>
      <c r="AF202" s="150"/>
      <c r="AG202" s="150"/>
      <c r="AH202" s="150"/>
      <c r="AI202" s="150"/>
      <c r="AJ202" s="150"/>
      <c r="AK202" s="150"/>
      <c r="AL202" s="150"/>
      <c r="AM202" s="150"/>
      <c r="AN202" s="150"/>
      <c r="AO202" s="150"/>
      <c r="AP202" s="150"/>
      <c r="AQ202" s="150"/>
      <c r="AR202" s="150"/>
      <c r="AS202" s="150"/>
      <c r="AT202" s="150"/>
      <c r="AU202" s="150"/>
      <c r="AV202" s="150"/>
      <c r="AW202" s="150"/>
      <c r="AX202" s="150"/>
      <c r="AY202" s="150"/>
      <c r="AZ202" s="150"/>
      <c r="BA202" s="150"/>
    </row>
    <row r="203" spans="1:53">
      <c r="A203" s="150"/>
      <c r="B203" s="150"/>
      <c r="C203" s="150"/>
      <c r="D203" s="150"/>
      <c r="E203" s="150"/>
      <c r="F203" s="150"/>
      <c r="G203" s="150"/>
      <c r="H203" s="150"/>
      <c r="I203" s="150"/>
      <c r="J203" s="150"/>
      <c r="K203" s="150"/>
      <c r="L203" s="150"/>
      <c r="M203" s="150"/>
      <c r="N203" s="150"/>
      <c r="O203" s="150"/>
      <c r="P203" s="150"/>
      <c r="Q203" s="150"/>
      <c r="R203" s="150"/>
      <c r="S203" s="150"/>
      <c r="T203" s="150"/>
      <c r="U203" s="150"/>
      <c r="V203" s="150"/>
      <c r="W203" s="150"/>
      <c r="X203" s="150"/>
      <c r="Y203" s="150"/>
      <c r="Z203" s="150"/>
      <c r="AA203" s="150"/>
      <c r="AB203" s="150"/>
      <c r="AC203" s="150"/>
      <c r="AD203" s="150"/>
      <c r="AE203" s="150"/>
      <c r="AF203" s="150"/>
      <c r="AG203" s="150"/>
      <c r="AH203" s="150"/>
      <c r="AI203" s="150"/>
      <c r="AJ203" s="150"/>
      <c r="AK203" s="150"/>
      <c r="AL203" s="150"/>
      <c r="AM203" s="150"/>
      <c r="AN203" s="150"/>
      <c r="AO203" s="150"/>
      <c r="AP203" s="150"/>
      <c r="AQ203" s="150"/>
      <c r="AR203" s="150"/>
      <c r="AS203" s="150"/>
      <c r="AT203" s="150"/>
      <c r="AU203" s="150"/>
      <c r="AV203" s="150"/>
      <c r="AW203" s="150"/>
      <c r="AX203" s="150"/>
      <c r="AY203" s="150"/>
      <c r="AZ203" s="150"/>
      <c r="BA203" s="150"/>
    </row>
    <row r="204" spans="1:53">
      <c r="A204" s="150"/>
      <c r="B204" s="150"/>
      <c r="C204" s="150"/>
      <c r="D204" s="150"/>
      <c r="E204" s="150"/>
      <c r="F204" s="150"/>
      <c r="G204" s="150"/>
      <c r="H204" s="150"/>
      <c r="I204" s="150"/>
      <c r="J204" s="150"/>
      <c r="K204" s="150"/>
      <c r="L204" s="150"/>
      <c r="M204" s="150"/>
      <c r="N204" s="150"/>
      <c r="O204" s="150"/>
      <c r="P204" s="150"/>
      <c r="Q204" s="150"/>
      <c r="R204" s="150"/>
      <c r="S204" s="150"/>
      <c r="T204" s="150"/>
      <c r="U204" s="150"/>
      <c r="V204" s="150"/>
      <c r="W204" s="150"/>
      <c r="X204" s="150"/>
      <c r="Y204" s="150"/>
      <c r="Z204" s="150"/>
      <c r="AA204" s="150"/>
      <c r="AB204" s="150"/>
      <c r="AC204" s="150"/>
      <c r="AD204" s="150"/>
      <c r="AE204" s="150"/>
      <c r="AF204" s="150"/>
      <c r="AG204" s="150"/>
      <c r="AH204" s="150"/>
      <c r="AI204" s="150"/>
      <c r="AJ204" s="150"/>
      <c r="AK204" s="150"/>
      <c r="AL204" s="150"/>
      <c r="AM204" s="150"/>
      <c r="AN204" s="150"/>
      <c r="AO204" s="150"/>
      <c r="AP204" s="150"/>
      <c r="AQ204" s="150"/>
      <c r="AR204" s="150"/>
      <c r="AS204" s="150"/>
      <c r="AT204" s="150"/>
      <c r="AU204" s="150"/>
      <c r="AV204" s="150"/>
      <c r="AW204" s="150"/>
      <c r="AX204" s="150"/>
      <c r="AY204" s="150"/>
      <c r="AZ204" s="150"/>
      <c r="BA204" s="150"/>
    </row>
    <row r="205" spans="1:53">
      <c r="A205" s="150"/>
      <c r="B205" s="150"/>
      <c r="C205" s="150"/>
      <c r="D205" s="150"/>
      <c r="E205" s="150"/>
      <c r="F205" s="150"/>
      <c r="G205" s="150"/>
      <c r="H205" s="150"/>
      <c r="I205" s="150"/>
      <c r="J205" s="150"/>
      <c r="K205" s="150"/>
      <c r="L205" s="150"/>
      <c r="M205" s="150"/>
      <c r="N205" s="150"/>
      <c r="O205" s="150"/>
      <c r="P205" s="150"/>
      <c r="Q205" s="150"/>
      <c r="R205" s="150"/>
      <c r="S205" s="150"/>
      <c r="T205" s="150"/>
      <c r="U205" s="150"/>
      <c r="V205" s="150"/>
      <c r="W205" s="150"/>
      <c r="X205" s="150"/>
      <c r="Y205" s="150"/>
      <c r="Z205" s="150"/>
      <c r="AA205" s="150"/>
      <c r="AB205" s="150"/>
      <c r="AC205" s="150"/>
      <c r="AD205" s="150"/>
      <c r="AE205" s="150"/>
      <c r="AF205" s="150"/>
      <c r="AG205" s="150"/>
      <c r="AH205" s="150"/>
      <c r="AI205" s="150"/>
      <c r="AJ205" s="150"/>
      <c r="AK205" s="150"/>
      <c r="AL205" s="150"/>
      <c r="AM205" s="150"/>
      <c r="AN205" s="150"/>
      <c r="AO205" s="150"/>
      <c r="AP205" s="150"/>
      <c r="AQ205" s="150"/>
      <c r="AR205" s="150"/>
      <c r="AS205" s="150"/>
      <c r="AT205" s="150"/>
      <c r="AU205" s="150"/>
      <c r="AV205" s="150"/>
      <c r="AW205" s="150"/>
      <c r="AX205" s="150"/>
      <c r="AY205" s="150"/>
      <c r="AZ205" s="150"/>
      <c r="BA205" s="150"/>
    </row>
    <row r="206" spans="1:53">
      <c r="A206" s="150"/>
      <c r="B206" s="150"/>
      <c r="C206" s="150"/>
      <c r="D206" s="150"/>
      <c r="E206" s="150"/>
      <c r="F206" s="150"/>
      <c r="G206" s="150"/>
      <c r="H206" s="150"/>
      <c r="I206" s="150"/>
      <c r="J206" s="150"/>
      <c r="K206" s="150"/>
      <c r="L206" s="150"/>
      <c r="M206" s="150"/>
      <c r="N206" s="150"/>
      <c r="O206" s="150"/>
      <c r="P206" s="150"/>
      <c r="Q206" s="150"/>
      <c r="R206" s="150"/>
      <c r="S206" s="150"/>
      <c r="T206" s="150"/>
      <c r="U206" s="150"/>
      <c r="V206" s="150"/>
      <c r="W206" s="150"/>
      <c r="X206" s="150"/>
      <c r="Y206" s="150"/>
      <c r="Z206" s="150"/>
      <c r="AA206" s="150"/>
      <c r="AB206" s="150"/>
      <c r="AC206" s="150"/>
      <c r="AD206" s="150"/>
      <c r="AE206" s="150"/>
      <c r="AF206" s="150"/>
      <c r="AG206" s="150"/>
      <c r="AH206" s="150"/>
      <c r="AI206" s="150"/>
      <c r="AJ206" s="150"/>
      <c r="AK206" s="150"/>
      <c r="AL206" s="150"/>
      <c r="AM206" s="150"/>
      <c r="AN206" s="150"/>
      <c r="AO206" s="150"/>
      <c r="AP206" s="150"/>
      <c r="AQ206" s="150"/>
      <c r="AR206" s="150"/>
      <c r="AS206" s="150"/>
      <c r="AT206" s="150"/>
      <c r="AU206" s="150"/>
      <c r="AV206" s="150"/>
      <c r="AW206" s="150"/>
      <c r="AX206" s="150"/>
      <c r="AY206" s="150"/>
      <c r="AZ206" s="150"/>
      <c r="BA206" s="150"/>
    </row>
    <row r="207" spans="1:53">
      <c r="A207" s="150"/>
      <c r="B207" s="150"/>
      <c r="C207" s="150"/>
      <c r="D207" s="150"/>
      <c r="E207" s="150"/>
      <c r="F207" s="150"/>
      <c r="G207" s="150"/>
      <c r="H207" s="150"/>
      <c r="I207" s="150"/>
      <c r="J207" s="150"/>
      <c r="K207" s="150"/>
      <c r="L207" s="150"/>
      <c r="M207" s="150"/>
      <c r="N207" s="150"/>
      <c r="O207" s="150"/>
      <c r="P207" s="150"/>
      <c r="Q207" s="150"/>
      <c r="R207" s="150"/>
      <c r="S207" s="150"/>
      <c r="T207" s="150"/>
      <c r="U207" s="150"/>
      <c r="V207" s="150"/>
      <c r="W207" s="150"/>
      <c r="X207" s="150"/>
      <c r="Y207" s="150"/>
      <c r="Z207" s="150"/>
      <c r="AA207" s="150"/>
      <c r="AB207" s="150"/>
      <c r="AC207" s="150"/>
      <c r="AD207" s="150"/>
      <c r="AE207" s="150"/>
      <c r="AF207" s="150"/>
      <c r="AG207" s="150"/>
      <c r="AH207" s="150"/>
      <c r="AI207" s="150"/>
      <c r="AJ207" s="150"/>
      <c r="AK207" s="150"/>
      <c r="AL207" s="150"/>
      <c r="AM207" s="150"/>
      <c r="AN207" s="150"/>
      <c r="AO207" s="150"/>
      <c r="AP207" s="150"/>
      <c r="AQ207" s="150"/>
      <c r="AR207" s="150"/>
      <c r="AS207" s="150"/>
      <c r="AT207" s="150"/>
      <c r="AU207" s="150"/>
      <c r="AV207" s="150"/>
      <c r="AW207" s="150"/>
      <c r="AX207" s="150"/>
      <c r="AY207" s="150"/>
      <c r="AZ207" s="150"/>
      <c r="BA207" s="150"/>
    </row>
    <row r="208" spans="1:53">
      <c r="A208" s="150"/>
      <c r="B208" s="150"/>
      <c r="C208" s="150"/>
      <c r="D208" s="150"/>
      <c r="E208" s="150"/>
      <c r="F208" s="150"/>
      <c r="G208" s="150"/>
      <c r="H208" s="150"/>
      <c r="I208" s="150"/>
      <c r="J208" s="150"/>
      <c r="K208" s="150"/>
      <c r="L208" s="150"/>
      <c r="M208" s="150"/>
      <c r="N208" s="150"/>
      <c r="O208" s="150"/>
      <c r="P208" s="150"/>
      <c r="Q208" s="150"/>
      <c r="R208" s="150"/>
      <c r="S208" s="150"/>
      <c r="T208" s="150"/>
      <c r="U208" s="150"/>
      <c r="V208" s="150"/>
      <c r="W208" s="150"/>
      <c r="X208" s="150"/>
      <c r="Y208" s="150"/>
      <c r="Z208" s="150"/>
      <c r="AA208" s="150"/>
      <c r="AB208" s="150"/>
      <c r="AC208" s="150"/>
      <c r="AD208" s="150"/>
      <c r="AE208" s="150"/>
      <c r="AF208" s="150"/>
      <c r="AG208" s="150"/>
      <c r="AH208" s="150"/>
      <c r="AI208" s="150"/>
      <c r="AJ208" s="150"/>
      <c r="AK208" s="150"/>
      <c r="AL208" s="150"/>
      <c r="AM208" s="150"/>
      <c r="AN208" s="150"/>
      <c r="AO208" s="150"/>
      <c r="AP208" s="150"/>
      <c r="AQ208" s="150"/>
      <c r="AR208" s="150"/>
      <c r="AS208" s="150"/>
      <c r="AT208" s="150"/>
      <c r="AU208" s="150"/>
      <c r="AV208" s="150"/>
      <c r="AW208" s="150"/>
      <c r="AX208" s="150"/>
      <c r="AY208" s="150"/>
      <c r="AZ208" s="150"/>
      <c r="BA208" s="150"/>
    </row>
    <row r="209" spans="1:53">
      <c r="A209" s="150"/>
      <c r="B209" s="150"/>
      <c r="C209" s="150"/>
      <c r="D209" s="150"/>
      <c r="E209" s="150"/>
      <c r="F209" s="150"/>
      <c r="G209" s="150"/>
      <c r="H209" s="150"/>
      <c r="I209" s="150"/>
      <c r="J209" s="150"/>
      <c r="K209" s="150"/>
      <c r="L209" s="150"/>
      <c r="M209" s="150"/>
      <c r="N209" s="150"/>
      <c r="O209" s="150"/>
      <c r="P209" s="150"/>
      <c r="Q209" s="150"/>
      <c r="R209" s="150"/>
      <c r="S209" s="150"/>
      <c r="T209" s="150"/>
      <c r="U209" s="150"/>
      <c r="V209" s="150"/>
      <c r="W209" s="150"/>
      <c r="X209" s="150"/>
      <c r="Y209" s="150"/>
      <c r="Z209" s="150"/>
      <c r="AA209" s="150"/>
      <c r="AB209" s="150"/>
      <c r="AC209" s="150"/>
      <c r="AD209" s="150"/>
      <c r="AE209" s="150"/>
      <c r="AF209" s="150"/>
      <c r="AG209" s="150"/>
      <c r="AH209" s="150"/>
      <c r="AI209" s="150"/>
      <c r="AJ209" s="150"/>
      <c r="AK209" s="150"/>
      <c r="AL209" s="150"/>
      <c r="AM209" s="150"/>
      <c r="AN209" s="150"/>
      <c r="AO209" s="150"/>
      <c r="AP209" s="150"/>
      <c r="AQ209" s="150"/>
      <c r="AR209" s="150"/>
      <c r="AS209" s="150"/>
      <c r="AT209" s="150"/>
      <c r="AU209" s="150"/>
      <c r="AV209" s="150"/>
      <c r="AW209" s="150"/>
      <c r="AX209" s="150"/>
      <c r="AY209" s="150"/>
      <c r="AZ209" s="150"/>
      <c r="BA209" s="150"/>
    </row>
    <row r="210" spans="1:53">
      <c r="A210" s="150"/>
      <c r="B210" s="150"/>
      <c r="C210" s="150"/>
      <c r="D210" s="150"/>
      <c r="E210" s="150"/>
      <c r="F210" s="150"/>
      <c r="G210" s="150"/>
      <c r="H210" s="150"/>
      <c r="I210" s="150"/>
      <c r="J210" s="150"/>
      <c r="K210" s="150"/>
      <c r="L210" s="150"/>
      <c r="M210" s="150"/>
      <c r="N210" s="150"/>
      <c r="O210" s="150"/>
      <c r="P210" s="150"/>
      <c r="Q210" s="150"/>
      <c r="R210" s="150"/>
      <c r="S210" s="150"/>
      <c r="T210" s="150"/>
      <c r="U210" s="150"/>
      <c r="V210" s="150"/>
      <c r="W210" s="150"/>
      <c r="X210" s="150"/>
      <c r="Y210" s="150"/>
      <c r="Z210" s="150"/>
      <c r="AA210" s="150"/>
      <c r="AB210" s="150"/>
      <c r="AC210" s="150"/>
      <c r="AD210" s="150"/>
      <c r="AE210" s="150"/>
      <c r="AF210" s="150"/>
      <c r="AG210" s="150"/>
      <c r="AH210" s="150"/>
      <c r="AI210" s="150"/>
      <c r="AJ210" s="150"/>
      <c r="AK210" s="150"/>
      <c r="AL210" s="150"/>
      <c r="AM210" s="150"/>
      <c r="AN210" s="150"/>
      <c r="AO210" s="150"/>
      <c r="AP210" s="150"/>
      <c r="AQ210" s="150"/>
      <c r="AR210" s="150"/>
      <c r="AS210" s="150"/>
      <c r="AT210" s="150"/>
      <c r="AU210" s="150"/>
      <c r="AV210" s="150"/>
      <c r="AW210" s="150"/>
      <c r="AX210" s="150"/>
      <c r="AY210" s="150"/>
      <c r="AZ210" s="150"/>
      <c r="BA210" s="150"/>
    </row>
    <row r="211" spans="1:53">
      <c r="A211" s="150"/>
      <c r="B211" s="150"/>
      <c r="C211" s="150"/>
      <c r="D211" s="150"/>
      <c r="E211" s="150"/>
      <c r="F211" s="150"/>
      <c r="G211" s="150"/>
      <c r="H211" s="150"/>
      <c r="I211" s="150"/>
      <c r="J211" s="150"/>
      <c r="K211" s="150"/>
      <c r="L211" s="150"/>
      <c r="M211" s="150"/>
      <c r="N211" s="150"/>
      <c r="O211" s="150"/>
      <c r="P211" s="150"/>
      <c r="Q211" s="150"/>
      <c r="R211" s="150"/>
      <c r="S211" s="150"/>
      <c r="T211" s="150"/>
      <c r="U211" s="150"/>
      <c r="V211" s="150"/>
      <c r="W211" s="150"/>
      <c r="X211" s="150"/>
      <c r="Y211" s="150"/>
      <c r="Z211" s="150"/>
      <c r="AA211" s="150"/>
      <c r="AB211" s="150"/>
      <c r="AC211" s="150"/>
      <c r="AD211" s="150"/>
      <c r="AE211" s="150"/>
      <c r="AF211" s="150"/>
      <c r="AG211" s="150"/>
      <c r="AH211" s="150"/>
      <c r="AI211" s="150"/>
      <c r="AJ211" s="150"/>
      <c r="AK211" s="150"/>
      <c r="AL211" s="150"/>
      <c r="AM211" s="150"/>
      <c r="AN211" s="150"/>
      <c r="AO211" s="150"/>
      <c r="AP211" s="150"/>
      <c r="AQ211" s="150"/>
      <c r="AR211" s="150"/>
      <c r="AS211" s="150"/>
      <c r="AT211" s="150"/>
      <c r="AU211" s="150"/>
      <c r="AV211" s="150"/>
      <c r="AW211" s="150"/>
      <c r="AX211" s="150"/>
      <c r="AY211" s="150"/>
      <c r="AZ211" s="150"/>
      <c r="BA211" s="150"/>
    </row>
    <row r="212" spans="1:53">
      <c r="A212" s="150"/>
      <c r="B212" s="150"/>
      <c r="C212" s="150"/>
      <c r="D212" s="150"/>
      <c r="E212" s="150"/>
      <c r="F212" s="150"/>
      <c r="G212" s="150"/>
      <c r="H212" s="150"/>
      <c r="I212" s="150"/>
      <c r="J212" s="150"/>
      <c r="K212" s="150"/>
      <c r="L212" s="150"/>
      <c r="M212" s="150"/>
      <c r="N212" s="150"/>
      <c r="O212" s="150"/>
      <c r="P212" s="150"/>
      <c r="Q212" s="150"/>
      <c r="R212" s="150"/>
      <c r="S212" s="150"/>
      <c r="T212" s="150"/>
      <c r="U212" s="150"/>
      <c r="V212" s="150"/>
      <c r="W212" s="150"/>
      <c r="X212" s="150"/>
      <c r="Y212" s="150"/>
      <c r="Z212" s="150"/>
      <c r="AA212" s="150"/>
      <c r="AB212" s="150"/>
      <c r="AC212" s="150"/>
      <c r="AD212" s="150"/>
      <c r="AE212" s="150"/>
      <c r="AF212" s="150"/>
      <c r="AG212" s="150"/>
      <c r="AH212" s="150"/>
      <c r="AI212" s="150"/>
      <c r="AJ212" s="150"/>
      <c r="AK212" s="150"/>
      <c r="AL212" s="150"/>
      <c r="AM212" s="150"/>
      <c r="AN212" s="150"/>
      <c r="AO212" s="150"/>
      <c r="AP212" s="150"/>
      <c r="AQ212" s="150"/>
      <c r="AR212" s="150"/>
      <c r="AS212" s="150"/>
      <c r="AT212" s="150"/>
      <c r="AU212" s="150"/>
      <c r="AV212" s="150"/>
      <c r="AW212" s="150"/>
      <c r="AX212" s="150"/>
      <c r="AY212" s="150"/>
      <c r="AZ212" s="150"/>
      <c r="BA212" s="150"/>
    </row>
    <row r="213" spans="1:53">
      <c r="A213" s="150"/>
      <c r="B213" s="150"/>
      <c r="C213" s="150"/>
      <c r="D213" s="150"/>
      <c r="E213" s="150"/>
      <c r="F213" s="150"/>
      <c r="G213" s="150"/>
      <c r="H213" s="150"/>
      <c r="I213" s="150"/>
      <c r="J213" s="150"/>
      <c r="K213" s="150"/>
      <c r="L213" s="150"/>
      <c r="M213" s="150"/>
      <c r="N213" s="150"/>
      <c r="O213" s="150"/>
      <c r="P213" s="150"/>
      <c r="Q213" s="150"/>
      <c r="R213" s="150"/>
      <c r="S213" s="150"/>
      <c r="T213" s="150"/>
      <c r="U213" s="150"/>
      <c r="V213" s="150"/>
      <c r="W213" s="150"/>
      <c r="X213" s="150"/>
      <c r="Y213" s="150"/>
      <c r="Z213" s="150"/>
      <c r="AA213" s="150"/>
      <c r="AB213" s="150"/>
      <c r="AC213" s="150"/>
      <c r="AD213" s="150"/>
      <c r="AE213" s="150"/>
      <c r="AF213" s="150"/>
      <c r="AG213" s="150"/>
      <c r="AH213" s="150"/>
      <c r="AI213" s="150"/>
      <c r="AJ213" s="150"/>
      <c r="AK213" s="150"/>
      <c r="AL213" s="150"/>
      <c r="AM213" s="150"/>
      <c r="AN213" s="150"/>
      <c r="AO213" s="150"/>
      <c r="AP213" s="150"/>
      <c r="AQ213" s="150"/>
      <c r="AR213" s="150"/>
      <c r="AS213" s="150"/>
      <c r="AT213" s="150"/>
      <c r="AU213" s="150"/>
      <c r="AV213" s="150"/>
      <c r="AW213" s="150"/>
      <c r="AX213" s="150"/>
      <c r="AY213" s="150"/>
      <c r="AZ213" s="150"/>
      <c r="BA213" s="150"/>
    </row>
    <row r="214" spans="1:53">
      <c r="A214" s="150"/>
      <c r="B214" s="150"/>
      <c r="C214" s="150"/>
      <c r="D214" s="150"/>
      <c r="E214" s="150"/>
      <c r="F214" s="150"/>
      <c r="G214" s="150"/>
      <c r="H214" s="150"/>
      <c r="I214" s="150"/>
      <c r="J214" s="150"/>
      <c r="K214" s="150"/>
      <c r="L214" s="150"/>
      <c r="M214" s="150"/>
      <c r="N214" s="150"/>
      <c r="O214" s="150"/>
      <c r="P214" s="150"/>
      <c r="Q214" s="150"/>
      <c r="R214" s="150"/>
      <c r="S214" s="150"/>
      <c r="T214" s="150"/>
      <c r="U214" s="150"/>
      <c r="V214" s="150"/>
      <c r="W214" s="150"/>
      <c r="X214" s="150"/>
      <c r="Y214" s="150"/>
      <c r="Z214" s="150"/>
      <c r="AA214" s="150"/>
      <c r="AB214" s="150"/>
      <c r="AC214" s="150"/>
      <c r="AD214" s="150"/>
      <c r="AE214" s="150"/>
      <c r="AF214" s="150"/>
      <c r="AG214" s="150"/>
      <c r="AH214" s="150"/>
      <c r="AI214" s="150"/>
      <c r="AJ214" s="150"/>
      <c r="AK214" s="150"/>
      <c r="AL214" s="150"/>
      <c r="AM214" s="150"/>
      <c r="AN214" s="150"/>
      <c r="AO214" s="150"/>
      <c r="AP214" s="150"/>
      <c r="AQ214" s="150"/>
      <c r="AR214" s="150"/>
      <c r="AS214" s="150"/>
      <c r="AT214" s="150"/>
      <c r="AU214" s="150"/>
      <c r="AV214" s="150"/>
      <c r="AW214" s="150"/>
      <c r="AX214" s="150"/>
      <c r="AY214" s="150"/>
      <c r="AZ214" s="150"/>
      <c r="BA214" s="150"/>
    </row>
    <row r="215" spans="1:53">
      <c r="A215" s="150"/>
      <c r="B215" s="150"/>
      <c r="C215" s="150"/>
      <c r="D215" s="150"/>
      <c r="E215" s="150"/>
      <c r="F215" s="150"/>
      <c r="G215" s="150"/>
      <c r="H215" s="150"/>
      <c r="I215" s="150"/>
      <c r="J215" s="150"/>
      <c r="K215" s="150"/>
      <c r="L215" s="150"/>
      <c r="M215" s="150"/>
      <c r="N215" s="150"/>
      <c r="O215" s="150"/>
      <c r="P215" s="150"/>
      <c r="Q215" s="150"/>
      <c r="R215" s="150"/>
      <c r="S215" s="150"/>
      <c r="T215" s="150"/>
      <c r="U215" s="150"/>
      <c r="V215" s="150"/>
      <c r="W215" s="150"/>
      <c r="X215" s="150"/>
      <c r="Y215" s="150"/>
      <c r="Z215" s="150"/>
      <c r="AA215" s="150"/>
      <c r="AB215" s="150"/>
      <c r="AC215" s="150"/>
      <c r="AD215" s="150"/>
      <c r="AE215" s="150"/>
      <c r="AF215" s="150"/>
      <c r="AG215" s="150"/>
      <c r="AH215" s="150"/>
      <c r="AI215" s="150"/>
      <c r="AJ215" s="150"/>
      <c r="AK215" s="150"/>
      <c r="AL215" s="150"/>
      <c r="AM215" s="150"/>
      <c r="AN215" s="150"/>
      <c r="AO215" s="150"/>
      <c r="AP215" s="150"/>
      <c r="AQ215" s="150"/>
      <c r="AR215" s="150"/>
      <c r="AS215" s="150"/>
      <c r="AT215" s="150"/>
      <c r="AU215" s="150"/>
      <c r="AV215" s="150"/>
      <c r="AW215" s="150"/>
      <c r="AX215" s="150"/>
      <c r="AY215" s="150"/>
      <c r="AZ215" s="150"/>
      <c r="BA215" s="150"/>
    </row>
    <row r="216" spans="1:53">
      <c r="A216" s="150"/>
      <c r="B216" s="150"/>
      <c r="C216" s="150"/>
      <c r="D216" s="150"/>
      <c r="E216" s="150"/>
      <c r="F216" s="150"/>
      <c r="G216" s="150"/>
      <c r="H216" s="150"/>
      <c r="I216" s="150"/>
      <c r="J216" s="150"/>
      <c r="K216" s="150"/>
      <c r="L216" s="150"/>
      <c r="M216" s="150"/>
      <c r="N216" s="150"/>
      <c r="O216" s="150"/>
      <c r="P216" s="150"/>
      <c r="Q216" s="150"/>
      <c r="R216" s="150"/>
      <c r="S216" s="150"/>
      <c r="T216" s="150"/>
      <c r="U216" s="150"/>
      <c r="V216" s="150"/>
      <c r="W216" s="150"/>
      <c r="X216" s="150"/>
      <c r="Y216" s="150"/>
      <c r="Z216" s="150"/>
      <c r="AA216" s="150"/>
      <c r="AB216" s="150"/>
      <c r="AC216" s="150"/>
      <c r="AD216" s="150"/>
      <c r="AE216" s="150"/>
      <c r="AF216" s="150"/>
      <c r="AG216" s="150"/>
      <c r="AH216" s="150"/>
      <c r="AI216" s="150"/>
      <c r="AJ216" s="150"/>
      <c r="AK216" s="150"/>
      <c r="AL216" s="150"/>
      <c r="AM216" s="150"/>
      <c r="AN216" s="150"/>
      <c r="AO216" s="150"/>
      <c r="AP216" s="150"/>
      <c r="AQ216" s="150"/>
      <c r="AR216" s="150"/>
      <c r="AS216" s="150"/>
      <c r="AT216" s="150"/>
      <c r="AU216" s="150"/>
      <c r="AV216" s="150"/>
      <c r="AW216" s="150"/>
      <c r="AX216" s="150"/>
      <c r="AY216" s="150"/>
      <c r="AZ216" s="150"/>
      <c r="BA216" s="150"/>
    </row>
    <row r="217" spans="1:53">
      <c r="A217" s="150"/>
      <c r="B217" s="150"/>
      <c r="C217" s="150"/>
      <c r="D217" s="150"/>
      <c r="E217" s="150"/>
      <c r="F217" s="150"/>
      <c r="G217" s="150"/>
      <c r="H217" s="150"/>
      <c r="I217" s="150"/>
      <c r="J217" s="150"/>
      <c r="K217" s="150"/>
      <c r="L217" s="150"/>
      <c r="M217" s="150"/>
      <c r="N217" s="150"/>
      <c r="O217" s="150"/>
      <c r="P217" s="150"/>
      <c r="Q217" s="150"/>
      <c r="R217" s="150"/>
      <c r="S217" s="150"/>
      <c r="T217" s="150"/>
      <c r="U217" s="150"/>
      <c r="V217" s="150"/>
      <c r="W217" s="150"/>
      <c r="X217" s="150"/>
      <c r="Y217" s="150"/>
      <c r="Z217" s="150"/>
      <c r="AA217" s="150"/>
      <c r="AB217" s="150"/>
      <c r="AC217" s="150"/>
      <c r="AD217" s="150"/>
      <c r="AE217" s="150"/>
      <c r="AF217" s="150"/>
      <c r="AG217" s="150"/>
      <c r="AH217" s="150"/>
      <c r="AI217" s="150"/>
      <c r="AJ217" s="150"/>
      <c r="AK217" s="150"/>
      <c r="AL217" s="150"/>
      <c r="AM217" s="150"/>
      <c r="AN217" s="150"/>
      <c r="AO217" s="150"/>
      <c r="AP217" s="150"/>
      <c r="AQ217" s="150"/>
      <c r="AR217" s="150"/>
      <c r="AS217" s="150"/>
      <c r="AT217" s="150"/>
      <c r="AU217" s="150"/>
      <c r="AV217" s="150"/>
      <c r="AW217" s="150"/>
      <c r="AX217" s="150"/>
      <c r="AY217" s="150"/>
      <c r="AZ217" s="150"/>
      <c r="BA217" s="150"/>
    </row>
    <row r="218" spans="1:53">
      <c r="A218" s="150"/>
      <c r="B218" s="150"/>
      <c r="C218" s="150"/>
      <c r="D218" s="150"/>
      <c r="E218" s="150"/>
      <c r="F218" s="150"/>
      <c r="G218" s="150"/>
      <c r="H218" s="150"/>
      <c r="I218" s="150"/>
      <c r="J218" s="150"/>
      <c r="K218" s="150"/>
      <c r="L218" s="150"/>
      <c r="M218" s="150"/>
      <c r="N218" s="150"/>
      <c r="O218" s="150"/>
      <c r="P218" s="150"/>
      <c r="Q218" s="150"/>
      <c r="R218" s="150"/>
      <c r="S218" s="150"/>
      <c r="T218" s="150"/>
      <c r="U218" s="150"/>
      <c r="V218" s="150"/>
      <c r="W218" s="150"/>
      <c r="X218" s="150"/>
      <c r="Y218" s="150"/>
      <c r="Z218" s="150"/>
      <c r="AA218" s="150"/>
      <c r="AB218" s="150"/>
      <c r="AC218" s="150"/>
      <c r="AD218" s="150"/>
      <c r="AE218" s="150"/>
      <c r="AF218" s="150"/>
      <c r="AG218" s="150"/>
      <c r="AH218" s="150"/>
      <c r="AI218" s="150"/>
      <c r="AJ218" s="150"/>
      <c r="AK218" s="150"/>
      <c r="AL218" s="150"/>
      <c r="AM218" s="150"/>
      <c r="AN218" s="150"/>
      <c r="AO218" s="150"/>
      <c r="AP218" s="150"/>
      <c r="AQ218" s="150"/>
      <c r="AR218" s="150"/>
      <c r="AS218" s="150"/>
      <c r="AT218" s="150"/>
      <c r="AU218" s="150"/>
      <c r="AV218" s="150"/>
      <c r="AW218" s="150"/>
      <c r="AX218" s="150"/>
      <c r="AY218" s="150"/>
      <c r="AZ218" s="150"/>
      <c r="BA218" s="150"/>
    </row>
    <row r="219" spans="1:53">
      <c r="A219" s="150"/>
      <c r="B219" s="150"/>
      <c r="C219" s="150"/>
      <c r="D219" s="150"/>
      <c r="E219" s="150"/>
      <c r="F219" s="150"/>
      <c r="G219" s="150"/>
      <c r="H219" s="150"/>
      <c r="I219" s="150"/>
      <c r="J219" s="150"/>
      <c r="K219" s="150"/>
      <c r="L219" s="150"/>
      <c r="M219" s="150"/>
      <c r="N219" s="150"/>
      <c r="O219" s="150"/>
      <c r="P219" s="150"/>
      <c r="Q219" s="150"/>
      <c r="R219" s="150"/>
      <c r="S219" s="150"/>
      <c r="T219" s="150"/>
      <c r="U219" s="150"/>
      <c r="V219" s="150"/>
      <c r="W219" s="150"/>
      <c r="X219" s="150"/>
      <c r="Y219" s="150"/>
      <c r="Z219" s="150"/>
      <c r="AA219" s="150"/>
      <c r="AB219" s="150"/>
      <c r="AC219" s="150"/>
      <c r="AD219" s="150"/>
      <c r="AE219" s="150"/>
      <c r="AF219" s="150"/>
      <c r="AG219" s="150"/>
      <c r="AH219" s="150"/>
      <c r="AI219" s="150"/>
      <c r="AJ219" s="150"/>
      <c r="AK219" s="150"/>
      <c r="AL219" s="150"/>
      <c r="AM219" s="150"/>
      <c r="AN219" s="150"/>
      <c r="AO219" s="150"/>
      <c r="AP219" s="150"/>
      <c r="AQ219" s="150"/>
      <c r="AR219" s="150"/>
      <c r="AS219" s="150"/>
      <c r="AT219" s="150"/>
      <c r="AU219" s="150"/>
      <c r="AV219" s="150"/>
      <c r="AW219" s="150"/>
      <c r="AX219" s="150"/>
      <c r="AY219" s="150"/>
      <c r="AZ219" s="150"/>
      <c r="BA219" s="150"/>
    </row>
    <row r="220" spans="1:53">
      <c r="A220" s="150"/>
      <c r="B220" s="150"/>
      <c r="C220" s="150"/>
      <c r="D220" s="150"/>
      <c r="E220" s="150"/>
      <c r="F220" s="150"/>
      <c r="G220" s="150"/>
      <c r="H220" s="150"/>
      <c r="I220" s="150"/>
      <c r="J220" s="150"/>
      <c r="K220" s="150"/>
      <c r="L220" s="150"/>
      <c r="M220" s="150"/>
      <c r="N220" s="150"/>
      <c r="O220" s="150"/>
      <c r="P220" s="150"/>
      <c r="Q220" s="150"/>
      <c r="R220" s="150"/>
      <c r="S220" s="150"/>
      <c r="T220" s="150"/>
      <c r="U220" s="150"/>
      <c r="V220" s="150"/>
      <c r="W220" s="150"/>
      <c r="X220" s="150"/>
      <c r="Y220" s="150"/>
      <c r="Z220" s="150"/>
      <c r="AA220" s="150"/>
      <c r="AB220" s="150"/>
      <c r="AC220" s="150"/>
      <c r="AD220" s="150"/>
      <c r="AE220" s="150"/>
      <c r="AF220" s="150"/>
      <c r="AG220" s="150"/>
      <c r="AH220" s="150"/>
      <c r="AI220" s="150"/>
      <c r="AJ220" s="150"/>
      <c r="AK220" s="150"/>
      <c r="AL220" s="150"/>
      <c r="AM220" s="150"/>
      <c r="AN220" s="150"/>
      <c r="AO220" s="150"/>
      <c r="AP220" s="150"/>
      <c r="AQ220" s="150"/>
      <c r="AR220" s="150"/>
      <c r="AS220" s="150"/>
      <c r="AT220" s="150"/>
      <c r="AU220" s="150"/>
      <c r="AV220" s="150"/>
      <c r="AW220" s="150"/>
      <c r="AX220" s="150"/>
      <c r="AY220" s="150"/>
      <c r="AZ220" s="150"/>
      <c r="BA220" s="150"/>
    </row>
    <row r="221" spans="1:53">
      <c r="A221" s="150"/>
      <c r="B221" s="150"/>
      <c r="C221" s="150"/>
      <c r="D221" s="150"/>
      <c r="E221" s="150"/>
      <c r="F221" s="150"/>
      <c r="G221" s="150"/>
      <c r="H221" s="150"/>
      <c r="I221" s="150"/>
      <c r="J221" s="150"/>
      <c r="K221" s="150"/>
      <c r="L221" s="150"/>
      <c r="M221" s="150"/>
      <c r="N221" s="150"/>
      <c r="O221" s="150"/>
      <c r="P221" s="150"/>
      <c r="Q221" s="150"/>
      <c r="R221" s="150"/>
      <c r="S221" s="150"/>
      <c r="T221" s="150"/>
      <c r="U221" s="150"/>
      <c r="V221" s="150"/>
      <c r="W221" s="150"/>
      <c r="X221" s="150"/>
      <c r="Y221" s="150"/>
      <c r="Z221" s="150"/>
      <c r="AA221" s="150"/>
      <c r="AB221" s="150"/>
      <c r="AC221" s="150"/>
      <c r="AD221" s="150"/>
      <c r="AE221" s="150"/>
      <c r="AF221" s="150"/>
      <c r="AG221" s="150"/>
      <c r="AH221" s="150"/>
      <c r="AI221" s="150"/>
      <c r="AJ221" s="150"/>
      <c r="AK221" s="150"/>
      <c r="AL221" s="150"/>
      <c r="AM221" s="150"/>
      <c r="AN221" s="150"/>
      <c r="AO221" s="150"/>
      <c r="AP221" s="150"/>
      <c r="AQ221" s="150"/>
      <c r="AR221" s="150"/>
      <c r="AS221" s="150"/>
      <c r="AT221" s="150"/>
      <c r="AU221" s="150"/>
      <c r="AV221" s="150"/>
      <c r="AW221" s="150"/>
      <c r="AX221" s="150"/>
      <c r="AY221" s="150"/>
      <c r="AZ221" s="150"/>
      <c r="BA221" s="150"/>
    </row>
    <row r="222" spans="1:53">
      <c r="A222" s="150"/>
      <c r="B222" s="150"/>
      <c r="C222" s="150"/>
      <c r="D222" s="150"/>
      <c r="E222" s="150"/>
      <c r="F222" s="150"/>
      <c r="G222" s="150"/>
      <c r="H222" s="150"/>
      <c r="I222" s="150"/>
      <c r="J222" s="150"/>
      <c r="K222" s="150"/>
      <c r="L222" s="150"/>
      <c r="M222" s="150"/>
      <c r="N222" s="150"/>
      <c r="O222" s="150"/>
      <c r="P222" s="150"/>
      <c r="Q222" s="150"/>
      <c r="R222" s="150"/>
      <c r="S222" s="150"/>
      <c r="T222" s="150"/>
      <c r="U222" s="150"/>
      <c r="V222" s="150"/>
      <c r="W222" s="150"/>
      <c r="X222" s="150"/>
      <c r="Y222" s="150"/>
      <c r="Z222" s="150"/>
      <c r="AA222" s="150"/>
      <c r="AB222" s="150"/>
      <c r="AC222" s="150"/>
      <c r="AD222" s="150"/>
      <c r="AE222" s="150"/>
      <c r="AF222" s="150"/>
      <c r="AG222" s="150"/>
      <c r="AH222" s="150"/>
      <c r="AI222" s="150"/>
      <c r="AJ222" s="150"/>
      <c r="AK222" s="150"/>
      <c r="AL222" s="150"/>
      <c r="AM222" s="150"/>
      <c r="AN222" s="150"/>
      <c r="AO222" s="150"/>
      <c r="AP222" s="150"/>
      <c r="AQ222" s="150"/>
      <c r="AR222" s="150"/>
      <c r="AS222" s="150"/>
      <c r="AT222" s="150"/>
      <c r="AU222" s="150"/>
      <c r="AV222" s="150"/>
      <c r="AW222" s="150"/>
      <c r="AX222" s="150"/>
      <c r="AY222" s="150"/>
      <c r="AZ222" s="150"/>
      <c r="BA222" s="150"/>
    </row>
    <row r="223" spans="1:53">
      <c r="A223" s="150"/>
      <c r="B223" s="150"/>
      <c r="C223" s="150"/>
      <c r="D223" s="150"/>
      <c r="E223" s="150"/>
      <c r="F223" s="150"/>
      <c r="G223" s="150"/>
      <c r="H223" s="150"/>
      <c r="I223" s="150"/>
      <c r="J223" s="150"/>
      <c r="K223" s="150"/>
      <c r="L223" s="150"/>
      <c r="M223" s="150"/>
      <c r="N223" s="150"/>
      <c r="O223" s="150"/>
      <c r="P223" s="150"/>
      <c r="Q223" s="150"/>
      <c r="R223" s="150"/>
      <c r="S223" s="150"/>
      <c r="T223" s="150"/>
      <c r="U223" s="150"/>
      <c r="V223" s="150"/>
      <c r="W223" s="150"/>
      <c r="X223" s="150"/>
      <c r="Y223" s="150"/>
      <c r="Z223" s="150"/>
      <c r="AA223" s="150"/>
      <c r="AB223" s="150"/>
      <c r="AC223" s="150"/>
      <c r="AD223" s="150"/>
      <c r="AE223" s="150"/>
      <c r="AF223" s="150"/>
      <c r="AG223" s="150"/>
      <c r="AH223" s="150"/>
      <c r="AI223" s="150"/>
      <c r="AJ223" s="150"/>
      <c r="AK223" s="150"/>
      <c r="AL223" s="150"/>
      <c r="AM223" s="150"/>
      <c r="AN223" s="150"/>
      <c r="AO223" s="150"/>
      <c r="AP223" s="150"/>
      <c r="AQ223" s="150"/>
      <c r="AR223" s="150"/>
      <c r="AS223" s="150"/>
      <c r="AT223" s="150"/>
      <c r="AU223" s="150"/>
      <c r="AV223" s="150"/>
      <c r="AW223" s="150"/>
      <c r="AX223" s="150"/>
      <c r="AY223" s="150"/>
      <c r="AZ223" s="150"/>
      <c r="BA223" s="150"/>
    </row>
    <row r="224" spans="1:53">
      <c r="A224" s="150"/>
      <c r="B224" s="150"/>
      <c r="C224" s="150"/>
      <c r="D224" s="150"/>
      <c r="E224" s="150"/>
      <c r="F224" s="150"/>
      <c r="G224" s="150"/>
      <c r="H224" s="150"/>
      <c r="I224" s="150"/>
      <c r="J224" s="150"/>
      <c r="K224" s="150"/>
      <c r="L224" s="150"/>
      <c r="M224" s="150"/>
      <c r="N224" s="150"/>
      <c r="O224" s="150"/>
      <c r="P224" s="150"/>
      <c r="Q224" s="150"/>
      <c r="R224" s="150"/>
      <c r="S224" s="150"/>
      <c r="T224" s="150"/>
      <c r="U224" s="150"/>
      <c r="V224" s="150"/>
      <c r="W224" s="150"/>
      <c r="X224" s="150"/>
      <c r="Y224" s="150"/>
      <c r="Z224" s="150"/>
      <c r="AA224" s="150"/>
      <c r="AB224" s="150"/>
      <c r="AC224" s="150"/>
      <c r="AD224" s="150"/>
      <c r="AE224" s="150"/>
      <c r="AF224" s="150"/>
      <c r="AG224" s="150"/>
      <c r="AH224" s="150"/>
      <c r="AI224" s="150"/>
      <c r="AJ224" s="150"/>
      <c r="AK224" s="150"/>
      <c r="AL224" s="150"/>
      <c r="AM224" s="150"/>
      <c r="AN224" s="150"/>
      <c r="AO224" s="150"/>
      <c r="AP224" s="150"/>
      <c r="AQ224" s="150"/>
      <c r="AR224" s="150"/>
      <c r="AS224" s="150"/>
      <c r="AT224" s="150"/>
      <c r="AU224" s="150"/>
      <c r="AV224" s="150"/>
      <c r="AW224" s="150"/>
      <c r="AX224" s="150"/>
      <c r="AY224" s="150"/>
      <c r="AZ224" s="150"/>
      <c r="BA224" s="150"/>
    </row>
    <row r="225" spans="1:53">
      <c r="A225" s="150"/>
      <c r="B225" s="150"/>
      <c r="C225" s="150"/>
      <c r="D225" s="150"/>
      <c r="E225" s="150"/>
      <c r="F225" s="150"/>
      <c r="G225" s="150"/>
      <c r="H225" s="150"/>
      <c r="I225" s="150"/>
      <c r="J225" s="150"/>
      <c r="K225" s="150"/>
      <c r="L225" s="150"/>
      <c r="M225" s="150"/>
      <c r="N225" s="150"/>
      <c r="O225" s="150"/>
      <c r="P225" s="150"/>
      <c r="Q225" s="150"/>
      <c r="R225" s="150"/>
      <c r="S225" s="150"/>
      <c r="T225" s="150"/>
      <c r="U225" s="150"/>
      <c r="V225" s="150"/>
      <c r="W225" s="150"/>
      <c r="X225" s="150"/>
      <c r="Y225" s="150"/>
      <c r="Z225" s="150"/>
      <c r="AA225" s="150"/>
      <c r="AB225" s="150"/>
      <c r="AC225" s="150"/>
      <c r="AD225" s="150"/>
      <c r="AE225" s="150"/>
      <c r="AF225" s="150"/>
      <c r="AG225" s="150"/>
      <c r="AH225" s="150"/>
      <c r="AI225" s="150"/>
      <c r="AJ225" s="150"/>
      <c r="AK225" s="150"/>
      <c r="AL225" s="150"/>
      <c r="AM225" s="150"/>
      <c r="AN225" s="150"/>
      <c r="AO225" s="150"/>
      <c r="AP225" s="150"/>
      <c r="AQ225" s="150"/>
      <c r="AR225" s="150"/>
      <c r="AS225" s="150"/>
      <c r="AT225" s="150"/>
      <c r="AU225" s="150"/>
      <c r="AV225" s="150"/>
      <c r="AW225" s="150"/>
      <c r="AX225" s="150"/>
      <c r="AY225" s="150"/>
      <c r="AZ225" s="150"/>
      <c r="BA225" s="150"/>
    </row>
    <row r="226" spans="1:53">
      <c r="A226" s="150"/>
      <c r="B226" s="150"/>
      <c r="C226" s="150"/>
      <c r="D226" s="150"/>
      <c r="E226" s="150"/>
      <c r="F226" s="150"/>
      <c r="G226" s="150"/>
      <c r="H226" s="150"/>
      <c r="I226" s="150"/>
      <c r="J226" s="150"/>
      <c r="K226" s="150"/>
      <c r="L226" s="150"/>
      <c r="M226" s="150"/>
      <c r="N226" s="150"/>
      <c r="O226" s="150"/>
      <c r="P226" s="150"/>
      <c r="Q226" s="150"/>
      <c r="R226" s="150"/>
      <c r="S226" s="150"/>
      <c r="T226" s="150"/>
      <c r="U226" s="150"/>
      <c r="V226" s="150"/>
      <c r="W226" s="150"/>
      <c r="X226" s="150"/>
      <c r="Y226" s="150"/>
      <c r="Z226" s="150"/>
      <c r="AA226" s="150"/>
      <c r="AB226" s="150"/>
      <c r="AC226" s="150"/>
      <c r="AD226" s="150"/>
      <c r="AE226" s="150"/>
      <c r="AF226" s="150"/>
      <c r="AG226" s="150"/>
      <c r="AH226" s="150"/>
      <c r="AI226" s="150"/>
      <c r="AJ226" s="150"/>
      <c r="AK226" s="150"/>
      <c r="AL226" s="150"/>
      <c r="AM226" s="150"/>
      <c r="AN226" s="150"/>
      <c r="AO226" s="150"/>
      <c r="AP226" s="150"/>
      <c r="AQ226" s="150"/>
      <c r="AR226" s="150"/>
      <c r="AS226" s="150"/>
      <c r="AT226" s="150"/>
      <c r="AU226" s="150"/>
      <c r="AV226" s="150"/>
      <c r="AW226" s="150"/>
      <c r="AX226" s="150"/>
      <c r="AY226" s="150"/>
      <c r="AZ226" s="150"/>
      <c r="BA226" s="150"/>
    </row>
    <row r="227" spans="1:53">
      <c r="A227" s="150"/>
      <c r="B227" s="150"/>
      <c r="C227" s="150"/>
      <c r="D227" s="150"/>
      <c r="E227" s="150"/>
      <c r="F227" s="150"/>
      <c r="G227" s="150"/>
      <c r="H227" s="150"/>
      <c r="I227" s="150"/>
      <c r="J227" s="150"/>
      <c r="K227" s="150"/>
      <c r="L227" s="150"/>
      <c r="M227" s="150"/>
      <c r="N227" s="150"/>
      <c r="O227" s="150"/>
      <c r="P227" s="150"/>
      <c r="Q227" s="150"/>
      <c r="R227" s="150"/>
      <c r="S227" s="150"/>
      <c r="T227" s="150"/>
      <c r="U227" s="150"/>
      <c r="V227" s="150"/>
      <c r="W227" s="150"/>
      <c r="X227" s="150"/>
      <c r="Y227" s="150"/>
      <c r="Z227" s="150"/>
      <c r="AA227" s="150"/>
      <c r="AB227" s="150"/>
      <c r="AC227" s="150"/>
      <c r="AD227" s="150"/>
      <c r="AE227" s="150"/>
      <c r="AF227" s="150"/>
      <c r="AG227" s="150"/>
      <c r="AH227" s="150"/>
      <c r="AI227" s="150"/>
      <c r="AJ227" s="150"/>
      <c r="AK227" s="150"/>
      <c r="AL227" s="150"/>
      <c r="AM227" s="150"/>
      <c r="AN227" s="150"/>
      <c r="AO227" s="150"/>
      <c r="AP227" s="150"/>
      <c r="AQ227" s="150"/>
      <c r="AR227" s="150"/>
      <c r="AS227" s="150"/>
      <c r="AT227" s="150"/>
      <c r="AU227" s="150"/>
      <c r="AV227" s="150"/>
      <c r="AW227" s="150"/>
      <c r="AX227" s="150"/>
      <c r="AY227" s="150"/>
      <c r="AZ227" s="150"/>
      <c r="BA227" s="150"/>
    </row>
    <row r="228" spans="1:53">
      <c r="A228" s="150"/>
      <c r="B228" s="150"/>
      <c r="C228" s="150"/>
      <c r="D228" s="150"/>
      <c r="E228" s="150"/>
      <c r="F228" s="150"/>
      <c r="G228" s="150"/>
      <c r="H228" s="150"/>
      <c r="I228" s="150"/>
      <c r="J228" s="150"/>
      <c r="K228" s="150"/>
      <c r="L228" s="150"/>
      <c r="M228" s="150"/>
      <c r="N228" s="150"/>
      <c r="O228" s="150"/>
      <c r="P228" s="150"/>
      <c r="Q228" s="150"/>
      <c r="R228" s="150"/>
      <c r="S228" s="150"/>
      <c r="T228" s="150"/>
      <c r="U228" s="150"/>
      <c r="V228" s="150"/>
      <c r="W228" s="150"/>
      <c r="X228" s="150"/>
      <c r="Y228" s="150"/>
      <c r="Z228" s="150"/>
      <c r="AA228" s="150"/>
      <c r="AB228" s="150"/>
      <c r="AC228" s="150"/>
      <c r="AD228" s="150"/>
      <c r="AE228" s="150"/>
      <c r="AF228" s="150"/>
      <c r="AG228" s="150"/>
      <c r="AH228" s="150"/>
      <c r="AI228" s="150"/>
      <c r="AJ228" s="150"/>
      <c r="AK228" s="150"/>
      <c r="AL228" s="150"/>
      <c r="AM228" s="150"/>
      <c r="AN228" s="150"/>
      <c r="AO228" s="150"/>
      <c r="AP228" s="150"/>
      <c r="AQ228" s="150"/>
      <c r="AR228" s="150"/>
      <c r="AS228" s="150"/>
      <c r="AT228" s="150"/>
      <c r="AU228" s="150"/>
      <c r="AV228" s="150"/>
      <c r="AW228" s="150"/>
      <c r="AX228" s="150"/>
      <c r="AY228" s="150"/>
      <c r="AZ228" s="150"/>
      <c r="BA228" s="150"/>
    </row>
    <row r="229" spans="1:53">
      <c r="A229" s="150"/>
      <c r="B229" s="150"/>
      <c r="C229" s="150"/>
      <c r="D229" s="150"/>
      <c r="E229" s="150"/>
      <c r="F229" s="150"/>
      <c r="G229" s="150"/>
      <c r="H229" s="150"/>
      <c r="I229" s="150"/>
      <c r="J229" s="150"/>
      <c r="K229" s="150"/>
      <c r="L229" s="150"/>
      <c r="M229" s="150"/>
      <c r="N229" s="150"/>
      <c r="O229" s="150"/>
      <c r="P229" s="150"/>
      <c r="Q229" s="150"/>
      <c r="R229" s="150"/>
      <c r="S229" s="150"/>
      <c r="T229" s="150"/>
      <c r="U229" s="150"/>
      <c r="V229" s="150"/>
      <c r="W229" s="150"/>
      <c r="X229" s="150"/>
      <c r="Y229" s="150"/>
      <c r="Z229" s="150"/>
      <c r="AA229" s="150"/>
      <c r="AB229" s="150"/>
      <c r="AC229" s="150"/>
      <c r="AD229" s="150"/>
      <c r="AE229" s="150"/>
      <c r="AF229" s="150"/>
      <c r="AG229" s="150"/>
      <c r="AH229" s="150"/>
      <c r="AI229" s="150"/>
      <c r="AJ229" s="150"/>
      <c r="AK229" s="150"/>
      <c r="AL229" s="150"/>
      <c r="AM229" s="150"/>
      <c r="AN229" s="150"/>
      <c r="AO229" s="150"/>
      <c r="AP229" s="150"/>
      <c r="AQ229" s="150"/>
      <c r="AR229" s="150"/>
      <c r="AS229" s="150"/>
      <c r="AT229" s="150"/>
      <c r="AU229" s="150"/>
      <c r="AV229" s="150"/>
      <c r="AW229" s="150"/>
      <c r="AX229" s="150"/>
      <c r="AY229" s="150"/>
      <c r="AZ229" s="150"/>
      <c r="BA229" s="150"/>
    </row>
    <row r="230" spans="1:53">
      <c r="A230" s="150"/>
      <c r="B230" s="150"/>
      <c r="C230" s="150"/>
      <c r="D230" s="150"/>
      <c r="E230" s="150"/>
      <c r="F230" s="150"/>
      <c r="G230" s="150"/>
      <c r="H230" s="150"/>
      <c r="I230" s="150"/>
      <c r="J230" s="150"/>
      <c r="K230" s="150"/>
      <c r="L230" s="150"/>
      <c r="M230" s="150"/>
      <c r="N230" s="150"/>
      <c r="O230" s="150"/>
      <c r="P230" s="150"/>
      <c r="Q230" s="150"/>
      <c r="R230" s="150"/>
      <c r="S230" s="150"/>
      <c r="T230" s="150"/>
      <c r="U230" s="150"/>
      <c r="V230" s="150"/>
      <c r="W230" s="150"/>
      <c r="X230" s="150"/>
      <c r="Y230" s="150"/>
      <c r="Z230" s="150"/>
      <c r="AA230" s="150"/>
      <c r="AB230" s="150"/>
      <c r="AC230" s="150"/>
      <c r="AD230" s="150"/>
      <c r="AE230" s="150"/>
      <c r="AF230" s="150"/>
      <c r="AG230" s="150"/>
      <c r="AH230" s="150"/>
      <c r="AI230" s="150"/>
      <c r="AJ230" s="150"/>
      <c r="AK230" s="150"/>
      <c r="AL230" s="150"/>
      <c r="AM230" s="150"/>
      <c r="AN230" s="150"/>
      <c r="AO230" s="150"/>
      <c r="AP230" s="150"/>
      <c r="AQ230" s="150"/>
      <c r="AR230" s="150"/>
      <c r="AS230" s="150"/>
      <c r="AT230" s="150"/>
      <c r="AU230" s="150"/>
      <c r="AV230" s="150"/>
      <c r="AW230" s="150"/>
      <c r="AX230" s="150"/>
      <c r="AY230" s="150"/>
      <c r="AZ230" s="150"/>
      <c r="BA230" s="150"/>
    </row>
    <row r="231" spans="1:53">
      <c r="A231" s="150"/>
      <c r="B231" s="150"/>
      <c r="C231" s="150"/>
      <c r="D231" s="150"/>
      <c r="E231" s="150"/>
      <c r="F231" s="150"/>
      <c r="G231" s="150"/>
      <c r="H231" s="150"/>
      <c r="I231" s="150"/>
      <c r="J231" s="150"/>
      <c r="K231" s="150"/>
      <c r="L231" s="150"/>
      <c r="M231" s="150"/>
      <c r="N231" s="150"/>
      <c r="O231" s="150"/>
      <c r="P231" s="150"/>
      <c r="Q231" s="150"/>
      <c r="R231" s="150"/>
      <c r="S231" s="150"/>
      <c r="T231" s="150"/>
      <c r="U231" s="150"/>
      <c r="V231" s="150"/>
      <c r="W231" s="150"/>
      <c r="X231" s="150"/>
      <c r="Y231" s="150"/>
      <c r="Z231" s="150"/>
      <c r="AA231" s="150"/>
      <c r="AB231" s="150"/>
      <c r="AC231" s="150"/>
      <c r="AD231" s="150"/>
      <c r="AE231" s="150"/>
      <c r="AF231" s="150"/>
      <c r="AG231" s="150"/>
      <c r="AH231" s="150"/>
      <c r="AI231" s="150"/>
      <c r="AJ231" s="150"/>
      <c r="AK231" s="150"/>
      <c r="AL231" s="150"/>
      <c r="AM231" s="150"/>
      <c r="AN231" s="150"/>
      <c r="AO231" s="150"/>
      <c r="AP231" s="150"/>
      <c r="AQ231" s="150"/>
      <c r="AR231" s="150"/>
      <c r="AS231" s="150"/>
      <c r="AT231" s="150"/>
      <c r="AU231" s="150"/>
      <c r="AV231" s="150"/>
      <c r="AW231" s="150"/>
      <c r="AX231" s="150"/>
      <c r="AY231" s="150"/>
      <c r="AZ231" s="150"/>
      <c r="BA231" s="150"/>
    </row>
    <row r="232" spans="1:53">
      <c r="A232" s="150"/>
      <c r="B232" s="150"/>
      <c r="C232" s="150"/>
      <c r="D232" s="150"/>
      <c r="E232" s="150"/>
      <c r="F232" s="150"/>
      <c r="G232" s="150"/>
      <c r="H232" s="150"/>
      <c r="I232" s="150"/>
      <c r="J232" s="150"/>
      <c r="K232" s="150"/>
      <c r="L232" s="150"/>
      <c r="M232" s="150"/>
      <c r="N232" s="150"/>
      <c r="O232" s="150"/>
      <c r="P232" s="150"/>
      <c r="Q232" s="150"/>
      <c r="R232" s="150"/>
      <c r="S232" s="150"/>
      <c r="T232" s="150"/>
      <c r="U232" s="150"/>
      <c r="V232" s="150"/>
      <c r="W232" s="150"/>
      <c r="X232" s="150"/>
      <c r="Y232" s="150"/>
      <c r="Z232" s="150"/>
      <c r="AA232" s="150"/>
      <c r="AB232" s="150"/>
      <c r="AC232" s="150"/>
      <c r="AD232" s="150"/>
      <c r="AE232" s="150"/>
      <c r="AF232" s="150"/>
      <c r="AG232" s="150"/>
      <c r="AH232" s="150"/>
      <c r="AI232" s="150"/>
      <c r="AJ232" s="150"/>
      <c r="AK232" s="150"/>
      <c r="AL232" s="150"/>
      <c r="AM232" s="150"/>
      <c r="AN232" s="150"/>
      <c r="AO232" s="150"/>
      <c r="AP232" s="150"/>
      <c r="AQ232" s="150"/>
      <c r="AR232" s="150"/>
      <c r="AS232" s="150"/>
      <c r="AT232" s="150"/>
      <c r="AU232" s="150"/>
      <c r="AV232" s="150"/>
      <c r="AW232" s="150"/>
      <c r="AX232" s="150"/>
      <c r="AY232" s="150"/>
      <c r="AZ232" s="150"/>
      <c r="BA232" s="150"/>
    </row>
    <row r="233" spans="1:53">
      <c r="A233" s="150"/>
      <c r="B233" s="150"/>
      <c r="C233" s="150"/>
      <c r="D233" s="150"/>
      <c r="E233" s="150"/>
      <c r="F233" s="150"/>
      <c r="G233" s="150"/>
      <c r="H233" s="150"/>
      <c r="I233" s="150"/>
      <c r="J233" s="150"/>
      <c r="K233" s="150"/>
      <c r="L233" s="150"/>
      <c r="M233" s="150"/>
      <c r="N233" s="150"/>
      <c r="O233" s="150"/>
      <c r="P233" s="150"/>
      <c r="Q233" s="150"/>
      <c r="R233" s="150"/>
      <c r="S233" s="150"/>
      <c r="T233" s="150"/>
      <c r="U233" s="150"/>
      <c r="V233" s="150"/>
      <c r="W233" s="150"/>
      <c r="X233" s="150"/>
      <c r="Y233" s="150"/>
      <c r="Z233" s="150"/>
      <c r="AA233" s="150"/>
      <c r="AB233" s="150"/>
      <c r="AC233" s="150"/>
      <c r="AD233" s="150"/>
      <c r="AE233" s="150"/>
      <c r="AF233" s="150"/>
      <c r="AG233" s="150"/>
      <c r="AH233" s="150"/>
      <c r="AI233" s="150"/>
      <c r="AJ233" s="150"/>
      <c r="AK233" s="150"/>
      <c r="AL233" s="150"/>
      <c r="AM233" s="150"/>
      <c r="AN233" s="150"/>
      <c r="AO233" s="150"/>
      <c r="AP233" s="150"/>
      <c r="AQ233" s="150"/>
      <c r="AR233" s="150"/>
      <c r="AS233" s="150"/>
      <c r="AT233" s="150"/>
      <c r="AU233" s="150"/>
      <c r="AV233" s="150"/>
      <c r="AW233" s="150"/>
      <c r="AX233" s="150"/>
      <c r="AY233" s="150"/>
      <c r="AZ233" s="150"/>
      <c r="BA233" s="150"/>
    </row>
    <row r="234" spans="1:53">
      <c r="A234" s="150"/>
      <c r="B234" s="150"/>
      <c r="C234" s="150"/>
      <c r="D234" s="150"/>
      <c r="E234" s="150"/>
      <c r="F234" s="150"/>
      <c r="G234" s="150"/>
      <c r="H234" s="150"/>
      <c r="I234" s="150"/>
      <c r="J234" s="150"/>
      <c r="K234" s="150"/>
      <c r="L234" s="150"/>
      <c r="M234" s="150"/>
      <c r="N234" s="150"/>
      <c r="O234" s="150"/>
      <c r="P234" s="150"/>
      <c r="Q234" s="150"/>
      <c r="R234" s="150"/>
      <c r="S234" s="150"/>
      <c r="T234" s="150"/>
      <c r="U234" s="150"/>
      <c r="V234" s="150"/>
      <c r="W234" s="150"/>
      <c r="X234" s="150"/>
      <c r="Y234" s="150"/>
      <c r="Z234" s="150"/>
      <c r="AA234" s="150"/>
      <c r="AB234" s="150"/>
      <c r="AC234" s="150"/>
      <c r="AD234" s="150"/>
      <c r="AE234" s="150"/>
      <c r="AF234" s="150"/>
      <c r="AG234" s="150"/>
      <c r="AH234" s="150"/>
      <c r="AI234" s="150"/>
      <c r="AJ234" s="150"/>
      <c r="AK234" s="150"/>
      <c r="AL234" s="150"/>
      <c r="AM234" s="150"/>
      <c r="AN234" s="150"/>
      <c r="AO234" s="150"/>
      <c r="AP234" s="150"/>
      <c r="AQ234" s="150"/>
      <c r="AR234" s="150"/>
      <c r="AS234" s="150"/>
      <c r="AT234" s="150"/>
      <c r="AU234" s="150"/>
      <c r="AV234" s="150"/>
      <c r="AW234" s="150"/>
      <c r="AX234" s="150"/>
      <c r="AY234" s="150"/>
      <c r="AZ234" s="150"/>
      <c r="BA234" s="150"/>
    </row>
    <row r="235" spans="1:53">
      <c r="A235" s="150"/>
      <c r="B235" s="150"/>
      <c r="C235" s="150"/>
      <c r="D235" s="150"/>
      <c r="E235" s="150"/>
      <c r="F235" s="150"/>
      <c r="G235" s="150"/>
      <c r="H235" s="150"/>
      <c r="I235" s="150"/>
      <c r="J235" s="150"/>
      <c r="K235" s="150"/>
      <c r="L235" s="150"/>
      <c r="M235" s="150"/>
      <c r="N235" s="150"/>
      <c r="O235" s="150"/>
      <c r="P235" s="150"/>
      <c r="Q235" s="150"/>
      <c r="R235" s="150"/>
      <c r="S235" s="150"/>
      <c r="T235" s="150"/>
      <c r="U235" s="150"/>
      <c r="V235" s="150"/>
      <c r="W235" s="150"/>
      <c r="X235" s="150"/>
      <c r="Y235" s="150"/>
      <c r="Z235" s="150"/>
      <c r="AA235" s="150"/>
      <c r="AB235" s="150"/>
      <c r="AC235" s="150"/>
      <c r="AD235" s="150"/>
      <c r="AE235" s="150"/>
      <c r="AF235" s="150"/>
      <c r="AG235" s="150"/>
      <c r="AH235" s="150"/>
      <c r="AI235" s="150"/>
      <c r="AJ235" s="150"/>
      <c r="AK235" s="150"/>
      <c r="AL235" s="150"/>
      <c r="AM235" s="150"/>
      <c r="AN235" s="150"/>
      <c r="AO235" s="150"/>
      <c r="AP235" s="150"/>
      <c r="AQ235" s="150"/>
      <c r="AR235" s="150"/>
      <c r="AS235" s="150"/>
      <c r="AT235" s="150"/>
      <c r="AU235" s="150"/>
      <c r="AV235" s="150"/>
      <c r="AW235" s="150"/>
      <c r="AX235" s="150"/>
      <c r="AY235" s="150"/>
      <c r="AZ235" s="150"/>
      <c r="BA235" s="150"/>
    </row>
    <row r="236" spans="1:53">
      <c r="A236" s="150"/>
      <c r="B236" s="150"/>
      <c r="C236" s="150"/>
      <c r="D236" s="150"/>
      <c r="E236" s="150"/>
      <c r="F236" s="150"/>
      <c r="G236" s="150"/>
      <c r="H236" s="150"/>
      <c r="I236" s="150"/>
      <c r="J236" s="150"/>
      <c r="K236" s="150"/>
      <c r="L236" s="150"/>
      <c r="M236" s="150"/>
      <c r="N236" s="150"/>
      <c r="O236" s="150"/>
      <c r="P236" s="150"/>
      <c r="Q236" s="150"/>
      <c r="R236" s="150"/>
      <c r="S236" s="150"/>
      <c r="T236" s="150"/>
      <c r="U236" s="150"/>
      <c r="V236" s="150"/>
      <c r="W236" s="150"/>
      <c r="X236" s="150"/>
      <c r="Y236" s="150"/>
      <c r="Z236" s="150"/>
      <c r="AA236" s="150"/>
      <c r="AB236" s="150"/>
      <c r="AC236" s="150"/>
      <c r="AD236" s="150"/>
      <c r="AE236" s="150"/>
      <c r="AF236" s="150"/>
      <c r="AG236" s="150"/>
      <c r="AH236" s="150"/>
      <c r="AI236" s="150"/>
      <c r="AJ236" s="150"/>
      <c r="AK236" s="150"/>
      <c r="AL236" s="150"/>
      <c r="AM236" s="150"/>
      <c r="AN236" s="150"/>
      <c r="AO236" s="150"/>
      <c r="AP236" s="150"/>
      <c r="AQ236" s="150"/>
      <c r="AR236" s="150"/>
      <c r="AS236" s="150"/>
      <c r="AT236" s="150"/>
      <c r="AU236" s="150"/>
      <c r="AV236" s="150"/>
      <c r="AW236" s="150"/>
      <c r="AX236" s="150"/>
      <c r="AY236" s="150"/>
      <c r="AZ236" s="150"/>
      <c r="BA236" s="150"/>
    </row>
    <row r="237" spans="1:53">
      <c r="A237" s="150"/>
      <c r="B237" s="150"/>
      <c r="C237" s="150"/>
      <c r="D237" s="150"/>
      <c r="E237" s="150"/>
      <c r="F237" s="150"/>
      <c r="G237" s="150"/>
      <c r="H237" s="150"/>
      <c r="I237" s="150"/>
      <c r="J237" s="150"/>
      <c r="K237" s="150"/>
      <c r="L237" s="150"/>
      <c r="M237" s="150"/>
      <c r="N237" s="150"/>
      <c r="O237" s="150"/>
      <c r="P237" s="150"/>
      <c r="Q237" s="150"/>
      <c r="R237" s="150"/>
      <c r="S237" s="150"/>
      <c r="T237" s="150"/>
      <c r="U237" s="150"/>
      <c r="V237" s="150"/>
      <c r="W237" s="150"/>
      <c r="X237" s="150"/>
      <c r="Y237" s="150"/>
      <c r="Z237" s="150"/>
      <c r="AA237" s="150"/>
      <c r="AB237" s="150"/>
      <c r="AC237" s="150"/>
      <c r="AD237" s="150"/>
      <c r="AE237" s="150"/>
      <c r="AF237" s="150"/>
      <c r="AG237" s="150"/>
      <c r="AH237" s="150"/>
      <c r="AI237" s="150"/>
      <c r="AJ237" s="150"/>
      <c r="AK237" s="150"/>
      <c r="AL237" s="150"/>
      <c r="AM237" s="150"/>
      <c r="AN237" s="150"/>
      <c r="AO237" s="150"/>
      <c r="AP237" s="150"/>
      <c r="AQ237" s="150"/>
      <c r="AR237" s="150"/>
      <c r="AS237" s="150"/>
      <c r="AT237" s="150"/>
      <c r="AU237" s="150"/>
      <c r="AV237" s="150"/>
      <c r="AW237" s="150"/>
      <c r="AX237" s="150"/>
      <c r="AY237" s="150"/>
      <c r="AZ237" s="150"/>
      <c r="BA237" s="150"/>
    </row>
    <row r="238" spans="1:53">
      <c r="A238" s="150"/>
      <c r="B238" s="150"/>
      <c r="C238" s="150"/>
      <c r="D238" s="150"/>
      <c r="E238" s="150"/>
      <c r="F238" s="150"/>
      <c r="G238" s="150"/>
      <c r="H238" s="150"/>
      <c r="I238" s="150"/>
      <c r="J238" s="150"/>
      <c r="K238" s="150"/>
      <c r="L238" s="150"/>
      <c r="M238" s="150"/>
      <c r="N238" s="150"/>
      <c r="O238" s="150"/>
      <c r="P238" s="150"/>
      <c r="Q238" s="150"/>
      <c r="R238" s="150"/>
      <c r="S238" s="150"/>
      <c r="T238" s="150"/>
      <c r="U238" s="150"/>
      <c r="V238" s="150"/>
      <c r="W238" s="150"/>
      <c r="X238" s="150"/>
      <c r="Y238" s="150"/>
      <c r="Z238" s="150"/>
      <c r="AA238" s="150"/>
      <c r="AB238" s="150"/>
      <c r="AC238" s="150"/>
      <c r="AD238" s="150"/>
      <c r="AE238" s="150"/>
      <c r="AF238" s="150"/>
      <c r="AG238" s="150"/>
      <c r="AH238" s="150"/>
      <c r="AI238" s="150"/>
      <c r="AJ238" s="150"/>
      <c r="AK238" s="150"/>
      <c r="AL238" s="150"/>
      <c r="AM238" s="150"/>
      <c r="AN238" s="150"/>
      <c r="AO238" s="150"/>
      <c r="AP238" s="150"/>
      <c r="AQ238" s="150"/>
      <c r="AR238" s="150"/>
      <c r="AS238" s="150"/>
      <c r="AT238" s="150"/>
      <c r="AU238" s="150"/>
      <c r="AV238" s="150"/>
      <c r="AW238" s="150"/>
      <c r="AX238" s="150"/>
      <c r="AY238" s="150"/>
      <c r="AZ238" s="150"/>
      <c r="BA238" s="150"/>
    </row>
    <row r="239" spans="1:53">
      <c r="A239" s="150"/>
      <c r="B239" s="150"/>
      <c r="C239" s="150"/>
      <c r="D239" s="150"/>
      <c r="E239" s="150"/>
      <c r="F239" s="150"/>
      <c r="G239" s="150"/>
      <c r="H239" s="150"/>
      <c r="I239" s="150"/>
      <c r="J239" s="150"/>
      <c r="K239" s="150"/>
      <c r="L239" s="150"/>
      <c r="M239" s="150"/>
      <c r="N239" s="150"/>
      <c r="O239" s="150"/>
      <c r="P239" s="150"/>
      <c r="Q239" s="150"/>
      <c r="R239" s="150"/>
      <c r="S239" s="150"/>
      <c r="T239" s="150"/>
      <c r="U239" s="150"/>
      <c r="V239" s="150"/>
      <c r="W239" s="150"/>
      <c r="X239" s="150"/>
      <c r="Y239" s="150"/>
      <c r="Z239" s="150"/>
      <c r="AA239" s="150"/>
      <c r="AB239" s="150"/>
      <c r="AC239" s="150"/>
      <c r="AD239" s="150"/>
      <c r="AE239" s="150"/>
      <c r="AF239" s="150"/>
      <c r="AG239" s="150"/>
      <c r="AH239" s="150"/>
      <c r="AI239" s="150"/>
      <c r="AJ239" s="150"/>
      <c r="AK239" s="150"/>
      <c r="AL239" s="150"/>
      <c r="AM239" s="150"/>
      <c r="AN239" s="150"/>
      <c r="AO239" s="150"/>
      <c r="AP239" s="150"/>
      <c r="AQ239" s="150"/>
      <c r="AR239" s="150"/>
      <c r="AS239" s="150"/>
      <c r="AT239" s="150"/>
      <c r="AU239" s="150"/>
      <c r="AV239" s="150"/>
      <c r="AW239" s="150"/>
      <c r="AX239" s="150"/>
      <c r="AY239" s="150"/>
      <c r="AZ239" s="150"/>
      <c r="BA239" s="150"/>
    </row>
    <row r="240" spans="1:53">
      <c r="A240" s="150"/>
      <c r="B240" s="150"/>
      <c r="C240" s="150"/>
      <c r="D240" s="150"/>
      <c r="E240" s="150"/>
      <c r="F240" s="150"/>
      <c r="G240" s="150"/>
      <c r="H240" s="150"/>
      <c r="I240" s="150"/>
      <c r="J240" s="150"/>
      <c r="K240" s="150"/>
      <c r="L240" s="150"/>
      <c r="M240" s="150"/>
      <c r="N240" s="150"/>
      <c r="O240" s="150"/>
      <c r="P240" s="150"/>
      <c r="Q240" s="150"/>
      <c r="R240" s="150"/>
      <c r="S240" s="150"/>
      <c r="T240" s="150"/>
      <c r="U240" s="150"/>
      <c r="V240" s="150"/>
      <c r="W240" s="150"/>
      <c r="X240" s="150"/>
      <c r="Y240" s="150"/>
      <c r="Z240" s="150"/>
      <c r="AA240" s="150"/>
      <c r="AB240" s="150"/>
      <c r="AC240" s="150"/>
      <c r="AD240" s="150"/>
      <c r="AE240" s="150"/>
      <c r="AF240" s="150"/>
      <c r="AG240" s="150"/>
      <c r="AH240" s="150"/>
      <c r="AI240" s="150"/>
      <c r="AJ240" s="150"/>
      <c r="AK240" s="150"/>
      <c r="AL240" s="150"/>
      <c r="AM240" s="150"/>
      <c r="AN240" s="150"/>
      <c r="AO240" s="150"/>
      <c r="AP240" s="150"/>
      <c r="AQ240" s="150"/>
      <c r="AR240" s="150"/>
      <c r="AS240" s="150"/>
      <c r="AT240" s="150"/>
      <c r="AU240" s="150"/>
      <c r="AV240" s="150"/>
      <c r="AW240" s="150"/>
      <c r="AX240" s="150"/>
      <c r="AY240" s="150"/>
      <c r="AZ240" s="150"/>
      <c r="BA240" s="150"/>
    </row>
    <row r="241" spans="1:53">
      <c r="A241" s="150"/>
      <c r="B241" s="150"/>
      <c r="C241" s="150"/>
      <c r="D241" s="150"/>
      <c r="E241" s="150"/>
      <c r="F241" s="150"/>
      <c r="G241" s="150"/>
      <c r="H241" s="150"/>
      <c r="I241" s="150"/>
      <c r="J241" s="150"/>
      <c r="K241" s="150"/>
      <c r="L241" s="150"/>
      <c r="M241" s="150"/>
      <c r="N241" s="150"/>
      <c r="O241" s="150"/>
      <c r="P241" s="150"/>
      <c r="Q241" s="150"/>
      <c r="R241" s="150"/>
      <c r="S241" s="150"/>
      <c r="T241" s="150"/>
      <c r="U241" s="150"/>
      <c r="V241" s="150"/>
      <c r="W241" s="150"/>
      <c r="X241" s="150"/>
      <c r="Y241" s="150"/>
      <c r="Z241" s="150"/>
      <c r="AA241" s="150"/>
      <c r="AB241" s="150"/>
      <c r="AC241" s="150"/>
      <c r="AD241" s="150"/>
      <c r="AE241" s="150"/>
      <c r="AF241" s="150"/>
      <c r="AG241" s="150"/>
      <c r="AH241" s="150"/>
      <c r="AI241" s="150"/>
      <c r="AJ241" s="150"/>
      <c r="AK241" s="150"/>
      <c r="AL241" s="150"/>
      <c r="AM241" s="150"/>
      <c r="AN241" s="150"/>
      <c r="AO241" s="150"/>
      <c r="AP241" s="150"/>
      <c r="AQ241" s="150"/>
      <c r="AR241" s="150"/>
      <c r="AS241" s="150"/>
      <c r="AT241" s="150"/>
      <c r="AU241" s="150"/>
      <c r="AV241" s="150"/>
      <c r="AW241" s="150"/>
      <c r="AX241" s="150"/>
      <c r="AY241" s="150"/>
      <c r="AZ241" s="150"/>
      <c r="BA241" s="150"/>
    </row>
    <row r="242" spans="1:53">
      <c r="A242" s="150"/>
      <c r="B242" s="150"/>
      <c r="C242" s="150"/>
      <c r="D242" s="150"/>
      <c r="E242" s="150"/>
      <c r="F242" s="150"/>
      <c r="G242" s="150"/>
      <c r="H242" s="150"/>
      <c r="I242" s="150"/>
      <c r="J242" s="150"/>
      <c r="K242" s="150"/>
      <c r="L242" s="150"/>
      <c r="M242" s="150"/>
      <c r="N242" s="150"/>
      <c r="O242" s="150"/>
      <c r="P242" s="150"/>
      <c r="Q242" s="150"/>
      <c r="R242" s="150"/>
      <c r="S242" s="150"/>
      <c r="T242" s="150"/>
      <c r="U242" s="150"/>
      <c r="V242" s="150"/>
      <c r="W242" s="150"/>
      <c r="X242" s="150"/>
      <c r="Y242" s="150"/>
      <c r="Z242" s="150"/>
      <c r="AA242" s="150"/>
      <c r="AB242" s="150"/>
      <c r="AC242" s="150"/>
      <c r="AD242" s="150"/>
      <c r="AE242" s="150"/>
      <c r="AF242" s="150"/>
      <c r="AG242" s="150"/>
      <c r="AH242" s="150"/>
      <c r="AI242" s="150"/>
      <c r="AJ242" s="150"/>
      <c r="AK242" s="150"/>
      <c r="AL242" s="150"/>
      <c r="AM242" s="150"/>
      <c r="AN242" s="150"/>
      <c r="AO242" s="150"/>
      <c r="AP242" s="150"/>
      <c r="AQ242" s="150"/>
      <c r="AR242" s="150"/>
      <c r="AS242" s="150"/>
      <c r="AT242" s="150"/>
      <c r="AU242" s="150"/>
      <c r="AV242" s="150"/>
      <c r="AW242" s="150"/>
      <c r="AX242" s="150"/>
      <c r="AY242" s="150"/>
      <c r="AZ242" s="150"/>
      <c r="BA242" s="150"/>
    </row>
    <row r="243" spans="1:53">
      <c r="A243" s="150"/>
      <c r="B243" s="150"/>
      <c r="C243" s="150"/>
      <c r="D243" s="150"/>
      <c r="E243" s="150"/>
      <c r="F243" s="150"/>
      <c r="G243" s="150"/>
      <c r="H243" s="150"/>
      <c r="I243" s="150"/>
      <c r="J243" s="150"/>
      <c r="K243" s="150"/>
      <c r="L243" s="150"/>
      <c r="M243" s="150"/>
      <c r="N243" s="150"/>
      <c r="O243" s="150"/>
      <c r="P243" s="150"/>
      <c r="Q243" s="150"/>
      <c r="R243" s="150"/>
      <c r="S243" s="150"/>
      <c r="T243" s="150"/>
      <c r="U243" s="150"/>
      <c r="V243" s="150"/>
      <c r="W243" s="150"/>
      <c r="X243" s="150"/>
      <c r="Y243" s="150"/>
      <c r="Z243" s="150"/>
      <c r="AA243" s="150"/>
      <c r="AB243" s="150"/>
      <c r="AC243" s="150"/>
      <c r="AD243" s="150"/>
      <c r="AE243" s="150"/>
      <c r="AF243" s="150"/>
      <c r="AG243" s="150"/>
      <c r="AH243" s="150"/>
      <c r="AI243" s="150"/>
      <c r="AJ243" s="150"/>
      <c r="AK243" s="150"/>
      <c r="AL243" s="150"/>
      <c r="AM243" s="150"/>
      <c r="AN243" s="150"/>
      <c r="AO243" s="150"/>
      <c r="AP243" s="150"/>
      <c r="AQ243" s="150"/>
      <c r="AR243" s="150"/>
      <c r="AS243" s="150"/>
      <c r="AT243" s="150"/>
      <c r="AU243" s="150"/>
      <c r="AV243" s="150"/>
      <c r="AW243" s="150"/>
      <c r="AX243" s="150"/>
      <c r="AY243" s="150"/>
      <c r="AZ243" s="150"/>
      <c r="BA243" s="150"/>
    </row>
    <row r="244" spans="1:53">
      <c r="A244" s="150"/>
      <c r="B244" s="150"/>
      <c r="C244" s="150"/>
      <c r="D244" s="150"/>
      <c r="E244" s="150"/>
      <c r="F244" s="150"/>
      <c r="G244" s="150"/>
      <c r="H244" s="150"/>
      <c r="I244" s="150"/>
      <c r="J244" s="150"/>
      <c r="K244" s="150"/>
      <c r="L244" s="150"/>
      <c r="M244" s="150"/>
      <c r="N244" s="150"/>
      <c r="O244" s="150"/>
      <c r="P244" s="150"/>
      <c r="Q244" s="150"/>
      <c r="R244" s="150"/>
      <c r="S244" s="150"/>
      <c r="T244" s="150"/>
      <c r="U244" s="150"/>
      <c r="V244" s="150"/>
      <c r="W244" s="150"/>
      <c r="X244" s="150"/>
      <c r="Y244" s="150"/>
      <c r="Z244" s="150"/>
      <c r="AA244" s="150"/>
      <c r="AB244" s="150"/>
      <c r="AC244" s="150"/>
      <c r="AD244" s="150"/>
      <c r="AE244" s="150"/>
      <c r="AF244" s="150"/>
      <c r="AG244" s="150"/>
      <c r="AH244" s="150"/>
      <c r="AI244" s="150"/>
      <c r="AJ244" s="150"/>
      <c r="AK244" s="150"/>
      <c r="AL244" s="150"/>
      <c r="AM244" s="150"/>
      <c r="AN244" s="150"/>
      <c r="AO244" s="150"/>
      <c r="AP244" s="150"/>
      <c r="AQ244" s="150"/>
      <c r="AR244" s="150"/>
      <c r="AS244" s="150"/>
      <c r="AT244" s="150"/>
      <c r="AU244" s="150"/>
      <c r="AV244" s="150"/>
      <c r="AW244" s="150"/>
      <c r="AX244" s="150"/>
      <c r="AY244" s="150"/>
      <c r="AZ244" s="150"/>
      <c r="BA244" s="150"/>
    </row>
    <row r="245" spans="1:53">
      <c r="A245" s="150"/>
      <c r="B245" s="150"/>
      <c r="C245" s="150"/>
      <c r="D245" s="150"/>
      <c r="E245" s="150"/>
      <c r="F245" s="150"/>
      <c r="G245" s="150"/>
      <c r="H245" s="150"/>
      <c r="I245" s="150"/>
      <c r="J245" s="150"/>
      <c r="K245" s="150"/>
      <c r="L245" s="150"/>
      <c r="M245" s="150"/>
      <c r="N245" s="150"/>
      <c r="O245" s="150"/>
      <c r="P245" s="150"/>
      <c r="Q245" s="150"/>
      <c r="R245" s="150"/>
      <c r="S245" s="150"/>
      <c r="T245" s="150"/>
      <c r="U245" s="150"/>
      <c r="V245" s="150"/>
      <c r="W245" s="150"/>
      <c r="X245" s="150"/>
      <c r="Y245" s="150"/>
      <c r="Z245" s="150"/>
      <c r="AA245" s="150"/>
      <c r="AB245" s="150"/>
      <c r="AC245" s="150"/>
      <c r="AD245" s="150"/>
      <c r="AE245" s="150"/>
      <c r="AF245" s="150"/>
      <c r="AG245" s="150"/>
      <c r="AH245" s="150"/>
      <c r="AI245" s="150"/>
      <c r="AJ245" s="150"/>
      <c r="AK245" s="150"/>
      <c r="AL245" s="150"/>
      <c r="AM245" s="150"/>
      <c r="AN245" s="150"/>
      <c r="AO245" s="150"/>
      <c r="AP245" s="150"/>
      <c r="AQ245" s="150"/>
      <c r="AR245" s="150"/>
      <c r="AS245" s="150"/>
      <c r="AT245" s="150"/>
      <c r="AU245" s="150"/>
      <c r="AV245" s="150"/>
      <c r="AW245" s="150"/>
      <c r="AX245" s="150"/>
      <c r="AY245" s="150"/>
      <c r="AZ245" s="150"/>
      <c r="BA245" s="150"/>
    </row>
    <row r="246" spans="1:53">
      <c r="A246" s="150"/>
      <c r="B246" s="150"/>
      <c r="C246" s="150"/>
      <c r="D246" s="150"/>
      <c r="E246" s="150"/>
      <c r="F246" s="150"/>
      <c r="G246" s="150"/>
      <c r="H246" s="150"/>
      <c r="I246" s="150"/>
      <c r="J246" s="150"/>
      <c r="K246" s="150"/>
      <c r="L246" s="150"/>
      <c r="M246" s="150"/>
      <c r="N246" s="150"/>
      <c r="O246" s="150"/>
      <c r="P246" s="150"/>
      <c r="Q246" s="150"/>
      <c r="R246" s="150"/>
      <c r="S246" s="150"/>
      <c r="T246" s="150"/>
      <c r="U246" s="150"/>
      <c r="V246" s="150"/>
      <c r="W246" s="150"/>
      <c r="X246" s="150"/>
      <c r="Y246" s="150"/>
      <c r="Z246" s="150"/>
      <c r="AA246" s="150"/>
      <c r="AB246" s="150"/>
      <c r="AC246" s="150"/>
      <c r="AD246" s="150"/>
      <c r="AE246" s="150"/>
      <c r="AF246" s="150"/>
      <c r="AG246" s="150"/>
      <c r="AH246" s="150"/>
      <c r="AI246" s="150"/>
      <c r="AJ246" s="150"/>
      <c r="AK246" s="150"/>
      <c r="AL246" s="150"/>
      <c r="AM246" s="150"/>
      <c r="AN246" s="150"/>
      <c r="AO246" s="150"/>
      <c r="AP246" s="150"/>
      <c r="AQ246" s="150"/>
      <c r="AR246" s="150"/>
      <c r="AS246" s="150"/>
      <c r="AT246" s="150"/>
      <c r="AU246" s="150"/>
      <c r="AV246" s="150"/>
      <c r="AW246" s="150"/>
      <c r="AX246" s="150"/>
      <c r="AY246" s="150"/>
      <c r="AZ246" s="150"/>
      <c r="BA246" s="150"/>
    </row>
    <row r="247" spans="1:53">
      <c r="A247" s="150"/>
      <c r="B247" s="150"/>
      <c r="C247" s="150"/>
      <c r="D247" s="150"/>
      <c r="E247" s="150"/>
      <c r="F247" s="150"/>
      <c r="G247" s="150"/>
      <c r="H247" s="150"/>
      <c r="I247" s="150"/>
      <c r="J247" s="150"/>
      <c r="K247" s="150"/>
      <c r="L247" s="150"/>
      <c r="M247" s="150"/>
      <c r="N247" s="150"/>
      <c r="O247" s="150"/>
      <c r="P247" s="150"/>
      <c r="Q247" s="150"/>
      <c r="R247" s="150"/>
      <c r="S247" s="150"/>
      <c r="T247" s="150"/>
      <c r="U247" s="150"/>
      <c r="V247" s="150"/>
      <c r="W247" s="150"/>
      <c r="X247" s="150"/>
      <c r="Y247" s="150"/>
      <c r="Z247" s="150"/>
      <c r="AA247" s="150"/>
      <c r="AB247" s="150"/>
      <c r="AC247" s="150"/>
      <c r="AD247" s="150"/>
      <c r="AE247" s="150"/>
      <c r="AF247" s="150"/>
      <c r="AG247" s="150"/>
      <c r="AH247" s="150"/>
      <c r="AI247" s="150"/>
      <c r="AJ247" s="150"/>
      <c r="AK247" s="150"/>
      <c r="AL247" s="150"/>
      <c r="AM247" s="150"/>
      <c r="AN247" s="150"/>
      <c r="AO247" s="150"/>
      <c r="AP247" s="150"/>
      <c r="AQ247" s="150"/>
      <c r="AR247" s="150"/>
      <c r="AS247" s="150"/>
      <c r="AT247" s="150"/>
      <c r="AU247" s="150"/>
      <c r="AV247" s="150"/>
      <c r="AW247" s="150"/>
      <c r="AX247" s="150"/>
      <c r="AY247" s="150"/>
      <c r="AZ247" s="150"/>
      <c r="BA247" s="150"/>
    </row>
    <row r="248" spans="1:53">
      <c r="A248" s="150"/>
      <c r="B248" s="150"/>
      <c r="C248" s="150"/>
      <c r="D248" s="150"/>
      <c r="E248" s="150"/>
      <c r="F248" s="150"/>
      <c r="G248" s="150"/>
      <c r="H248" s="150"/>
      <c r="I248" s="150"/>
      <c r="J248" s="150"/>
      <c r="K248" s="150"/>
      <c r="L248" s="150"/>
      <c r="M248" s="150"/>
      <c r="N248" s="150"/>
      <c r="O248" s="150"/>
      <c r="P248" s="150"/>
      <c r="Q248" s="150"/>
      <c r="R248" s="150"/>
      <c r="S248" s="150"/>
      <c r="T248" s="150"/>
      <c r="U248" s="150"/>
      <c r="V248" s="150"/>
      <c r="W248" s="150"/>
      <c r="X248" s="150"/>
      <c r="Y248" s="150"/>
      <c r="Z248" s="150"/>
      <c r="AA248" s="150"/>
      <c r="AB248" s="150"/>
      <c r="AC248" s="150"/>
      <c r="AD248" s="150"/>
      <c r="AE248" s="150"/>
      <c r="AF248" s="150"/>
      <c r="AG248" s="150"/>
      <c r="AH248" s="150"/>
      <c r="AI248" s="150"/>
      <c r="AJ248" s="150"/>
      <c r="AK248" s="150"/>
      <c r="AL248" s="150"/>
      <c r="AM248" s="150"/>
      <c r="AN248" s="150"/>
      <c r="AO248" s="150"/>
      <c r="AP248" s="150"/>
      <c r="AQ248" s="150"/>
      <c r="AR248" s="150"/>
      <c r="AS248" s="150"/>
      <c r="AT248" s="150"/>
      <c r="AU248" s="150"/>
      <c r="AV248" s="150"/>
      <c r="AW248" s="150"/>
      <c r="AX248" s="150"/>
      <c r="AY248" s="150"/>
      <c r="AZ248" s="150"/>
      <c r="BA248" s="150"/>
    </row>
    <row r="249" spans="1:53">
      <c r="A249" s="150"/>
      <c r="B249" s="150"/>
      <c r="C249" s="150"/>
      <c r="D249" s="150"/>
      <c r="E249" s="150"/>
      <c r="F249" s="150"/>
      <c r="G249" s="150"/>
      <c r="H249" s="150"/>
      <c r="I249" s="150"/>
      <c r="J249" s="150"/>
      <c r="K249" s="150"/>
      <c r="L249" s="150"/>
      <c r="M249" s="150"/>
      <c r="N249" s="150"/>
      <c r="O249" s="150"/>
      <c r="P249" s="150"/>
      <c r="Q249" s="150"/>
      <c r="R249" s="150"/>
      <c r="S249" s="150"/>
      <c r="T249" s="150"/>
      <c r="U249" s="150"/>
      <c r="V249" s="150"/>
      <c r="W249" s="150"/>
      <c r="X249" s="150"/>
      <c r="Y249" s="150"/>
      <c r="Z249" s="150"/>
      <c r="AA249" s="150"/>
      <c r="AB249" s="150"/>
      <c r="AC249" s="150"/>
      <c r="AD249" s="150"/>
      <c r="AE249" s="150"/>
      <c r="AF249" s="150"/>
      <c r="AG249" s="150"/>
      <c r="AH249" s="150"/>
      <c r="AI249" s="150"/>
      <c r="AJ249" s="150"/>
      <c r="AK249" s="150"/>
      <c r="AL249" s="150"/>
      <c r="AM249" s="150"/>
      <c r="AN249" s="150"/>
      <c r="AO249" s="150"/>
      <c r="AP249" s="150"/>
      <c r="AQ249" s="150"/>
      <c r="AR249" s="150"/>
      <c r="AS249" s="150"/>
      <c r="AT249" s="150"/>
      <c r="AU249" s="150"/>
      <c r="AV249" s="150"/>
      <c r="AW249" s="150"/>
      <c r="AX249" s="150"/>
      <c r="AY249" s="150"/>
      <c r="AZ249" s="150"/>
      <c r="BA249" s="150"/>
    </row>
    <row r="250" spans="1:53">
      <c r="A250" s="150"/>
      <c r="B250" s="150"/>
      <c r="C250" s="150"/>
      <c r="D250" s="150"/>
      <c r="E250" s="150"/>
      <c r="F250" s="150"/>
      <c r="G250" s="150"/>
      <c r="H250" s="150"/>
      <c r="I250" s="150"/>
      <c r="J250" s="150"/>
      <c r="K250" s="150"/>
      <c r="L250" s="150"/>
      <c r="M250" s="150"/>
      <c r="N250" s="150"/>
      <c r="O250" s="150"/>
      <c r="P250" s="150"/>
      <c r="Q250" s="150"/>
      <c r="R250" s="150"/>
      <c r="S250" s="150"/>
      <c r="T250" s="150"/>
      <c r="U250" s="150"/>
      <c r="V250" s="150"/>
      <c r="W250" s="150"/>
      <c r="X250" s="150"/>
      <c r="Y250" s="150"/>
      <c r="Z250" s="150"/>
      <c r="AA250" s="150"/>
      <c r="AB250" s="150"/>
      <c r="AC250" s="150"/>
      <c r="AD250" s="150"/>
      <c r="AE250" s="150"/>
      <c r="AF250" s="150"/>
      <c r="AG250" s="150"/>
      <c r="AH250" s="150"/>
      <c r="AI250" s="150"/>
      <c r="AJ250" s="150"/>
      <c r="AK250" s="150"/>
      <c r="AL250" s="150"/>
      <c r="AM250" s="150"/>
      <c r="AN250" s="150"/>
      <c r="AO250" s="150"/>
      <c r="AP250" s="150"/>
      <c r="AQ250" s="150"/>
      <c r="AR250" s="150"/>
      <c r="AS250" s="150"/>
      <c r="AT250" s="150"/>
      <c r="AU250" s="150"/>
      <c r="AV250" s="150"/>
      <c r="AW250" s="150"/>
      <c r="AX250" s="150"/>
      <c r="AY250" s="150"/>
      <c r="AZ250" s="150"/>
      <c r="BA250" s="150"/>
    </row>
    <row r="251" spans="1:53">
      <c r="A251" s="150"/>
      <c r="B251" s="150"/>
      <c r="C251" s="150"/>
      <c r="D251" s="150"/>
      <c r="E251" s="150"/>
      <c r="F251" s="150"/>
      <c r="G251" s="150"/>
      <c r="H251" s="150"/>
      <c r="I251" s="150"/>
      <c r="J251" s="150"/>
      <c r="K251" s="150"/>
      <c r="L251" s="150"/>
      <c r="M251" s="150"/>
      <c r="N251" s="150"/>
      <c r="O251" s="150"/>
      <c r="P251" s="150"/>
      <c r="Q251" s="150"/>
      <c r="R251" s="150"/>
      <c r="S251" s="150"/>
      <c r="T251" s="150"/>
      <c r="U251" s="150"/>
      <c r="V251" s="150"/>
      <c r="W251" s="150"/>
      <c r="X251" s="150"/>
      <c r="Y251" s="150"/>
      <c r="Z251" s="150"/>
      <c r="AA251" s="150"/>
      <c r="AB251" s="150"/>
      <c r="AC251" s="150"/>
      <c r="AD251" s="150"/>
      <c r="AE251" s="150"/>
      <c r="AF251" s="150"/>
      <c r="AG251" s="150"/>
      <c r="AH251" s="150"/>
      <c r="AI251" s="150"/>
      <c r="AJ251" s="150"/>
      <c r="AK251" s="150"/>
      <c r="AL251" s="150"/>
      <c r="AM251" s="150"/>
      <c r="AN251" s="150"/>
      <c r="AO251" s="150"/>
      <c r="AP251" s="150"/>
      <c r="AQ251" s="150"/>
      <c r="AR251" s="150"/>
      <c r="AS251" s="150"/>
      <c r="AT251" s="150"/>
      <c r="AU251" s="150"/>
      <c r="AV251" s="150"/>
      <c r="AW251" s="150"/>
      <c r="AX251" s="150"/>
      <c r="AY251" s="150"/>
      <c r="AZ251" s="150"/>
      <c r="BA251" s="150"/>
    </row>
    <row r="252" spans="1:53">
      <c r="A252" s="150"/>
      <c r="B252" s="150"/>
      <c r="C252" s="150"/>
      <c r="D252" s="150"/>
      <c r="E252" s="150"/>
      <c r="F252" s="150"/>
      <c r="G252" s="150"/>
      <c r="H252" s="150"/>
      <c r="I252" s="150"/>
      <c r="J252" s="150"/>
      <c r="K252" s="150"/>
      <c r="L252" s="150"/>
      <c r="M252" s="150"/>
      <c r="N252" s="150"/>
      <c r="O252" s="150"/>
      <c r="P252" s="150"/>
      <c r="Q252" s="150"/>
      <c r="R252" s="150"/>
      <c r="S252" s="150"/>
      <c r="T252" s="150"/>
      <c r="U252" s="150"/>
      <c r="V252" s="150"/>
      <c r="W252" s="150"/>
      <c r="X252" s="150"/>
      <c r="Y252" s="150"/>
      <c r="Z252" s="150"/>
      <c r="AA252" s="150"/>
      <c r="AB252" s="150"/>
      <c r="AC252" s="150"/>
      <c r="AD252" s="150"/>
      <c r="AE252" s="150"/>
      <c r="AF252" s="150"/>
      <c r="AG252" s="150"/>
      <c r="AH252" s="150"/>
      <c r="AI252" s="150"/>
      <c r="AJ252" s="150"/>
      <c r="AK252" s="150"/>
      <c r="AL252" s="150"/>
      <c r="AM252" s="150"/>
      <c r="AN252" s="150"/>
      <c r="AO252" s="150"/>
      <c r="AP252" s="150"/>
      <c r="AQ252" s="150"/>
      <c r="AR252" s="150"/>
      <c r="AS252" s="150"/>
      <c r="AT252" s="150"/>
      <c r="AU252" s="150"/>
      <c r="AV252" s="150"/>
      <c r="AW252" s="150"/>
      <c r="AX252" s="150"/>
      <c r="AY252" s="150"/>
      <c r="AZ252" s="150"/>
      <c r="BA252" s="150"/>
    </row>
    <row r="253" spans="1:53">
      <c r="A253" s="150"/>
      <c r="B253" s="150"/>
      <c r="C253" s="150"/>
      <c r="D253" s="150"/>
      <c r="E253" s="150"/>
      <c r="F253" s="150"/>
      <c r="G253" s="150"/>
      <c r="H253" s="150"/>
      <c r="I253" s="150"/>
      <c r="J253" s="150"/>
      <c r="K253" s="150"/>
      <c r="L253" s="150"/>
      <c r="M253" s="150"/>
      <c r="N253" s="150"/>
      <c r="O253" s="150"/>
      <c r="P253" s="150"/>
      <c r="Q253" s="150"/>
      <c r="R253" s="150"/>
      <c r="S253" s="150"/>
      <c r="T253" s="150"/>
      <c r="U253" s="150"/>
      <c r="V253" s="150"/>
      <c r="W253" s="150"/>
      <c r="X253" s="150"/>
      <c r="Y253" s="150"/>
      <c r="Z253" s="150"/>
      <c r="AA253" s="150"/>
      <c r="AB253" s="150"/>
      <c r="AC253" s="150"/>
      <c r="AD253" s="150"/>
      <c r="AE253" s="150"/>
      <c r="AF253" s="150"/>
      <c r="AG253" s="150"/>
      <c r="AH253" s="150"/>
      <c r="AI253" s="150"/>
      <c r="AJ253" s="150"/>
      <c r="AK253" s="150"/>
      <c r="AL253" s="150"/>
      <c r="AM253" s="150"/>
      <c r="AN253" s="150"/>
      <c r="AO253" s="150"/>
      <c r="AP253" s="150"/>
      <c r="AQ253" s="150"/>
      <c r="AR253" s="150"/>
      <c r="AS253" s="150"/>
      <c r="AT253" s="150"/>
      <c r="AU253" s="150"/>
      <c r="AV253" s="150"/>
      <c r="AW253" s="150"/>
      <c r="AX253" s="150"/>
      <c r="AY253" s="150"/>
      <c r="AZ253" s="150"/>
      <c r="BA253" s="150"/>
    </row>
    <row r="254" spans="1:53">
      <c r="A254" s="150"/>
      <c r="B254" s="150"/>
      <c r="C254" s="150"/>
      <c r="D254" s="150"/>
      <c r="E254" s="150"/>
      <c r="F254" s="150"/>
      <c r="G254" s="150"/>
      <c r="H254" s="150"/>
      <c r="I254" s="150"/>
      <c r="J254" s="150"/>
      <c r="K254" s="150"/>
      <c r="L254" s="150"/>
      <c r="M254" s="150"/>
      <c r="N254" s="150"/>
      <c r="O254" s="150"/>
      <c r="P254" s="150"/>
      <c r="Q254" s="150"/>
      <c r="R254" s="150"/>
      <c r="S254" s="150"/>
      <c r="T254" s="150"/>
      <c r="U254" s="150"/>
      <c r="V254" s="150"/>
      <c r="W254" s="150"/>
      <c r="X254" s="150"/>
      <c r="Y254" s="150"/>
      <c r="Z254" s="150"/>
      <c r="AA254" s="150"/>
      <c r="AB254" s="150"/>
      <c r="AC254" s="150"/>
      <c r="AD254" s="150"/>
      <c r="AE254" s="150"/>
      <c r="AF254" s="150"/>
      <c r="AG254" s="150"/>
      <c r="AH254" s="150"/>
      <c r="AI254" s="150"/>
      <c r="AJ254" s="150"/>
      <c r="AK254" s="150"/>
      <c r="AL254" s="150"/>
      <c r="AM254" s="150"/>
      <c r="AN254" s="150"/>
      <c r="AO254" s="150"/>
      <c r="AP254" s="150"/>
      <c r="AQ254" s="150"/>
      <c r="AR254" s="150"/>
      <c r="AS254" s="150"/>
      <c r="AT254" s="150"/>
      <c r="AU254" s="150"/>
      <c r="AV254" s="150"/>
      <c r="AW254" s="150"/>
      <c r="AX254" s="150"/>
      <c r="AY254" s="150"/>
      <c r="AZ254" s="150"/>
      <c r="BA254" s="150"/>
    </row>
    <row r="255" spans="1:53">
      <c r="A255" s="150"/>
      <c r="B255" s="150"/>
      <c r="C255" s="150"/>
      <c r="D255" s="150"/>
      <c r="E255" s="150"/>
      <c r="F255" s="150"/>
      <c r="G255" s="150"/>
      <c r="H255" s="150"/>
      <c r="I255" s="150"/>
      <c r="J255" s="150"/>
      <c r="K255" s="150"/>
      <c r="L255" s="150"/>
      <c r="M255" s="150"/>
      <c r="N255" s="150"/>
      <c r="O255" s="150"/>
      <c r="P255" s="150"/>
      <c r="Q255" s="150"/>
      <c r="R255" s="150"/>
      <c r="S255" s="150"/>
      <c r="T255" s="150"/>
      <c r="U255" s="150"/>
      <c r="V255" s="150"/>
      <c r="W255" s="150"/>
      <c r="X255" s="150"/>
      <c r="Y255" s="150"/>
      <c r="Z255" s="150"/>
      <c r="AA255" s="150"/>
      <c r="AB255" s="150"/>
      <c r="AC255" s="150"/>
      <c r="AD255" s="150"/>
      <c r="AE255" s="150"/>
      <c r="AF255" s="150"/>
      <c r="AG255" s="150"/>
      <c r="AH255" s="150"/>
      <c r="AI255" s="150"/>
      <c r="AJ255" s="150"/>
      <c r="AK255" s="150"/>
      <c r="AL255" s="150"/>
      <c r="AM255" s="150"/>
      <c r="AN255" s="150"/>
      <c r="AO255" s="150"/>
      <c r="AP255" s="150"/>
      <c r="AQ255" s="150"/>
      <c r="AR255" s="150"/>
      <c r="AS255" s="150"/>
      <c r="AT255" s="150"/>
      <c r="AU255" s="150"/>
      <c r="AV255" s="150"/>
      <c r="AW255" s="150"/>
      <c r="AX255" s="150"/>
      <c r="AY255" s="150"/>
      <c r="AZ255" s="150"/>
      <c r="BA255" s="150"/>
    </row>
    <row r="256" spans="1:53">
      <c r="A256" s="150"/>
      <c r="B256" s="150"/>
      <c r="C256" s="150"/>
      <c r="D256" s="150"/>
      <c r="E256" s="150"/>
      <c r="F256" s="150"/>
      <c r="G256" s="150"/>
      <c r="H256" s="150"/>
      <c r="I256" s="150"/>
      <c r="J256" s="150"/>
      <c r="K256" s="150"/>
      <c r="L256" s="150"/>
      <c r="M256" s="150"/>
      <c r="N256" s="150"/>
      <c r="O256" s="150"/>
      <c r="P256" s="150"/>
      <c r="Q256" s="150"/>
      <c r="R256" s="150"/>
      <c r="S256" s="150"/>
      <c r="T256" s="150"/>
      <c r="U256" s="150"/>
      <c r="V256" s="150"/>
      <c r="W256" s="150"/>
      <c r="X256" s="150"/>
      <c r="Y256" s="150"/>
      <c r="Z256" s="150"/>
      <c r="AA256" s="150"/>
      <c r="AB256" s="150"/>
      <c r="AC256" s="150"/>
      <c r="AD256" s="150"/>
      <c r="AE256" s="150"/>
      <c r="AF256" s="150"/>
      <c r="AG256" s="150"/>
      <c r="AH256" s="150"/>
      <c r="AI256" s="150"/>
      <c r="AJ256" s="150"/>
      <c r="AK256" s="150"/>
      <c r="AL256" s="150"/>
      <c r="AM256" s="150"/>
      <c r="AN256" s="150"/>
      <c r="AO256" s="150"/>
      <c r="AP256" s="150"/>
      <c r="AQ256" s="150"/>
      <c r="AR256" s="150"/>
      <c r="AS256" s="150"/>
      <c r="AT256" s="150"/>
      <c r="AU256" s="150"/>
      <c r="AV256" s="150"/>
      <c r="AW256" s="150"/>
      <c r="AX256" s="150"/>
      <c r="AY256" s="150"/>
      <c r="AZ256" s="150"/>
      <c r="BA256" s="150"/>
    </row>
    <row r="257" spans="1:53">
      <c r="A257" s="150"/>
      <c r="B257" s="150"/>
      <c r="C257" s="150"/>
      <c r="D257" s="150"/>
      <c r="E257" s="150"/>
      <c r="F257" s="150"/>
      <c r="G257" s="150"/>
      <c r="H257" s="150"/>
      <c r="I257" s="150"/>
      <c r="J257" s="150"/>
      <c r="K257" s="150"/>
      <c r="L257" s="150"/>
      <c r="M257" s="150"/>
      <c r="N257" s="150"/>
      <c r="O257" s="150"/>
      <c r="P257" s="150"/>
      <c r="Q257" s="150"/>
      <c r="R257" s="150"/>
      <c r="S257" s="150"/>
      <c r="T257" s="150"/>
      <c r="U257" s="150"/>
      <c r="V257" s="150"/>
      <c r="W257" s="150"/>
      <c r="X257" s="150"/>
      <c r="Y257" s="150"/>
      <c r="Z257" s="150"/>
      <c r="AA257" s="150"/>
      <c r="AB257" s="150"/>
      <c r="AC257" s="150"/>
      <c r="AD257" s="150"/>
      <c r="AE257" s="150"/>
      <c r="AF257" s="150"/>
      <c r="AG257" s="150"/>
      <c r="AH257" s="150"/>
      <c r="AI257" s="150"/>
      <c r="AJ257" s="150"/>
      <c r="AK257" s="150"/>
      <c r="AL257" s="150"/>
      <c r="AM257" s="150"/>
      <c r="AN257" s="150"/>
      <c r="AO257" s="150"/>
      <c r="AP257" s="150"/>
      <c r="AQ257" s="150"/>
      <c r="AR257" s="150"/>
      <c r="AS257" s="150"/>
      <c r="AT257" s="150"/>
      <c r="AU257" s="150"/>
      <c r="AV257" s="150"/>
      <c r="AW257" s="150"/>
      <c r="AX257" s="150"/>
      <c r="AY257" s="150"/>
      <c r="AZ257" s="150"/>
      <c r="BA257" s="150"/>
    </row>
    <row r="258" spans="1:53">
      <c r="A258" s="150"/>
      <c r="B258" s="150"/>
      <c r="C258" s="150"/>
      <c r="D258" s="150"/>
      <c r="E258" s="150"/>
      <c r="F258" s="150"/>
      <c r="G258" s="150"/>
      <c r="H258" s="150"/>
      <c r="I258" s="150"/>
      <c r="J258" s="150"/>
      <c r="K258" s="150"/>
      <c r="L258" s="150"/>
      <c r="M258" s="150"/>
      <c r="N258" s="150"/>
      <c r="O258" s="150"/>
      <c r="P258" s="150"/>
      <c r="Q258" s="150"/>
      <c r="R258" s="150"/>
      <c r="S258" s="150"/>
      <c r="T258" s="150"/>
      <c r="U258" s="150"/>
      <c r="V258" s="150"/>
      <c r="W258" s="150"/>
      <c r="X258" s="150"/>
      <c r="Y258" s="150"/>
      <c r="Z258" s="150"/>
      <c r="AA258" s="150"/>
      <c r="AB258" s="150"/>
      <c r="AC258" s="150"/>
      <c r="AD258" s="150"/>
      <c r="AE258" s="150"/>
      <c r="AF258" s="150"/>
      <c r="AG258" s="150"/>
      <c r="AH258" s="150"/>
      <c r="AI258" s="150"/>
      <c r="AJ258" s="150"/>
      <c r="AK258" s="150"/>
      <c r="AL258" s="150"/>
      <c r="AM258" s="150"/>
      <c r="AN258" s="150"/>
      <c r="AO258" s="150"/>
      <c r="AP258" s="150"/>
      <c r="AQ258" s="150"/>
      <c r="AR258" s="150"/>
      <c r="AS258" s="150"/>
      <c r="AT258" s="150"/>
      <c r="AU258" s="150"/>
      <c r="AV258" s="150"/>
      <c r="AW258" s="150"/>
      <c r="AX258" s="150"/>
      <c r="AY258" s="150"/>
      <c r="AZ258" s="150"/>
      <c r="BA258" s="150"/>
    </row>
    <row r="259" spans="1:53">
      <c r="A259" s="150"/>
      <c r="B259" s="150"/>
      <c r="C259" s="150"/>
      <c r="D259" s="150"/>
      <c r="E259" s="150"/>
      <c r="F259" s="150"/>
      <c r="G259" s="150"/>
      <c r="H259" s="150"/>
      <c r="I259" s="150"/>
      <c r="J259" s="150"/>
      <c r="K259" s="150"/>
      <c r="L259" s="150"/>
      <c r="M259" s="150"/>
      <c r="N259" s="150"/>
      <c r="O259" s="150"/>
      <c r="P259" s="150"/>
      <c r="Q259" s="150"/>
      <c r="R259" s="150"/>
      <c r="S259" s="150"/>
      <c r="T259" s="150"/>
      <c r="U259" s="150"/>
      <c r="V259" s="150"/>
      <c r="W259" s="150"/>
      <c r="X259" s="150"/>
      <c r="Y259" s="150"/>
      <c r="Z259" s="150"/>
      <c r="AA259" s="150"/>
      <c r="AB259" s="150"/>
      <c r="AC259" s="150"/>
      <c r="AD259" s="150"/>
      <c r="AE259" s="150"/>
      <c r="AF259" s="150"/>
      <c r="AG259" s="150"/>
      <c r="AH259" s="150"/>
      <c r="AI259" s="150"/>
      <c r="AJ259" s="150"/>
      <c r="AK259" s="150"/>
      <c r="AL259" s="150"/>
      <c r="AM259" s="150"/>
      <c r="AN259" s="150"/>
      <c r="AO259" s="150"/>
      <c r="AP259" s="150"/>
      <c r="AQ259" s="150"/>
      <c r="AR259" s="150"/>
      <c r="AS259" s="150"/>
      <c r="AT259" s="150"/>
      <c r="AU259" s="150"/>
      <c r="AV259" s="150"/>
      <c r="AW259" s="150"/>
      <c r="AX259" s="150"/>
      <c r="AY259" s="150"/>
      <c r="AZ259" s="150"/>
      <c r="BA259" s="150"/>
    </row>
    <row r="260" spans="1:53">
      <c r="A260" s="150"/>
      <c r="B260" s="150"/>
      <c r="C260" s="150"/>
      <c r="D260" s="150"/>
      <c r="E260" s="150"/>
      <c r="F260" s="150"/>
      <c r="G260" s="150"/>
      <c r="H260" s="150"/>
      <c r="I260" s="150"/>
      <c r="J260" s="150"/>
      <c r="K260" s="150"/>
      <c r="L260" s="150"/>
      <c r="M260" s="150"/>
      <c r="N260" s="150"/>
      <c r="O260" s="150"/>
      <c r="P260" s="150"/>
      <c r="Q260" s="150"/>
      <c r="R260" s="150"/>
      <c r="S260" s="150"/>
      <c r="T260" s="150"/>
      <c r="U260" s="150"/>
      <c r="V260" s="150"/>
      <c r="W260" s="150"/>
      <c r="X260" s="150"/>
      <c r="Y260" s="150"/>
      <c r="Z260" s="150"/>
      <c r="AA260" s="150"/>
      <c r="AB260" s="150"/>
      <c r="AC260" s="150"/>
      <c r="AD260" s="150"/>
      <c r="AE260" s="150"/>
      <c r="AF260" s="150"/>
      <c r="AG260" s="150"/>
      <c r="AH260" s="150"/>
      <c r="AI260" s="150"/>
      <c r="AJ260" s="150"/>
      <c r="AK260" s="150"/>
      <c r="AL260" s="150"/>
      <c r="AM260" s="150"/>
      <c r="AN260" s="150"/>
      <c r="AO260" s="150"/>
      <c r="AP260" s="150"/>
      <c r="AQ260" s="150"/>
      <c r="AR260" s="150"/>
      <c r="AS260" s="150"/>
      <c r="AT260" s="150"/>
      <c r="AU260" s="150"/>
      <c r="AV260" s="150"/>
      <c r="AW260" s="150"/>
      <c r="AX260" s="150"/>
      <c r="AY260" s="150"/>
      <c r="AZ260" s="150"/>
      <c r="BA260" s="150"/>
    </row>
    <row r="261" spans="1:53">
      <c r="A261" s="150"/>
      <c r="B261" s="150"/>
      <c r="C261" s="150"/>
      <c r="D261" s="150"/>
      <c r="E261" s="150"/>
      <c r="F261" s="150"/>
      <c r="G261" s="150"/>
      <c r="H261" s="150"/>
      <c r="I261" s="150"/>
      <c r="J261" s="150"/>
      <c r="K261" s="150"/>
      <c r="L261" s="150"/>
      <c r="M261" s="150"/>
      <c r="N261" s="150"/>
      <c r="O261" s="150"/>
      <c r="P261" s="150"/>
      <c r="Q261" s="150"/>
      <c r="R261" s="150"/>
      <c r="S261" s="150"/>
      <c r="T261" s="150"/>
      <c r="U261" s="150"/>
      <c r="V261" s="150"/>
      <c r="W261" s="150"/>
      <c r="X261" s="150"/>
      <c r="Y261" s="150"/>
      <c r="Z261" s="150"/>
      <c r="AA261" s="150"/>
      <c r="AB261" s="150"/>
      <c r="AC261" s="150"/>
      <c r="AD261" s="150"/>
      <c r="AE261" s="150"/>
      <c r="AF261" s="150"/>
      <c r="AG261" s="150"/>
      <c r="AH261" s="150"/>
      <c r="AI261" s="150"/>
      <c r="AJ261" s="150"/>
      <c r="AK261" s="150"/>
      <c r="AL261" s="150"/>
      <c r="AM261" s="150"/>
      <c r="AN261" s="150"/>
      <c r="AO261" s="150"/>
      <c r="AP261" s="150"/>
      <c r="AQ261" s="150"/>
      <c r="AR261" s="150"/>
      <c r="AS261" s="150"/>
      <c r="AT261" s="150"/>
      <c r="AU261" s="150"/>
      <c r="AV261" s="150"/>
      <c r="AW261" s="150"/>
      <c r="AX261" s="150"/>
      <c r="AY261" s="150"/>
      <c r="AZ261" s="150"/>
      <c r="BA261" s="150"/>
    </row>
    <row r="262" spans="1:53">
      <c r="A262" s="150"/>
      <c r="B262" s="150"/>
      <c r="C262" s="150"/>
      <c r="D262" s="150"/>
      <c r="E262" s="150"/>
      <c r="F262" s="150"/>
      <c r="G262" s="150"/>
      <c r="H262" s="150"/>
      <c r="I262" s="150"/>
      <c r="J262" s="150"/>
      <c r="K262" s="150"/>
      <c r="L262" s="150"/>
      <c r="M262" s="150"/>
      <c r="N262" s="150"/>
      <c r="O262" s="150"/>
      <c r="P262" s="150"/>
      <c r="Q262" s="150"/>
      <c r="R262" s="150"/>
      <c r="S262" s="150"/>
      <c r="T262" s="150"/>
      <c r="U262" s="150"/>
      <c r="V262" s="150"/>
      <c r="W262" s="150"/>
      <c r="X262" s="150"/>
      <c r="Y262" s="150"/>
      <c r="Z262" s="150"/>
      <c r="AA262" s="150"/>
      <c r="AB262" s="150"/>
      <c r="AC262" s="150"/>
      <c r="AD262" s="150"/>
      <c r="AE262" s="150"/>
      <c r="AF262" s="150"/>
      <c r="AG262" s="150"/>
      <c r="AH262" s="150"/>
      <c r="AI262" s="150"/>
      <c r="AJ262" s="150"/>
      <c r="AK262" s="150"/>
      <c r="AL262" s="150"/>
      <c r="AM262" s="150"/>
      <c r="AN262" s="150"/>
      <c r="AO262" s="150"/>
      <c r="AP262" s="150"/>
      <c r="AQ262" s="150"/>
      <c r="AR262" s="150"/>
      <c r="AS262" s="150"/>
      <c r="AT262" s="150"/>
      <c r="AU262" s="150"/>
      <c r="AV262" s="150"/>
      <c r="AW262" s="150"/>
      <c r="AX262" s="150"/>
      <c r="AY262" s="150"/>
      <c r="AZ262" s="150"/>
      <c r="BA262" s="150"/>
    </row>
    <row r="263" spans="1:53">
      <c r="A263" s="150"/>
      <c r="B263" s="150"/>
      <c r="C263" s="150"/>
      <c r="D263" s="150"/>
      <c r="E263" s="150"/>
      <c r="F263" s="150"/>
      <c r="G263" s="150"/>
      <c r="H263" s="150"/>
      <c r="I263" s="150"/>
      <c r="J263" s="150"/>
      <c r="K263" s="150"/>
      <c r="L263" s="150"/>
      <c r="M263" s="150"/>
      <c r="N263" s="150"/>
      <c r="O263" s="150"/>
      <c r="P263" s="150"/>
      <c r="Q263" s="150"/>
      <c r="R263" s="150"/>
      <c r="S263" s="150"/>
      <c r="T263" s="150"/>
      <c r="U263" s="150"/>
      <c r="V263" s="150"/>
      <c r="W263" s="150"/>
      <c r="X263" s="150"/>
      <c r="Y263" s="150"/>
      <c r="Z263" s="150"/>
      <c r="AA263" s="150"/>
      <c r="AB263" s="150"/>
      <c r="AC263" s="150"/>
      <c r="AD263" s="150"/>
      <c r="AE263" s="150"/>
      <c r="AF263" s="150"/>
      <c r="AG263" s="150"/>
      <c r="AH263" s="150"/>
      <c r="AI263" s="150"/>
      <c r="AJ263" s="150"/>
      <c r="AK263" s="150"/>
      <c r="AL263" s="150"/>
      <c r="AM263" s="150"/>
      <c r="AN263" s="150"/>
      <c r="AO263" s="150"/>
      <c r="AP263" s="150"/>
      <c r="AQ263" s="150"/>
      <c r="AR263" s="150"/>
      <c r="AS263" s="150"/>
      <c r="AT263" s="150"/>
      <c r="AU263" s="150"/>
      <c r="AV263" s="150"/>
      <c r="AW263" s="150"/>
      <c r="AX263" s="150"/>
      <c r="AY263" s="150"/>
      <c r="AZ263" s="150"/>
      <c r="BA263" s="150"/>
    </row>
    <row r="264" spans="1:53">
      <c r="A264" s="150"/>
      <c r="B264" s="150"/>
      <c r="C264" s="150"/>
      <c r="D264" s="150"/>
      <c r="E264" s="150"/>
      <c r="F264" s="150"/>
      <c r="G264" s="150"/>
      <c r="H264" s="150"/>
      <c r="I264" s="150"/>
      <c r="J264" s="150"/>
      <c r="K264" s="150"/>
      <c r="L264" s="150"/>
      <c r="M264" s="150"/>
      <c r="N264" s="150"/>
      <c r="O264" s="150"/>
      <c r="P264" s="150"/>
      <c r="Q264" s="150"/>
      <c r="R264" s="150"/>
      <c r="S264" s="150"/>
      <c r="T264" s="150"/>
      <c r="U264" s="150"/>
      <c r="V264" s="150"/>
      <c r="W264" s="150"/>
      <c r="X264" s="150"/>
      <c r="Y264" s="150"/>
      <c r="Z264" s="150"/>
      <c r="AA264" s="150"/>
      <c r="AB264" s="150"/>
      <c r="AC264" s="150"/>
      <c r="AD264" s="150"/>
      <c r="AE264" s="150"/>
      <c r="AF264" s="150"/>
      <c r="AG264" s="150"/>
      <c r="AH264" s="150"/>
      <c r="AI264" s="150"/>
      <c r="AJ264" s="150"/>
      <c r="AK264" s="150"/>
      <c r="AL264" s="150"/>
      <c r="AM264" s="150"/>
      <c r="AN264" s="150"/>
      <c r="AO264" s="150"/>
      <c r="AP264" s="150"/>
      <c r="AQ264" s="150"/>
      <c r="AR264" s="150"/>
      <c r="AS264" s="150"/>
      <c r="AT264" s="150"/>
      <c r="AU264" s="150"/>
      <c r="AV264" s="150"/>
      <c r="AW264" s="150"/>
      <c r="AX264" s="150"/>
      <c r="AY264" s="150"/>
      <c r="AZ264" s="150"/>
      <c r="BA264" s="150"/>
    </row>
    <row r="265" spans="1:53">
      <c r="A265" s="150"/>
      <c r="B265" s="150"/>
      <c r="C265" s="150"/>
      <c r="D265" s="150"/>
      <c r="E265" s="150"/>
      <c r="F265" s="150"/>
      <c r="G265" s="150"/>
      <c r="H265" s="150"/>
      <c r="I265" s="150"/>
      <c r="J265" s="150"/>
      <c r="K265" s="150"/>
      <c r="L265" s="150"/>
      <c r="M265" s="150"/>
      <c r="N265" s="150"/>
      <c r="O265" s="150"/>
      <c r="P265" s="150"/>
      <c r="Q265" s="150"/>
      <c r="R265" s="150"/>
      <c r="S265" s="150"/>
      <c r="T265" s="150"/>
      <c r="U265" s="150"/>
      <c r="V265" s="150"/>
      <c r="W265" s="150"/>
      <c r="X265" s="150"/>
      <c r="Y265" s="150"/>
      <c r="Z265" s="150"/>
      <c r="AA265" s="150"/>
      <c r="AB265" s="150"/>
      <c r="AC265" s="150"/>
      <c r="AD265" s="150"/>
      <c r="AE265" s="150"/>
      <c r="AF265" s="150"/>
      <c r="AG265" s="150"/>
      <c r="AH265" s="150"/>
      <c r="AI265" s="150"/>
      <c r="AJ265" s="150"/>
      <c r="AK265" s="150"/>
      <c r="AL265" s="150"/>
      <c r="AM265" s="150"/>
      <c r="AN265" s="150"/>
      <c r="AO265" s="150"/>
      <c r="AP265" s="150"/>
      <c r="AQ265" s="150"/>
      <c r="AR265" s="150"/>
      <c r="AS265" s="150"/>
      <c r="AT265" s="150"/>
      <c r="AU265" s="150"/>
      <c r="AV265" s="150"/>
      <c r="AW265" s="150"/>
      <c r="AX265" s="150"/>
      <c r="AY265" s="150"/>
      <c r="AZ265" s="150"/>
      <c r="BA265" s="150"/>
    </row>
    <row r="266" spans="1:53">
      <c r="A266" s="150"/>
      <c r="B266" s="150"/>
      <c r="C266" s="150"/>
      <c r="D266" s="150"/>
      <c r="E266" s="150"/>
      <c r="F266" s="150"/>
      <c r="G266" s="150"/>
      <c r="H266" s="150"/>
      <c r="I266" s="150"/>
      <c r="J266" s="150"/>
      <c r="K266" s="150"/>
      <c r="L266" s="150"/>
      <c r="M266" s="150"/>
      <c r="N266" s="150"/>
      <c r="O266" s="150"/>
      <c r="P266" s="150"/>
      <c r="Q266" s="150"/>
      <c r="R266" s="150"/>
      <c r="S266" s="150"/>
      <c r="T266" s="150"/>
      <c r="U266" s="150"/>
      <c r="V266" s="150"/>
      <c r="W266" s="150"/>
      <c r="X266" s="150"/>
      <c r="Y266" s="150"/>
      <c r="Z266" s="150"/>
      <c r="AA266" s="150"/>
      <c r="AB266" s="150"/>
      <c r="AC266" s="150"/>
      <c r="AD266" s="150"/>
      <c r="AE266" s="150"/>
      <c r="AF266" s="150"/>
      <c r="AG266" s="150"/>
      <c r="AH266" s="150"/>
      <c r="AI266" s="150"/>
      <c r="AJ266" s="150"/>
      <c r="AK266" s="150"/>
      <c r="AL266" s="150"/>
      <c r="AM266" s="150"/>
      <c r="AN266" s="150"/>
      <c r="AO266" s="150"/>
      <c r="AP266" s="150"/>
      <c r="AQ266" s="150"/>
      <c r="AR266" s="150"/>
      <c r="AS266" s="150"/>
      <c r="AT266" s="150"/>
      <c r="AU266" s="150"/>
      <c r="AV266" s="150"/>
      <c r="AW266" s="150"/>
      <c r="AX266" s="150"/>
      <c r="AY266" s="150"/>
      <c r="AZ266" s="150"/>
      <c r="BA266" s="150"/>
    </row>
    <row r="267" spans="1:53">
      <c r="A267" s="150"/>
      <c r="B267" s="150"/>
      <c r="C267" s="150"/>
      <c r="D267" s="150"/>
      <c r="E267" s="150"/>
      <c r="F267" s="150"/>
      <c r="G267" s="150"/>
      <c r="H267" s="150"/>
      <c r="I267" s="150"/>
      <c r="J267" s="150"/>
      <c r="K267" s="150"/>
      <c r="L267" s="150"/>
      <c r="M267" s="150"/>
      <c r="N267" s="150"/>
      <c r="O267" s="150"/>
      <c r="P267" s="150"/>
      <c r="Q267" s="150"/>
      <c r="R267" s="150"/>
      <c r="S267" s="150"/>
      <c r="T267" s="150"/>
      <c r="U267" s="150"/>
      <c r="V267" s="150"/>
      <c r="W267" s="150"/>
      <c r="X267" s="150"/>
      <c r="Y267" s="150"/>
      <c r="Z267" s="150"/>
      <c r="AA267" s="150"/>
      <c r="AB267" s="150"/>
      <c r="AC267" s="150"/>
      <c r="AD267" s="150"/>
      <c r="AE267" s="150"/>
      <c r="AF267" s="150"/>
      <c r="AG267" s="150"/>
      <c r="AH267" s="150"/>
      <c r="AI267" s="150"/>
      <c r="AJ267" s="150"/>
      <c r="AK267" s="150"/>
      <c r="AL267" s="150"/>
      <c r="AM267" s="150"/>
      <c r="AN267" s="150"/>
      <c r="AO267" s="150"/>
      <c r="AP267" s="150"/>
      <c r="AQ267" s="150"/>
      <c r="AR267" s="150"/>
      <c r="AS267" s="150"/>
      <c r="AT267" s="150"/>
      <c r="AU267" s="150"/>
      <c r="AV267" s="150"/>
      <c r="AW267" s="150"/>
      <c r="AX267" s="150"/>
      <c r="AY267" s="150"/>
      <c r="AZ267" s="150"/>
      <c r="BA267" s="150"/>
    </row>
    <row r="268" spans="1:53">
      <c r="A268" s="150"/>
      <c r="B268" s="150"/>
      <c r="C268" s="150"/>
      <c r="D268" s="150"/>
      <c r="E268" s="150"/>
      <c r="F268" s="150"/>
      <c r="G268" s="150"/>
      <c r="H268" s="150"/>
      <c r="I268" s="150"/>
      <c r="J268" s="150"/>
      <c r="K268" s="150"/>
      <c r="L268" s="150"/>
      <c r="M268" s="150"/>
      <c r="N268" s="150"/>
      <c r="O268" s="150"/>
      <c r="P268" s="150"/>
      <c r="Q268" s="150"/>
      <c r="R268" s="150"/>
      <c r="S268" s="150"/>
      <c r="T268" s="150"/>
      <c r="U268" s="150"/>
      <c r="V268" s="150"/>
      <c r="W268" s="150"/>
      <c r="X268" s="150"/>
      <c r="Y268" s="150"/>
      <c r="Z268" s="150"/>
      <c r="AA268" s="150"/>
      <c r="AB268" s="150"/>
      <c r="AC268" s="150"/>
      <c r="AD268" s="150"/>
      <c r="AE268" s="150"/>
      <c r="AF268" s="150"/>
      <c r="AG268" s="150"/>
      <c r="AH268" s="150"/>
      <c r="AI268" s="150"/>
      <c r="AJ268" s="150"/>
      <c r="AK268" s="150"/>
      <c r="AL268" s="150"/>
      <c r="AM268" s="150"/>
      <c r="AN268" s="150"/>
      <c r="AO268" s="150"/>
      <c r="AP268" s="150"/>
      <c r="AQ268" s="150"/>
      <c r="AR268" s="150"/>
      <c r="AS268" s="150"/>
      <c r="AT268" s="150"/>
      <c r="AU268" s="150"/>
      <c r="AV268" s="150"/>
      <c r="AW268" s="150"/>
      <c r="AX268" s="150"/>
      <c r="AY268" s="150"/>
      <c r="AZ268" s="150"/>
      <c r="BA268" s="150"/>
    </row>
    <row r="269" spans="1:53">
      <c r="A269" s="150"/>
      <c r="B269" s="150"/>
      <c r="C269" s="150"/>
      <c r="D269" s="150"/>
      <c r="E269" s="150"/>
      <c r="F269" s="150"/>
      <c r="G269" s="150"/>
      <c r="H269" s="150"/>
      <c r="I269" s="150"/>
      <c r="J269" s="150"/>
      <c r="K269" s="150"/>
      <c r="L269" s="150"/>
      <c r="M269" s="150"/>
      <c r="N269" s="150"/>
      <c r="O269" s="150"/>
      <c r="P269" s="150"/>
      <c r="Q269" s="150"/>
      <c r="R269" s="150"/>
      <c r="S269" s="150"/>
      <c r="T269" s="150"/>
      <c r="U269" s="150"/>
      <c r="V269" s="150"/>
      <c r="W269" s="150"/>
      <c r="X269" s="150"/>
      <c r="Y269" s="150"/>
      <c r="Z269" s="150"/>
      <c r="AA269" s="150"/>
      <c r="AB269" s="150"/>
      <c r="AC269" s="150"/>
      <c r="AD269" s="150"/>
      <c r="AE269" s="150"/>
      <c r="AF269" s="150"/>
      <c r="AG269" s="150"/>
      <c r="AH269" s="150"/>
      <c r="AI269" s="150"/>
      <c r="AJ269" s="150"/>
      <c r="AK269" s="150"/>
      <c r="AL269" s="150"/>
      <c r="AM269" s="150"/>
      <c r="AN269" s="150"/>
      <c r="AO269" s="150"/>
      <c r="AP269" s="150"/>
      <c r="AQ269" s="150"/>
      <c r="AR269" s="150"/>
      <c r="AS269" s="150"/>
      <c r="AT269" s="150"/>
      <c r="AU269" s="150"/>
      <c r="AV269" s="150"/>
      <c r="AW269" s="150"/>
      <c r="AX269" s="150"/>
      <c r="AY269" s="150"/>
      <c r="AZ269" s="150"/>
      <c r="BA269" s="150"/>
    </row>
    <row r="270" spans="1:53">
      <c r="A270" s="150"/>
      <c r="B270" s="150"/>
      <c r="C270" s="150"/>
      <c r="D270" s="150"/>
      <c r="E270" s="150"/>
      <c r="F270" s="150"/>
      <c r="G270" s="150"/>
      <c r="H270" s="150"/>
      <c r="I270" s="150"/>
      <c r="J270" s="150"/>
      <c r="K270" s="150"/>
      <c r="L270" s="150"/>
      <c r="M270" s="150"/>
      <c r="N270" s="150"/>
      <c r="O270" s="150"/>
      <c r="P270" s="150"/>
      <c r="Q270" s="150"/>
      <c r="R270" s="150"/>
      <c r="S270" s="150"/>
      <c r="T270" s="150"/>
      <c r="U270" s="150"/>
      <c r="V270" s="150"/>
      <c r="W270" s="150"/>
      <c r="X270" s="150"/>
      <c r="Y270" s="150"/>
      <c r="Z270" s="150"/>
      <c r="AA270" s="150"/>
      <c r="AB270" s="150"/>
      <c r="AC270" s="150"/>
      <c r="AD270" s="150"/>
      <c r="AE270" s="150"/>
      <c r="AF270" s="150"/>
      <c r="AG270" s="150"/>
      <c r="AH270" s="150"/>
      <c r="AI270" s="150"/>
      <c r="AJ270" s="150"/>
      <c r="AK270" s="150"/>
      <c r="AL270" s="150"/>
      <c r="AM270" s="150"/>
      <c r="AN270" s="150"/>
      <c r="AO270" s="150"/>
      <c r="AP270" s="150"/>
      <c r="AQ270" s="150"/>
      <c r="AR270" s="150"/>
      <c r="AS270" s="150"/>
      <c r="AT270" s="150"/>
      <c r="AU270" s="150"/>
      <c r="AV270" s="150"/>
      <c r="AW270" s="150"/>
      <c r="AX270" s="150"/>
      <c r="AY270" s="150"/>
      <c r="AZ270" s="150"/>
      <c r="BA270" s="150"/>
    </row>
    <row r="271" spans="1:53">
      <c r="A271" s="150"/>
      <c r="B271" s="150"/>
      <c r="C271" s="150"/>
      <c r="D271" s="150"/>
      <c r="E271" s="150"/>
      <c r="F271" s="150"/>
      <c r="G271" s="150"/>
      <c r="H271" s="150"/>
      <c r="I271" s="150"/>
      <c r="J271" s="150"/>
      <c r="K271" s="150"/>
      <c r="L271" s="150"/>
      <c r="M271" s="150"/>
      <c r="N271" s="150"/>
      <c r="O271" s="150"/>
      <c r="P271" s="150"/>
      <c r="Q271" s="150"/>
      <c r="R271" s="150"/>
      <c r="S271" s="150"/>
      <c r="T271" s="150"/>
      <c r="U271" s="150"/>
      <c r="V271" s="150"/>
      <c r="W271" s="150"/>
      <c r="X271" s="150"/>
      <c r="Y271" s="150"/>
      <c r="Z271" s="150"/>
      <c r="AA271" s="150"/>
      <c r="AB271" s="150"/>
      <c r="AC271" s="150"/>
      <c r="AD271" s="150"/>
      <c r="AE271" s="150"/>
      <c r="AF271" s="150"/>
      <c r="AG271" s="150"/>
      <c r="AH271" s="150"/>
      <c r="AI271" s="150"/>
      <c r="AJ271" s="150"/>
      <c r="AK271" s="150"/>
      <c r="AL271" s="150"/>
      <c r="AM271" s="150"/>
      <c r="AN271" s="150"/>
      <c r="AO271" s="150"/>
      <c r="AP271" s="150"/>
      <c r="AQ271" s="150"/>
      <c r="AR271" s="150"/>
      <c r="AS271" s="150"/>
      <c r="AT271" s="150"/>
      <c r="AU271" s="150"/>
      <c r="AV271" s="150"/>
      <c r="AW271" s="150"/>
      <c r="AX271" s="150"/>
      <c r="AY271" s="150"/>
      <c r="AZ271" s="150"/>
      <c r="BA271" s="150"/>
    </row>
    <row r="272" spans="1:53">
      <c r="A272" s="150"/>
      <c r="B272" s="150"/>
      <c r="C272" s="150"/>
      <c r="D272" s="150"/>
      <c r="E272" s="150"/>
      <c r="F272" s="150"/>
      <c r="G272" s="150"/>
      <c r="H272" s="150"/>
      <c r="I272" s="150"/>
      <c r="J272" s="150"/>
      <c r="K272" s="150"/>
      <c r="L272" s="150"/>
      <c r="M272" s="150"/>
      <c r="N272" s="150"/>
      <c r="O272" s="150"/>
      <c r="P272" s="150"/>
      <c r="Q272" s="150"/>
      <c r="R272" s="150"/>
      <c r="S272" s="150"/>
      <c r="T272" s="150"/>
      <c r="U272" s="150"/>
      <c r="V272" s="150"/>
      <c r="W272" s="150"/>
      <c r="X272" s="150"/>
      <c r="Y272" s="150"/>
      <c r="Z272" s="150"/>
      <c r="AA272" s="150"/>
      <c r="AB272" s="150"/>
      <c r="AC272" s="150"/>
      <c r="AD272" s="150"/>
      <c r="AE272" s="150"/>
      <c r="AF272" s="150"/>
      <c r="AG272" s="150"/>
      <c r="AH272" s="150"/>
      <c r="AI272" s="150"/>
      <c r="AJ272" s="150"/>
      <c r="AK272" s="150"/>
      <c r="AL272" s="150"/>
      <c r="AM272" s="150"/>
      <c r="AN272" s="150"/>
      <c r="AO272" s="150"/>
      <c r="AP272" s="150"/>
      <c r="AQ272" s="150"/>
      <c r="AR272" s="150"/>
      <c r="AS272" s="150"/>
      <c r="AT272" s="150"/>
      <c r="AU272" s="150"/>
      <c r="AV272" s="150"/>
      <c r="AW272" s="150"/>
      <c r="AX272" s="150"/>
      <c r="AY272" s="150"/>
      <c r="AZ272" s="150"/>
      <c r="BA272" s="150"/>
    </row>
    <row r="273" spans="1:53">
      <c r="A273" s="150"/>
      <c r="B273" s="150"/>
      <c r="C273" s="150"/>
      <c r="D273" s="150"/>
      <c r="E273" s="150"/>
      <c r="F273" s="150"/>
      <c r="G273" s="150"/>
      <c r="H273" s="150"/>
      <c r="I273" s="150"/>
      <c r="J273" s="150"/>
      <c r="K273" s="150"/>
      <c r="L273" s="150"/>
      <c r="M273" s="150"/>
      <c r="N273" s="150"/>
      <c r="O273" s="150"/>
      <c r="P273" s="150"/>
      <c r="Q273" s="150"/>
      <c r="R273" s="150"/>
      <c r="S273" s="150"/>
      <c r="T273" s="150"/>
      <c r="U273" s="150"/>
      <c r="V273" s="150"/>
      <c r="W273" s="150"/>
      <c r="X273" s="150"/>
      <c r="Y273" s="150"/>
      <c r="Z273" s="150"/>
      <c r="AA273" s="150"/>
      <c r="AB273" s="150"/>
      <c r="AC273" s="150"/>
      <c r="AD273" s="150"/>
      <c r="AE273" s="150"/>
      <c r="AF273" s="150"/>
      <c r="AG273" s="150"/>
      <c r="AH273" s="150"/>
      <c r="AI273" s="150"/>
      <c r="AJ273" s="150"/>
      <c r="AK273" s="150"/>
      <c r="AL273" s="150"/>
      <c r="AM273" s="150"/>
      <c r="AN273" s="150"/>
      <c r="AO273" s="150"/>
      <c r="AP273" s="150"/>
      <c r="AQ273" s="150"/>
      <c r="AR273" s="150"/>
      <c r="AS273" s="150"/>
      <c r="AT273" s="150"/>
      <c r="AU273" s="150"/>
      <c r="AV273" s="150"/>
      <c r="AW273" s="150"/>
      <c r="AX273" s="150"/>
      <c r="AY273" s="150"/>
      <c r="AZ273" s="150"/>
      <c r="BA273" s="150"/>
    </row>
    <row r="274" spans="1:53">
      <c r="A274" s="150"/>
      <c r="B274" s="150"/>
      <c r="C274" s="150"/>
      <c r="D274" s="150"/>
      <c r="E274" s="150"/>
      <c r="F274" s="150"/>
      <c r="G274" s="150"/>
      <c r="H274" s="150"/>
      <c r="I274" s="150"/>
      <c r="J274" s="150"/>
      <c r="K274" s="150"/>
      <c r="L274" s="150"/>
      <c r="M274" s="150"/>
      <c r="N274" s="150"/>
      <c r="O274" s="150"/>
      <c r="P274" s="150"/>
      <c r="Q274" s="150"/>
      <c r="R274" s="150"/>
      <c r="S274" s="150"/>
      <c r="T274" s="150"/>
      <c r="U274" s="150"/>
      <c r="V274" s="150"/>
      <c r="W274" s="150"/>
      <c r="X274" s="150"/>
      <c r="Y274" s="150"/>
      <c r="Z274" s="150"/>
      <c r="AA274" s="150"/>
      <c r="AB274" s="150"/>
      <c r="AC274" s="150"/>
      <c r="AD274" s="150"/>
      <c r="AE274" s="150"/>
      <c r="AF274" s="150"/>
      <c r="AG274" s="150"/>
      <c r="AH274" s="150"/>
      <c r="AI274" s="150"/>
      <c r="AJ274" s="150"/>
      <c r="AK274" s="150"/>
      <c r="AL274" s="150"/>
      <c r="AM274" s="150"/>
      <c r="AN274" s="150"/>
      <c r="AO274" s="150"/>
      <c r="AP274" s="150"/>
      <c r="AQ274" s="150"/>
      <c r="AR274" s="150"/>
      <c r="AS274" s="150"/>
      <c r="AT274" s="150"/>
      <c r="AU274" s="150"/>
      <c r="AV274" s="150"/>
      <c r="AW274" s="150"/>
      <c r="AX274" s="150"/>
      <c r="AY274" s="150"/>
      <c r="AZ274" s="150"/>
      <c r="BA274" s="150"/>
    </row>
    <row r="275" spans="1:53">
      <c r="A275" s="150"/>
      <c r="B275" s="150"/>
      <c r="C275" s="150"/>
      <c r="D275" s="150"/>
      <c r="E275" s="150"/>
      <c r="F275" s="150"/>
      <c r="G275" s="150"/>
      <c r="H275" s="150"/>
      <c r="I275" s="150"/>
      <c r="J275" s="150"/>
      <c r="K275" s="150"/>
      <c r="L275" s="150"/>
      <c r="M275" s="150"/>
      <c r="N275" s="150"/>
      <c r="O275" s="150"/>
      <c r="P275" s="150"/>
      <c r="Q275" s="150"/>
      <c r="R275" s="150"/>
      <c r="S275" s="150"/>
      <c r="T275" s="150"/>
      <c r="U275" s="150"/>
      <c r="V275" s="150"/>
      <c r="W275" s="150"/>
      <c r="X275" s="150"/>
      <c r="Y275" s="150"/>
      <c r="Z275" s="150"/>
      <c r="AA275" s="150"/>
      <c r="AB275" s="150"/>
      <c r="AC275" s="150"/>
      <c r="AD275" s="150"/>
      <c r="AE275" s="150"/>
      <c r="AF275" s="150"/>
      <c r="AG275" s="150"/>
      <c r="AH275" s="150"/>
      <c r="AI275" s="150"/>
      <c r="AJ275" s="150"/>
      <c r="AK275" s="150"/>
      <c r="AL275" s="150"/>
      <c r="AM275" s="150"/>
      <c r="AN275" s="150"/>
      <c r="AO275" s="150"/>
      <c r="AP275" s="150"/>
      <c r="AQ275" s="150"/>
      <c r="AR275" s="150"/>
      <c r="AS275" s="150"/>
      <c r="AT275" s="150"/>
      <c r="AU275" s="150"/>
      <c r="AV275" s="150"/>
      <c r="AW275" s="150"/>
      <c r="AX275" s="150"/>
      <c r="AY275" s="150"/>
      <c r="AZ275" s="150"/>
      <c r="BA275" s="150"/>
    </row>
    <row r="276" spans="1:53">
      <c r="A276" s="150"/>
      <c r="B276" s="150"/>
      <c r="C276" s="150"/>
      <c r="D276" s="150"/>
      <c r="E276" s="150"/>
      <c r="F276" s="150"/>
      <c r="G276" s="150"/>
      <c r="H276" s="150"/>
      <c r="I276" s="150"/>
      <c r="J276" s="150"/>
      <c r="K276" s="150"/>
      <c r="L276" s="150"/>
      <c r="M276" s="150"/>
      <c r="N276" s="150"/>
      <c r="O276" s="150"/>
      <c r="P276" s="150"/>
      <c r="Q276" s="150"/>
      <c r="R276" s="150"/>
      <c r="S276" s="150"/>
      <c r="T276" s="150"/>
      <c r="U276" s="150"/>
      <c r="V276" s="150"/>
      <c r="W276" s="150"/>
      <c r="X276" s="150"/>
      <c r="Y276" s="150"/>
      <c r="Z276" s="150"/>
      <c r="AA276" s="150"/>
      <c r="AB276" s="150"/>
      <c r="AC276" s="150"/>
      <c r="AD276" s="150"/>
      <c r="AE276" s="150"/>
      <c r="AF276" s="150"/>
      <c r="AG276" s="150"/>
      <c r="AH276" s="150"/>
      <c r="AI276" s="150"/>
      <c r="AJ276" s="150"/>
      <c r="AK276" s="150"/>
      <c r="AL276" s="150"/>
      <c r="AM276" s="150"/>
      <c r="AN276" s="150"/>
      <c r="AO276" s="150"/>
      <c r="AP276" s="150"/>
      <c r="AQ276" s="150"/>
      <c r="AR276" s="150"/>
      <c r="AS276" s="150"/>
      <c r="AT276" s="150"/>
      <c r="AU276" s="150"/>
      <c r="AV276" s="150"/>
      <c r="AW276" s="150"/>
      <c r="AX276" s="150"/>
      <c r="AY276" s="150"/>
      <c r="AZ276" s="150"/>
      <c r="BA276" s="150"/>
    </row>
    <row r="277" spans="1:53">
      <c r="A277" s="150"/>
      <c r="B277" s="150"/>
      <c r="C277" s="150"/>
      <c r="D277" s="150"/>
      <c r="E277" s="150"/>
      <c r="F277" s="150"/>
      <c r="G277" s="150"/>
      <c r="H277" s="150"/>
      <c r="I277" s="150"/>
      <c r="J277" s="150"/>
      <c r="K277" s="150"/>
      <c r="L277" s="150"/>
      <c r="M277" s="150"/>
      <c r="N277" s="150"/>
      <c r="O277" s="150"/>
      <c r="P277" s="150"/>
      <c r="Q277" s="150"/>
      <c r="R277" s="150"/>
      <c r="S277" s="150"/>
      <c r="T277" s="150"/>
      <c r="U277" s="150"/>
      <c r="V277" s="150"/>
      <c r="W277" s="150"/>
      <c r="X277" s="150"/>
      <c r="Y277" s="150"/>
      <c r="Z277" s="150"/>
      <c r="AA277" s="150"/>
      <c r="AB277" s="150"/>
      <c r="AC277" s="150"/>
      <c r="AD277" s="150"/>
      <c r="AE277" s="150"/>
      <c r="AF277" s="150"/>
      <c r="AG277" s="150"/>
      <c r="AH277" s="150"/>
      <c r="AI277" s="150"/>
      <c r="AJ277" s="150"/>
      <c r="AK277" s="150"/>
      <c r="AL277" s="150"/>
      <c r="AM277" s="150"/>
      <c r="AN277" s="150"/>
      <c r="AO277" s="150"/>
      <c r="AP277" s="150"/>
      <c r="AQ277" s="150"/>
      <c r="AR277" s="150"/>
      <c r="AS277" s="150"/>
      <c r="AT277" s="150"/>
      <c r="AU277" s="150"/>
      <c r="AV277" s="150"/>
      <c r="AW277" s="150"/>
      <c r="AX277" s="150"/>
      <c r="AY277" s="150"/>
      <c r="AZ277" s="150"/>
      <c r="BA277" s="150"/>
    </row>
    <row r="278" spans="1:53">
      <c r="A278" s="150"/>
      <c r="B278" s="150"/>
      <c r="C278" s="150"/>
      <c r="D278" s="150"/>
      <c r="E278" s="150"/>
      <c r="F278" s="150"/>
      <c r="G278" s="150"/>
      <c r="H278" s="150"/>
      <c r="I278" s="150"/>
      <c r="J278" s="150"/>
      <c r="K278" s="150"/>
      <c r="L278" s="150"/>
      <c r="M278" s="150"/>
      <c r="N278" s="150"/>
      <c r="O278" s="150"/>
      <c r="P278" s="150"/>
      <c r="Q278" s="150"/>
      <c r="R278" s="150"/>
      <c r="S278" s="150"/>
      <c r="T278" s="150"/>
      <c r="U278" s="150"/>
      <c r="V278" s="150"/>
      <c r="W278" s="150"/>
      <c r="X278" s="150"/>
      <c r="Y278" s="150"/>
      <c r="Z278" s="150"/>
      <c r="AA278" s="150"/>
      <c r="AB278" s="150"/>
      <c r="AC278" s="150"/>
      <c r="AD278" s="150"/>
      <c r="AE278" s="150"/>
      <c r="AF278" s="150"/>
      <c r="AG278" s="150"/>
      <c r="AH278" s="150"/>
      <c r="AI278" s="150"/>
      <c r="AJ278" s="150"/>
      <c r="AK278" s="150"/>
      <c r="AL278" s="150"/>
      <c r="AM278" s="150"/>
      <c r="AN278" s="150"/>
      <c r="AO278" s="150"/>
      <c r="AP278" s="150"/>
      <c r="AQ278" s="150"/>
      <c r="AR278" s="150"/>
      <c r="AS278" s="150"/>
      <c r="AT278" s="150"/>
      <c r="AU278" s="150"/>
      <c r="AV278" s="150"/>
      <c r="AW278" s="150"/>
      <c r="AX278" s="150"/>
      <c r="AY278" s="150"/>
      <c r="AZ278" s="150"/>
      <c r="BA278" s="150"/>
    </row>
    <row r="279" spans="1:53">
      <c r="A279" s="150"/>
      <c r="B279" s="150"/>
      <c r="C279" s="150"/>
      <c r="D279" s="150"/>
      <c r="E279" s="150"/>
      <c r="F279" s="150"/>
      <c r="G279" s="150"/>
      <c r="H279" s="150"/>
      <c r="I279" s="150"/>
      <c r="J279" s="150"/>
      <c r="K279" s="150"/>
      <c r="L279" s="150"/>
      <c r="M279" s="150"/>
      <c r="N279" s="150"/>
      <c r="O279" s="150"/>
      <c r="P279" s="150"/>
      <c r="Q279" s="150"/>
      <c r="R279" s="150"/>
      <c r="S279" s="150"/>
      <c r="T279" s="150"/>
      <c r="U279" s="150"/>
      <c r="V279" s="150"/>
      <c r="W279" s="150"/>
      <c r="X279" s="150"/>
      <c r="Y279" s="150"/>
      <c r="Z279" s="150"/>
      <c r="AA279" s="150"/>
      <c r="AB279" s="150"/>
      <c r="AC279" s="150"/>
      <c r="AD279" s="150"/>
      <c r="AE279" s="150"/>
      <c r="AF279" s="150"/>
      <c r="AG279" s="150"/>
      <c r="AH279" s="150"/>
      <c r="AI279" s="150"/>
      <c r="AJ279" s="150"/>
      <c r="AK279" s="150"/>
      <c r="AL279" s="150"/>
      <c r="AM279" s="150"/>
      <c r="AN279" s="150"/>
      <c r="AO279" s="150"/>
      <c r="AP279" s="150"/>
      <c r="AQ279" s="150"/>
      <c r="AR279" s="150"/>
      <c r="AS279" s="150"/>
      <c r="AT279" s="150"/>
      <c r="AU279" s="150"/>
      <c r="AV279" s="150"/>
      <c r="AW279" s="150"/>
      <c r="AX279" s="150"/>
      <c r="AY279" s="150"/>
      <c r="AZ279" s="150"/>
      <c r="BA279" s="150"/>
    </row>
    <row r="280" spans="1:53">
      <c r="A280" s="150"/>
      <c r="B280" s="150"/>
      <c r="C280" s="150"/>
      <c r="D280" s="150"/>
      <c r="E280" s="150"/>
      <c r="F280" s="150"/>
      <c r="G280" s="150"/>
      <c r="H280" s="150"/>
      <c r="I280" s="150"/>
      <c r="J280" s="150"/>
      <c r="K280" s="150"/>
      <c r="L280" s="150"/>
      <c r="M280" s="150"/>
      <c r="N280" s="150"/>
      <c r="O280" s="150"/>
      <c r="P280" s="150"/>
      <c r="Q280" s="150"/>
      <c r="R280" s="150"/>
      <c r="S280" s="150"/>
      <c r="T280" s="150"/>
      <c r="U280" s="150"/>
      <c r="V280" s="150"/>
      <c r="W280" s="150"/>
      <c r="X280" s="150"/>
      <c r="Y280" s="150"/>
      <c r="Z280" s="150"/>
      <c r="AA280" s="150"/>
      <c r="AB280" s="150"/>
      <c r="AC280" s="150"/>
      <c r="AD280" s="150"/>
      <c r="AE280" s="150"/>
      <c r="AF280" s="150"/>
      <c r="AG280" s="150"/>
      <c r="AH280" s="150"/>
      <c r="AI280" s="150"/>
      <c r="AJ280" s="150"/>
      <c r="AK280" s="150"/>
      <c r="AL280" s="150"/>
      <c r="AM280" s="150"/>
      <c r="AN280" s="150"/>
      <c r="AO280" s="150"/>
      <c r="AP280" s="150"/>
      <c r="AQ280" s="150"/>
      <c r="AR280" s="150"/>
      <c r="AS280" s="150"/>
      <c r="AT280" s="150"/>
      <c r="AU280" s="150"/>
      <c r="AV280" s="150"/>
      <c r="AW280" s="150"/>
      <c r="AX280" s="150"/>
      <c r="AY280" s="150"/>
      <c r="AZ280" s="150"/>
      <c r="BA280" s="150"/>
    </row>
    <row r="281" spans="1:53">
      <c r="A281" s="150"/>
      <c r="B281" s="150"/>
      <c r="C281" s="150"/>
      <c r="D281" s="150"/>
      <c r="E281" s="150"/>
      <c r="F281" s="150"/>
      <c r="G281" s="150"/>
      <c r="H281" s="150"/>
      <c r="I281" s="150"/>
      <c r="J281" s="150"/>
      <c r="K281" s="150"/>
      <c r="L281" s="150"/>
      <c r="M281" s="150"/>
      <c r="N281" s="150"/>
      <c r="O281" s="150"/>
      <c r="P281" s="150"/>
      <c r="Q281" s="150"/>
      <c r="R281" s="150"/>
      <c r="S281" s="150"/>
      <c r="T281" s="150"/>
      <c r="U281" s="150"/>
      <c r="V281" s="150"/>
      <c r="W281" s="150"/>
      <c r="X281" s="150"/>
      <c r="Y281" s="150"/>
      <c r="Z281" s="150"/>
      <c r="AA281" s="150"/>
      <c r="AB281" s="150"/>
      <c r="AC281" s="150"/>
      <c r="AD281" s="150"/>
      <c r="AE281" s="150"/>
      <c r="AF281" s="150"/>
      <c r="AG281" s="150"/>
      <c r="AH281" s="150"/>
      <c r="AI281" s="150"/>
      <c r="AJ281" s="150"/>
      <c r="AK281" s="150"/>
      <c r="AL281" s="150"/>
      <c r="AM281" s="150"/>
      <c r="AN281" s="150"/>
      <c r="AO281" s="150"/>
      <c r="AP281" s="150"/>
      <c r="AQ281" s="150"/>
      <c r="AR281" s="150"/>
      <c r="AS281" s="150"/>
      <c r="AT281" s="150"/>
      <c r="AU281" s="150"/>
      <c r="AV281" s="150"/>
      <c r="AW281" s="150"/>
      <c r="AX281" s="150"/>
      <c r="AY281" s="150"/>
      <c r="AZ281" s="150"/>
      <c r="BA281" s="150"/>
    </row>
    <row r="282" spans="1:53">
      <c r="A282" s="150"/>
      <c r="B282" s="150"/>
      <c r="C282" s="150"/>
      <c r="D282" s="150"/>
      <c r="E282" s="150"/>
      <c r="F282" s="150"/>
      <c r="G282" s="150"/>
      <c r="H282" s="150"/>
      <c r="I282" s="150"/>
      <c r="J282" s="150"/>
      <c r="K282" s="150"/>
      <c r="L282" s="150"/>
      <c r="M282" s="150"/>
      <c r="N282" s="150"/>
      <c r="O282" s="150"/>
      <c r="P282" s="150"/>
      <c r="Q282" s="150"/>
      <c r="R282" s="150"/>
      <c r="S282" s="150"/>
      <c r="T282" s="150"/>
      <c r="U282" s="150"/>
      <c r="V282" s="150"/>
      <c r="W282" s="150"/>
      <c r="X282" s="150"/>
      <c r="Y282" s="150"/>
      <c r="Z282" s="150"/>
      <c r="AA282" s="150"/>
      <c r="AB282" s="150"/>
      <c r="AC282" s="150"/>
      <c r="AD282" s="150"/>
      <c r="AE282" s="150"/>
      <c r="AF282" s="150"/>
      <c r="AG282" s="150"/>
      <c r="AH282" s="150"/>
      <c r="AI282" s="150"/>
      <c r="AJ282" s="150"/>
      <c r="AK282" s="150"/>
      <c r="AL282" s="150"/>
      <c r="AM282" s="150"/>
      <c r="AN282" s="150"/>
      <c r="AO282" s="150"/>
      <c r="AP282" s="150"/>
      <c r="AQ282" s="150"/>
      <c r="AR282" s="150"/>
      <c r="AS282" s="150"/>
      <c r="AT282" s="150"/>
      <c r="AU282" s="150"/>
      <c r="AV282" s="150"/>
      <c r="AW282" s="150"/>
      <c r="AX282" s="150"/>
      <c r="AY282" s="150"/>
      <c r="AZ282" s="150"/>
      <c r="BA282" s="150"/>
    </row>
    <row r="283" spans="1:53">
      <c r="A283" s="150"/>
      <c r="B283" s="150"/>
      <c r="C283" s="150"/>
      <c r="D283" s="150"/>
      <c r="E283" s="150"/>
      <c r="F283" s="150"/>
      <c r="G283" s="150"/>
      <c r="H283" s="150"/>
      <c r="I283" s="150"/>
      <c r="J283" s="150"/>
      <c r="K283" s="150"/>
      <c r="L283" s="150"/>
      <c r="M283" s="150"/>
      <c r="N283" s="150"/>
      <c r="O283" s="150"/>
      <c r="P283" s="150"/>
      <c r="Q283" s="150"/>
      <c r="R283" s="150"/>
      <c r="S283" s="150"/>
      <c r="T283" s="150"/>
      <c r="U283" s="150"/>
      <c r="V283" s="150"/>
      <c r="W283" s="150"/>
      <c r="X283" s="150"/>
      <c r="Y283" s="150"/>
      <c r="Z283" s="150"/>
      <c r="AA283" s="150"/>
      <c r="AB283" s="150"/>
      <c r="AC283" s="150"/>
      <c r="AD283" s="150"/>
      <c r="AE283" s="150"/>
      <c r="AF283" s="150"/>
      <c r="AG283" s="150"/>
      <c r="AH283" s="150"/>
      <c r="AI283" s="150"/>
      <c r="AJ283" s="150"/>
      <c r="AK283" s="150"/>
      <c r="AL283" s="150"/>
      <c r="AM283" s="150"/>
      <c r="AN283" s="150"/>
      <c r="AO283" s="150"/>
      <c r="AP283" s="150"/>
      <c r="AQ283" s="150"/>
      <c r="AR283" s="150"/>
      <c r="AS283" s="150"/>
      <c r="AT283" s="150"/>
      <c r="AU283" s="150"/>
      <c r="AV283" s="150"/>
      <c r="AW283" s="150"/>
      <c r="AX283" s="150"/>
      <c r="AY283" s="150"/>
      <c r="AZ283" s="150"/>
      <c r="BA283" s="150"/>
    </row>
    <row r="284" spans="1:53">
      <c r="A284" s="150"/>
      <c r="B284" s="150"/>
      <c r="C284" s="150"/>
      <c r="D284" s="150"/>
      <c r="E284" s="150"/>
      <c r="F284" s="150"/>
      <c r="G284" s="150"/>
      <c r="H284" s="150"/>
      <c r="I284" s="150"/>
      <c r="J284" s="150"/>
      <c r="K284" s="150"/>
      <c r="L284" s="150"/>
      <c r="M284" s="150"/>
      <c r="N284" s="150"/>
      <c r="O284" s="150"/>
      <c r="P284" s="150"/>
      <c r="Q284" s="150"/>
      <c r="R284" s="150"/>
      <c r="S284" s="150"/>
      <c r="T284" s="150"/>
      <c r="U284" s="150"/>
      <c r="V284" s="150"/>
      <c r="W284" s="150"/>
      <c r="X284" s="150"/>
      <c r="Y284" s="150"/>
      <c r="Z284" s="150"/>
      <c r="AA284" s="150"/>
      <c r="AB284" s="150"/>
      <c r="AC284" s="150"/>
      <c r="AD284" s="150"/>
      <c r="AE284" s="150"/>
      <c r="AF284" s="150"/>
      <c r="AG284" s="150"/>
      <c r="AH284" s="150"/>
      <c r="AI284" s="150"/>
      <c r="AJ284" s="150"/>
      <c r="AK284" s="150"/>
      <c r="AL284" s="150"/>
      <c r="AM284" s="150"/>
      <c r="AN284" s="150"/>
      <c r="AO284" s="150"/>
      <c r="AP284" s="150"/>
      <c r="AQ284" s="150"/>
      <c r="AR284" s="150"/>
      <c r="AS284" s="150"/>
      <c r="AT284" s="150"/>
      <c r="AU284" s="150"/>
      <c r="AV284" s="150"/>
      <c r="AW284" s="150"/>
      <c r="AX284" s="150"/>
      <c r="AY284" s="150"/>
      <c r="AZ284" s="150"/>
      <c r="BA284" s="150"/>
    </row>
    <row r="285" spans="1:53">
      <c r="A285" s="150"/>
      <c r="B285" s="150"/>
      <c r="C285" s="150"/>
      <c r="D285" s="150"/>
      <c r="E285" s="150"/>
      <c r="F285" s="150"/>
      <c r="G285" s="150"/>
      <c r="H285" s="150"/>
      <c r="I285" s="150"/>
      <c r="J285" s="150"/>
      <c r="K285" s="150"/>
      <c r="L285" s="150"/>
      <c r="M285" s="150"/>
      <c r="N285" s="150"/>
      <c r="O285" s="150"/>
      <c r="P285" s="150"/>
      <c r="Q285" s="150"/>
      <c r="R285" s="150"/>
      <c r="S285" s="150"/>
      <c r="T285" s="150"/>
      <c r="U285" s="150"/>
      <c r="V285" s="150"/>
      <c r="W285" s="150"/>
      <c r="X285" s="150"/>
      <c r="Y285" s="150"/>
      <c r="Z285" s="150"/>
      <c r="AA285" s="150"/>
      <c r="AB285" s="150"/>
      <c r="AC285" s="150"/>
      <c r="AD285" s="150"/>
      <c r="AE285" s="150"/>
      <c r="AF285" s="150"/>
      <c r="AG285" s="150"/>
      <c r="AH285" s="150"/>
      <c r="AI285" s="150"/>
      <c r="AJ285" s="150"/>
      <c r="AK285" s="150"/>
      <c r="AL285" s="150"/>
      <c r="AM285" s="150"/>
      <c r="AN285" s="150"/>
      <c r="AO285" s="150"/>
      <c r="AP285" s="150"/>
      <c r="AQ285" s="150"/>
      <c r="AR285" s="150"/>
      <c r="AS285" s="150"/>
      <c r="AT285" s="150"/>
      <c r="AU285" s="150"/>
      <c r="AV285" s="150"/>
      <c r="AW285" s="150"/>
      <c r="AX285" s="150"/>
      <c r="AY285" s="150"/>
      <c r="AZ285" s="150"/>
      <c r="BA285" s="150"/>
    </row>
    <row r="286" spans="1:53">
      <c r="A286" s="150"/>
      <c r="B286" s="150"/>
      <c r="C286" s="150"/>
      <c r="D286" s="150"/>
      <c r="E286" s="150"/>
      <c r="F286" s="150"/>
      <c r="G286" s="150"/>
      <c r="H286" s="150"/>
      <c r="I286" s="150"/>
      <c r="J286" s="150"/>
      <c r="K286" s="150"/>
      <c r="L286" s="150"/>
      <c r="M286" s="150"/>
      <c r="N286" s="150"/>
      <c r="O286" s="150"/>
      <c r="P286" s="150"/>
      <c r="Q286" s="150"/>
      <c r="R286" s="150"/>
      <c r="S286" s="150"/>
      <c r="T286" s="150"/>
      <c r="U286" s="150"/>
      <c r="V286" s="150"/>
      <c r="W286" s="150"/>
      <c r="X286" s="150"/>
      <c r="Y286" s="150"/>
      <c r="Z286" s="150"/>
      <c r="AA286" s="150"/>
      <c r="AB286" s="150"/>
      <c r="AC286" s="150"/>
      <c r="AD286" s="150"/>
      <c r="AE286" s="150"/>
      <c r="AF286" s="150"/>
      <c r="AG286" s="150"/>
      <c r="AH286" s="150"/>
      <c r="AI286" s="150"/>
      <c r="AJ286" s="150"/>
      <c r="AK286" s="150"/>
      <c r="AL286" s="150"/>
      <c r="AM286" s="150"/>
      <c r="AN286" s="150"/>
      <c r="AO286" s="150"/>
      <c r="AP286" s="150"/>
      <c r="AQ286" s="150"/>
      <c r="AR286" s="150"/>
      <c r="AS286" s="150"/>
      <c r="AT286" s="150"/>
      <c r="AU286" s="150"/>
      <c r="AV286" s="150"/>
      <c r="AW286" s="150"/>
      <c r="AX286" s="150"/>
      <c r="AY286" s="150"/>
      <c r="AZ286" s="150"/>
      <c r="BA286" s="150"/>
    </row>
    <row r="287" spans="1:53">
      <c r="A287" s="150"/>
      <c r="B287" s="150"/>
      <c r="C287" s="150"/>
      <c r="D287" s="150"/>
      <c r="E287" s="150"/>
      <c r="F287" s="150"/>
      <c r="G287" s="150"/>
      <c r="H287" s="150"/>
      <c r="I287" s="150"/>
      <c r="J287" s="150"/>
      <c r="K287" s="150"/>
      <c r="L287" s="150"/>
      <c r="M287" s="150"/>
      <c r="N287" s="150"/>
      <c r="O287" s="150"/>
      <c r="P287" s="150"/>
      <c r="Q287" s="150"/>
      <c r="R287" s="150"/>
      <c r="S287" s="150"/>
      <c r="T287" s="150"/>
      <c r="U287" s="150"/>
      <c r="V287" s="150"/>
      <c r="W287" s="150"/>
      <c r="X287" s="150"/>
      <c r="Y287" s="150"/>
      <c r="Z287" s="150"/>
      <c r="AA287" s="150"/>
      <c r="AB287" s="150"/>
      <c r="AC287" s="150"/>
      <c r="AD287" s="150"/>
      <c r="AE287" s="150"/>
      <c r="AF287" s="150"/>
      <c r="AG287" s="150"/>
      <c r="AH287" s="150"/>
      <c r="AI287" s="150"/>
      <c r="AJ287" s="150"/>
      <c r="AK287" s="150"/>
      <c r="AL287" s="150"/>
      <c r="AM287" s="150"/>
      <c r="AN287" s="150"/>
      <c r="AO287" s="150"/>
      <c r="AP287" s="150"/>
      <c r="AQ287" s="150"/>
      <c r="AR287" s="150"/>
      <c r="AS287" s="150"/>
      <c r="AT287" s="150"/>
      <c r="AU287" s="150"/>
      <c r="AV287" s="150"/>
      <c r="AW287" s="150"/>
      <c r="AX287" s="150"/>
      <c r="AY287" s="150"/>
      <c r="AZ287" s="150"/>
      <c r="BA287" s="150"/>
    </row>
    <row r="288" spans="1:53">
      <c r="A288" s="150"/>
      <c r="B288" s="150"/>
      <c r="C288" s="150"/>
      <c r="D288" s="150"/>
      <c r="E288" s="150"/>
      <c r="F288" s="150"/>
      <c r="G288" s="150"/>
      <c r="H288" s="150"/>
      <c r="I288" s="150"/>
      <c r="J288" s="150"/>
      <c r="K288" s="150"/>
      <c r="L288" s="150"/>
      <c r="M288" s="150"/>
      <c r="N288" s="150"/>
      <c r="O288" s="150"/>
      <c r="P288" s="150"/>
      <c r="Q288" s="150"/>
      <c r="R288" s="150"/>
      <c r="S288" s="150"/>
      <c r="T288" s="150"/>
      <c r="U288" s="150"/>
      <c r="V288" s="150"/>
      <c r="W288" s="150"/>
      <c r="X288" s="150"/>
      <c r="Y288" s="150"/>
      <c r="Z288" s="150"/>
      <c r="AA288" s="150"/>
      <c r="AB288" s="150"/>
      <c r="AC288" s="150"/>
      <c r="AD288" s="150"/>
      <c r="AE288" s="150"/>
      <c r="AF288" s="150"/>
      <c r="AG288" s="150"/>
      <c r="AH288" s="150"/>
      <c r="AI288" s="150"/>
      <c r="AJ288" s="150"/>
      <c r="AK288" s="150"/>
      <c r="AL288" s="150"/>
      <c r="AM288" s="150"/>
      <c r="AN288" s="150"/>
      <c r="AO288" s="150"/>
      <c r="AP288" s="150"/>
      <c r="AQ288" s="150"/>
      <c r="AR288" s="150"/>
      <c r="AS288" s="150"/>
      <c r="AT288" s="150"/>
      <c r="AU288" s="150"/>
      <c r="AV288" s="150"/>
      <c r="AW288" s="150"/>
      <c r="AX288" s="150"/>
      <c r="AY288" s="150"/>
      <c r="AZ288" s="150"/>
      <c r="BA288" s="150"/>
    </row>
    <row r="289" spans="1:53">
      <c r="A289" s="150"/>
      <c r="B289" s="150"/>
      <c r="C289" s="150"/>
      <c r="D289" s="150"/>
      <c r="E289" s="150"/>
      <c r="F289" s="150"/>
      <c r="G289" s="150"/>
      <c r="H289" s="150"/>
      <c r="I289" s="150"/>
      <c r="J289" s="150"/>
      <c r="K289" s="150"/>
      <c r="L289" s="150"/>
      <c r="M289" s="150"/>
      <c r="N289" s="150"/>
      <c r="O289" s="150"/>
      <c r="P289" s="150"/>
      <c r="Q289" s="150"/>
      <c r="R289" s="150"/>
      <c r="S289" s="150"/>
      <c r="T289" s="150"/>
      <c r="U289" s="150"/>
      <c r="V289" s="150"/>
      <c r="W289" s="150"/>
      <c r="X289" s="150"/>
      <c r="Y289" s="150"/>
      <c r="Z289" s="150"/>
      <c r="AA289" s="150"/>
      <c r="AB289" s="150"/>
      <c r="AC289" s="150"/>
      <c r="AD289" s="150"/>
      <c r="AE289" s="150"/>
      <c r="AF289" s="150"/>
      <c r="AG289" s="150"/>
      <c r="AH289" s="150"/>
      <c r="AI289" s="150"/>
      <c r="AJ289" s="150"/>
      <c r="AK289" s="150"/>
      <c r="AL289" s="150"/>
      <c r="AM289" s="150"/>
      <c r="AN289" s="150"/>
      <c r="AO289" s="150"/>
      <c r="AP289" s="150"/>
      <c r="AQ289" s="150"/>
      <c r="AR289" s="150"/>
      <c r="AS289" s="150"/>
      <c r="AT289" s="150"/>
      <c r="AU289" s="150"/>
      <c r="AV289" s="150"/>
      <c r="AW289" s="150"/>
      <c r="AX289" s="150"/>
      <c r="AY289" s="150"/>
      <c r="AZ289" s="150"/>
      <c r="BA289" s="150"/>
    </row>
    <row r="290" spans="1:53" ht="20.25">
      <c r="A290" s="21"/>
      <c r="B290" s="897" t="str">
        <f>B1</f>
        <v>New Construction &amp; Major Renovations</v>
      </c>
      <c r="C290" s="897"/>
      <c r="D290" s="897"/>
      <c r="E290" s="897"/>
      <c r="F290" s="897"/>
      <c r="G290" s="897"/>
      <c r="H290" s="897"/>
      <c r="I290" s="1170"/>
      <c r="J290" s="1170"/>
      <c r="K290" s="1170"/>
      <c r="L290" s="1170"/>
      <c r="M290" s="1170"/>
      <c r="N290" s="1170"/>
      <c r="O290" s="1170"/>
      <c r="P290" s="1170"/>
      <c r="Q290" s="1170"/>
      <c r="R290" s="1170"/>
      <c r="S290" s="1170"/>
      <c r="T290" s="1170"/>
      <c r="U290" s="3"/>
      <c r="V290" s="3"/>
      <c r="W290" s="3"/>
      <c r="X290" s="3"/>
      <c r="Y290" s="3"/>
      <c r="Z290" s="3"/>
      <c r="AA290" s="3"/>
      <c r="AB290" s="3"/>
      <c r="AC290" s="21"/>
      <c r="AD290" s="21"/>
      <c r="AE290" s="21"/>
      <c r="AF290" s="21"/>
      <c r="AH290" s="704" t="str">
        <f>AH1</f>
        <v>Effective September 28, 2026</v>
      </c>
      <c r="AI290" s="3"/>
      <c r="AJ290" s="1"/>
      <c r="AK290" s="150"/>
      <c r="AL290" s="150"/>
      <c r="AM290" s="150"/>
      <c r="AN290" s="150"/>
      <c r="AO290" s="150"/>
      <c r="AP290" s="150"/>
      <c r="AQ290" s="150"/>
      <c r="AR290" s="150"/>
      <c r="AS290" s="150"/>
      <c r="AT290" s="150"/>
      <c r="AU290" s="150"/>
      <c r="AV290" s="150"/>
      <c r="AW290" s="150"/>
      <c r="AX290" s="150"/>
      <c r="AY290" s="150"/>
      <c r="AZ290" s="150"/>
      <c r="BA290" s="150"/>
    </row>
    <row r="291" spans="1:53" ht="18">
      <c r="A291" s="23"/>
      <c r="B291" s="23" t="str">
        <f>B2</f>
        <v>Commercial &amp; Industrial Energy Efficiency Incentives</v>
      </c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87"/>
      <c r="AF291" s="87"/>
      <c r="AG291" s="87"/>
      <c r="AH291" s="3"/>
      <c r="AI291" s="3"/>
      <c r="AJ291" s="1"/>
      <c r="AK291" s="150"/>
      <c r="AL291" s="150"/>
      <c r="AM291" s="150"/>
      <c r="AN291" s="150"/>
      <c r="AO291" s="150"/>
      <c r="AP291" s="150"/>
      <c r="AQ291" s="150"/>
      <c r="AR291" s="150"/>
      <c r="AS291" s="150"/>
      <c r="AT291" s="150"/>
      <c r="AU291" s="150"/>
      <c r="AV291" s="150"/>
      <c r="AW291" s="150"/>
      <c r="AX291" s="150"/>
      <c r="AY291" s="150"/>
      <c r="AZ291" s="150"/>
      <c r="BA291" s="150"/>
    </row>
    <row r="292" spans="1:53" ht="18">
      <c r="A292" s="23"/>
      <c r="B292" s="87" t="s">
        <v>1376</v>
      </c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87"/>
      <c r="AD292" s="87"/>
      <c r="AE292" s="87"/>
      <c r="AF292" s="87"/>
      <c r="AG292" s="87"/>
      <c r="AH292" s="3"/>
      <c r="AI292" s="3"/>
      <c r="AJ292" s="1"/>
      <c r="AK292" s="150"/>
      <c r="AL292" s="150"/>
      <c r="AM292" s="150"/>
      <c r="AN292" s="150"/>
      <c r="AO292" s="150"/>
      <c r="AP292" s="150"/>
      <c r="AQ292" s="150"/>
      <c r="AR292" s="150"/>
      <c r="AS292" s="150"/>
      <c r="AT292" s="150"/>
      <c r="AU292" s="150"/>
      <c r="AV292" s="150"/>
      <c r="AW292" s="150"/>
      <c r="AX292" s="150"/>
      <c r="AY292" s="150"/>
      <c r="AZ292" s="150"/>
      <c r="BA292" s="150"/>
    </row>
    <row r="293" spans="1:53">
      <c r="A293" s="482"/>
      <c r="B293" s="482"/>
      <c r="C293" s="482"/>
      <c r="D293" s="482"/>
      <c r="E293" s="482"/>
      <c r="F293" s="482"/>
      <c r="G293" s="482"/>
      <c r="H293" s="482"/>
      <c r="I293" s="482"/>
      <c r="J293" s="482"/>
      <c r="K293" s="482"/>
      <c r="L293" s="482"/>
      <c r="M293" s="482"/>
      <c r="N293" s="482"/>
      <c r="O293" s="482"/>
      <c r="P293" s="482"/>
      <c r="Q293" s="482"/>
      <c r="R293" s="482"/>
      <c r="S293" s="482"/>
      <c r="T293" s="482"/>
      <c r="U293" s="482"/>
      <c r="V293" s="482"/>
      <c r="W293" s="482"/>
      <c r="X293" s="482"/>
      <c r="Y293" s="482"/>
      <c r="Z293" s="482"/>
      <c r="AA293" s="482"/>
      <c r="AB293" s="482"/>
      <c r="AC293" s="22"/>
      <c r="AD293" s="1171"/>
      <c r="AE293" s="1171"/>
      <c r="AF293" s="1171"/>
      <c r="AG293" s="1171"/>
      <c r="AH293" s="482"/>
      <c r="AI293" s="482"/>
      <c r="AJ293" s="1"/>
      <c r="AK293" s="150"/>
      <c r="AL293" s="150"/>
      <c r="AM293" s="150"/>
      <c r="AN293" s="150"/>
      <c r="AO293" s="150"/>
      <c r="AP293" s="150"/>
      <c r="AQ293" s="150"/>
      <c r="AR293" s="150"/>
      <c r="AS293" s="150"/>
      <c r="AT293" s="150"/>
      <c r="AU293" s="150"/>
      <c r="AV293" s="150"/>
      <c r="AW293" s="150"/>
      <c r="AX293" s="150"/>
      <c r="AY293" s="150"/>
      <c r="AZ293" s="150"/>
      <c r="BA293" s="150"/>
    </row>
    <row r="294" spans="1:53">
      <c r="A294" s="3"/>
      <c r="B294" s="3"/>
      <c r="C294" s="482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22"/>
      <c r="AD294" s="1170"/>
      <c r="AE294" s="1170"/>
      <c r="AF294" s="1170"/>
      <c r="AG294" s="1170"/>
      <c r="AH294" s="3"/>
      <c r="AI294" s="3"/>
      <c r="AJ294" s="1"/>
      <c r="AK294" s="150"/>
      <c r="AL294" s="150"/>
      <c r="AM294" s="150"/>
      <c r="AN294" s="150"/>
      <c r="AO294" s="150"/>
      <c r="AP294" s="150"/>
      <c r="AQ294" s="150"/>
      <c r="AR294" s="150"/>
      <c r="AS294" s="150"/>
      <c r="AT294" s="150"/>
      <c r="AU294" s="150"/>
      <c r="AV294" s="150"/>
      <c r="AW294" s="150"/>
      <c r="AX294" s="150"/>
      <c r="AY294" s="150"/>
      <c r="AZ294" s="150"/>
      <c r="BA294" s="150"/>
    </row>
    <row r="295" spans="1:53" ht="4.5" customHeight="1">
      <c r="A295" s="482"/>
      <c r="B295" s="482"/>
      <c r="C295" s="482"/>
      <c r="D295" s="482"/>
      <c r="E295" s="482"/>
      <c r="F295" s="482"/>
      <c r="G295" s="482"/>
      <c r="H295" s="482"/>
      <c r="I295" s="482"/>
      <c r="J295" s="482"/>
      <c r="K295" s="482"/>
      <c r="L295" s="482"/>
      <c r="M295" s="482"/>
      <c r="N295" s="482"/>
      <c r="O295" s="482"/>
      <c r="P295" s="482"/>
      <c r="Q295" s="482"/>
      <c r="R295" s="482"/>
      <c r="S295" s="482"/>
      <c r="T295" s="482"/>
      <c r="U295" s="482"/>
      <c r="V295" s="482"/>
      <c r="W295" s="482"/>
      <c r="X295" s="482"/>
      <c r="Y295" s="482"/>
      <c r="Z295" s="482"/>
      <c r="AA295" s="482"/>
      <c r="AB295" s="482"/>
      <c r="AC295" s="482"/>
      <c r="AD295" s="482"/>
      <c r="AE295" s="482"/>
      <c r="AF295" s="482"/>
      <c r="AG295" s="482"/>
      <c r="AH295" s="482"/>
      <c r="AI295" s="482"/>
      <c r="AJ295" s="1"/>
      <c r="AK295" s="150"/>
      <c r="AL295" s="150"/>
      <c r="AM295" s="150"/>
      <c r="AN295" s="150"/>
      <c r="AO295" s="150"/>
      <c r="AP295" s="150"/>
      <c r="AQ295" s="150"/>
      <c r="AR295" s="150"/>
      <c r="AS295" s="150"/>
      <c r="AT295" s="150"/>
      <c r="AU295" s="150"/>
      <c r="AV295" s="150"/>
      <c r="AW295" s="150"/>
      <c r="AX295" s="150"/>
      <c r="AY295" s="150"/>
      <c r="AZ295" s="150"/>
      <c r="BA295" s="150"/>
    </row>
    <row r="296" spans="1:53" ht="15.75">
      <c r="A296" s="103"/>
      <c r="B296" s="216" t="s">
        <v>256</v>
      </c>
      <c r="C296" s="29"/>
      <c r="D296" s="29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1"/>
      <c r="S296" s="1"/>
      <c r="T296" s="1"/>
      <c r="U296" s="1"/>
      <c r="V296" s="1"/>
      <c r="W296" s="1"/>
      <c r="X296" s="1"/>
      <c r="Y296" s="205"/>
      <c r="Z296" s="1"/>
      <c r="AA296" s="1"/>
      <c r="AB296" s="1"/>
      <c r="AC296" s="1"/>
      <c r="AD296" s="1"/>
      <c r="AE296" s="1"/>
      <c r="AF296" s="1"/>
      <c r="AG296" s="1"/>
      <c r="AH296" s="1"/>
      <c r="AI296" s="363" t="str">
        <f>AI7</f>
        <v>*Indicates required field - if left blank your project will not be reviewed</v>
      </c>
      <c r="AJ296" s="1"/>
      <c r="AK296" s="150"/>
      <c r="AL296" s="150"/>
      <c r="AM296" s="150"/>
      <c r="AN296" s="150"/>
      <c r="AO296" s="150"/>
      <c r="AP296" s="150"/>
      <c r="AQ296" s="150"/>
      <c r="AR296" s="150"/>
      <c r="AS296" s="150"/>
      <c r="AT296" s="150"/>
      <c r="AU296" s="150"/>
      <c r="AV296" s="150"/>
      <c r="AW296" s="150"/>
      <c r="AX296" s="150"/>
      <c r="AY296" s="150"/>
      <c r="AZ296" s="150"/>
      <c r="BA296" s="150"/>
    </row>
    <row r="297" spans="1:53">
      <c r="A297" s="1"/>
      <c r="B297" s="376" t="str">
        <f>IF(B8="","",B8)</f>
        <v>Applicant Name* (Organization)</v>
      </c>
      <c r="C297" s="377"/>
      <c r="D297" s="377"/>
      <c r="E297" s="377"/>
      <c r="F297" s="377"/>
      <c r="G297" s="377"/>
      <c r="H297" s="377"/>
      <c r="I297" s="377"/>
      <c r="J297" s="377"/>
      <c r="K297" s="377"/>
      <c r="L297" s="377"/>
      <c r="M297" s="377"/>
      <c r="N297" s="377"/>
      <c r="O297" s="377"/>
      <c r="P297" s="377"/>
      <c r="Q297" s="377"/>
      <c r="R297" s="377"/>
      <c r="S297" s="378"/>
      <c r="T297" s="376" t="str">
        <f>IF(T8="","",T8)</f>
        <v>Account Number* (Required)</v>
      </c>
      <c r="U297" s="377"/>
      <c r="V297" s="377"/>
      <c r="W297" s="377"/>
      <c r="X297" s="377"/>
      <c r="Y297" s="377"/>
      <c r="Z297" s="377"/>
      <c r="AA297" s="377"/>
      <c r="AB297" s="377"/>
      <c r="AC297" s="377"/>
      <c r="AD297" s="377"/>
      <c r="AE297" s="378"/>
      <c r="AF297" s="364" t="str">
        <f>IF(AF8="","",AF8)</f>
        <v>Date*</v>
      </c>
      <c r="AG297" s="365"/>
      <c r="AH297" s="365"/>
      <c r="AI297" s="366"/>
      <c r="AJ297" s="1"/>
      <c r="AK297" s="150"/>
      <c r="AL297" s="150"/>
      <c r="AM297" s="150"/>
      <c r="AN297" s="150"/>
      <c r="AO297" s="150"/>
      <c r="AP297" s="150"/>
      <c r="AQ297" s="150"/>
      <c r="AR297" s="150"/>
      <c r="AS297" s="150"/>
      <c r="AT297" s="150"/>
      <c r="AU297" s="150"/>
      <c r="AV297" s="150"/>
      <c r="AW297" s="150"/>
      <c r="AX297" s="150"/>
      <c r="AY297" s="150"/>
      <c r="AZ297" s="150"/>
      <c r="BA297" s="150"/>
    </row>
    <row r="298" spans="1:53">
      <c r="A298" s="1"/>
      <c r="B298" s="911" t="str">
        <f>IF(B9="","",B9)</f>
        <v/>
      </c>
      <c r="C298" s="912"/>
      <c r="D298" s="912"/>
      <c r="E298" s="912"/>
      <c r="F298" s="912"/>
      <c r="G298" s="912"/>
      <c r="H298" s="912"/>
      <c r="I298" s="912"/>
      <c r="J298" s="912"/>
      <c r="K298" s="912"/>
      <c r="L298" s="912"/>
      <c r="M298" s="912"/>
      <c r="N298" s="912"/>
      <c r="O298" s="912"/>
      <c r="P298" s="912"/>
      <c r="Q298" s="912"/>
      <c r="R298" s="912"/>
      <c r="S298" s="913"/>
      <c r="T298" s="911" t="str">
        <f>IF(T9="","",T9)</f>
        <v/>
      </c>
      <c r="U298" s="912"/>
      <c r="V298" s="912"/>
      <c r="W298" s="912"/>
      <c r="X298" s="912"/>
      <c r="Y298" s="912"/>
      <c r="Z298" s="912"/>
      <c r="AA298" s="912"/>
      <c r="AB298" s="912"/>
      <c r="AC298" s="912"/>
      <c r="AD298" s="912"/>
      <c r="AE298" s="913"/>
      <c r="AF298" s="914" t="str">
        <f>IF(AF9="","",AF9)</f>
        <v/>
      </c>
      <c r="AG298" s="915"/>
      <c r="AH298" s="915"/>
      <c r="AI298" s="916"/>
      <c r="AJ298" s="424"/>
      <c r="AK298" s="150"/>
      <c r="AL298" s="150"/>
      <c r="AM298" s="150"/>
      <c r="AN298" s="150"/>
      <c r="AO298" s="150"/>
      <c r="AP298" s="150"/>
      <c r="AQ298" s="150"/>
      <c r="AR298" s="150"/>
      <c r="AS298" s="150"/>
      <c r="AT298" s="150"/>
      <c r="AU298" s="150"/>
      <c r="AV298" s="150"/>
      <c r="AW298" s="150"/>
      <c r="AX298" s="150"/>
      <c r="AY298" s="150"/>
      <c r="AZ298" s="150"/>
      <c r="BA298" s="150"/>
    </row>
    <row r="299" spans="1:53">
      <c r="A299" s="1"/>
      <c r="B299" s="376" t="str">
        <f>IF(B10="","",B10)</f>
        <v>Project / Facility Name</v>
      </c>
      <c r="C299" s="377"/>
      <c r="D299" s="377"/>
      <c r="E299" s="377"/>
      <c r="F299" s="377"/>
      <c r="G299" s="377"/>
      <c r="H299" s="377"/>
      <c r="I299" s="377"/>
      <c r="J299" s="377"/>
      <c r="K299" s="377"/>
      <c r="L299" s="377"/>
      <c r="M299" s="377"/>
      <c r="N299" s="377"/>
      <c r="O299" s="377"/>
      <c r="P299" s="377"/>
      <c r="Q299" s="377"/>
      <c r="R299" s="377"/>
      <c r="S299" s="378"/>
      <c r="T299" s="367" t="str">
        <f>IF(T10="","",T10)</f>
        <v>Building Type*</v>
      </c>
      <c r="U299" s="368"/>
      <c r="V299" s="368"/>
      <c r="W299" s="368"/>
      <c r="X299" s="368"/>
      <c r="Y299" s="368"/>
      <c r="Z299" s="368"/>
      <c r="AA299" s="368"/>
      <c r="AB299" s="368"/>
      <c r="AC299" s="368"/>
      <c r="AD299" s="368"/>
      <c r="AE299" s="368"/>
      <c r="AF299" s="368"/>
      <c r="AG299" s="368"/>
      <c r="AH299" s="368"/>
      <c r="AI299" s="369"/>
      <c r="AJ299" s="1"/>
      <c r="AK299" s="150"/>
      <c r="AL299" s="150"/>
      <c r="AM299" s="150"/>
      <c r="AN299" s="150"/>
      <c r="AO299" s="150"/>
      <c r="AP299" s="150"/>
      <c r="AQ299" s="150"/>
      <c r="AR299" s="150"/>
      <c r="AS299" s="150"/>
      <c r="AT299" s="150"/>
      <c r="AU299" s="150"/>
      <c r="AV299" s="150"/>
      <c r="AW299" s="150"/>
      <c r="AX299" s="150"/>
      <c r="AY299" s="150"/>
      <c r="AZ299" s="150"/>
      <c r="BA299" s="150"/>
    </row>
    <row r="300" spans="1:53">
      <c r="A300" s="1"/>
      <c r="B300" s="911" t="str">
        <f>IF(B$11="","",B$11)</f>
        <v/>
      </c>
      <c r="C300" s="912"/>
      <c r="D300" s="912"/>
      <c r="E300" s="912"/>
      <c r="F300" s="912"/>
      <c r="G300" s="912"/>
      <c r="H300" s="912"/>
      <c r="I300" s="912"/>
      <c r="J300" s="912"/>
      <c r="K300" s="912"/>
      <c r="L300" s="912"/>
      <c r="M300" s="912"/>
      <c r="N300" s="912"/>
      <c r="O300" s="912"/>
      <c r="P300" s="912"/>
      <c r="Q300" s="912"/>
      <c r="R300" s="912"/>
      <c r="S300" s="913"/>
      <c r="T300" s="911" t="str">
        <f>IF(T$11="","",T$11)</f>
        <v/>
      </c>
      <c r="U300" s="912"/>
      <c r="V300" s="912"/>
      <c r="W300" s="912"/>
      <c r="X300" s="912"/>
      <c r="Y300" s="912"/>
      <c r="Z300" s="912"/>
      <c r="AA300" s="912"/>
      <c r="AB300" s="912"/>
      <c r="AC300" s="912"/>
      <c r="AD300" s="912"/>
      <c r="AE300" s="912"/>
      <c r="AF300" s="912"/>
      <c r="AG300" s="912"/>
      <c r="AH300" s="912"/>
      <c r="AI300" s="913"/>
      <c r="AJ300" s="424"/>
      <c r="AK300" s="150"/>
      <c r="AL300" s="150"/>
      <c r="AM300" s="150"/>
      <c r="AN300" s="150"/>
      <c r="AO300" s="150"/>
      <c r="AP300" s="150"/>
      <c r="AQ300" s="150"/>
      <c r="AR300" s="150"/>
      <c r="AS300" s="150"/>
      <c r="AT300" s="150"/>
      <c r="AU300" s="150"/>
      <c r="AV300" s="150"/>
      <c r="AW300" s="150"/>
      <c r="AX300" s="150"/>
      <c r="AY300" s="150"/>
      <c r="AZ300" s="150"/>
      <c r="BA300" s="150"/>
    </row>
    <row r="301" spans="1:53">
      <c r="A301" s="1"/>
      <c r="B301" s="376" t="str">
        <f t="shared" ref="B301:B316" si="0">IF(B12="","",B12)</f>
        <v>Project Site Address*</v>
      </c>
      <c r="C301" s="377"/>
      <c r="D301" s="377"/>
      <c r="E301" s="377"/>
      <c r="F301" s="377"/>
      <c r="G301" s="377"/>
      <c r="H301" s="377"/>
      <c r="I301" s="377"/>
      <c r="J301" s="377"/>
      <c r="K301" s="377"/>
      <c r="L301" s="377"/>
      <c r="M301" s="377"/>
      <c r="N301" s="377"/>
      <c r="O301" s="377"/>
      <c r="P301" s="377"/>
      <c r="Q301" s="377"/>
      <c r="R301" s="377"/>
      <c r="S301" s="378"/>
      <c r="T301" s="376" t="str">
        <f t="shared" ref="T301:T310" si="1">IF(T12="","",T12)</f>
        <v>City*</v>
      </c>
      <c r="U301" s="377"/>
      <c r="V301" s="377"/>
      <c r="W301" s="377"/>
      <c r="X301" s="377"/>
      <c r="Y301" s="377"/>
      <c r="Z301" s="377"/>
      <c r="AA301" s="377"/>
      <c r="AB301" s="377"/>
      <c r="AC301" s="378"/>
      <c r="AD301" s="376" t="str">
        <f>IF(AD12="","",AD12)</f>
        <v>State*</v>
      </c>
      <c r="AE301" s="378"/>
      <c r="AF301" s="364" t="str">
        <f>IF(AF12="","",AF12)</f>
        <v>Zip*</v>
      </c>
      <c r="AG301" s="365"/>
      <c r="AH301" s="365"/>
      <c r="AI301" s="366"/>
      <c r="AJ301" s="1"/>
      <c r="AK301" s="150"/>
      <c r="AL301" s="150"/>
      <c r="AM301" s="150"/>
      <c r="AN301" s="150"/>
      <c r="AO301" s="150"/>
      <c r="AP301" s="150"/>
      <c r="AQ301" s="150"/>
      <c r="AR301" s="150"/>
      <c r="AS301" s="150"/>
      <c r="AT301" s="150"/>
      <c r="AU301" s="150"/>
      <c r="AV301" s="150"/>
      <c r="AW301" s="150"/>
      <c r="AX301" s="150"/>
      <c r="AY301" s="150"/>
      <c r="AZ301" s="150"/>
      <c r="BA301" s="150"/>
    </row>
    <row r="302" spans="1:53">
      <c r="A302" s="1"/>
      <c r="B302" s="911" t="str">
        <f t="shared" si="0"/>
        <v/>
      </c>
      <c r="C302" s="912"/>
      <c r="D302" s="912"/>
      <c r="E302" s="912"/>
      <c r="F302" s="912"/>
      <c r="G302" s="912"/>
      <c r="H302" s="912"/>
      <c r="I302" s="912"/>
      <c r="J302" s="912"/>
      <c r="K302" s="912"/>
      <c r="L302" s="912"/>
      <c r="M302" s="912"/>
      <c r="N302" s="912"/>
      <c r="O302" s="912"/>
      <c r="P302" s="912"/>
      <c r="Q302" s="912"/>
      <c r="R302" s="912"/>
      <c r="S302" s="913"/>
      <c r="T302" s="911" t="str">
        <f t="shared" si="1"/>
        <v/>
      </c>
      <c r="U302" s="912"/>
      <c r="V302" s="912"/>
      <c r="W302" s="912"/>
      <c r="X302" s="912"/>
      <c r="Y302" s="912"/>
      <c r="Z302" s="912"/>
      <c r="AA302" s="912"/>
      <c r="AB302" s="912"/>
      <c r="AC302" s="913"/>
      <c r="AD302" s="911" t="str">
        <f>IF(AD13="","",AD13)</f>
        <v/>
      </c>
      <c r="AE302" s="913"/>
      <c r="AF302" s="911" t="str">
        <f>IF(AF13="","",AF13)</f>
        <v/>
      </c>
      <c r="AG302" s="912"/>
      <c r="AH302" s="912"/>
      <c r="AI302" s="913"/>
      <c r="AJ302" s="424"/>
      <c r="AK302" s="150"/>
      <c r="AL302" s="150"/>
      <c r="AM302" s="150"/>
      <c r="AN302" s="150"/>
      <c r="AO302" s="150"/>
      <c r="AP302" s="150"/>
      <c r="AQ302" s="150"/>
      <c r="AR302" s="150"/>
      <c r="AS302" s="150"/>
      <c r="AT302" s="150"/>
      <c r="AU302" s="150"/>
      <c r="AV302" s="150"/>
      <c r="AW302" s="150"/>
      <c r="AX302" s="150"/>
      <c r="AY302" s="150"/>
      <c r="AZ302" s="150"/>
      <c r="BA302" s="150"/>
    </row>
    <row r="303" spans="1:53">
      <c r="A303" s="1"/>
      <c r="B303" s="367" t="str">
        <f t="shared" si="0"/>
        <v>Mailing Address (If different)</v>
      </c>
      <c r="C303" s="368"/>
      <c r="D303" s="368"/>
      <c r="E303" s="368"/>
      <c r="F303" s="368"/>
      <c r="G303" s="368"/>
      <c r="H303" s="368"/>
      <c r="I303" s="368"/>
      <c r="J303" s="368"/>
      <c r="K303" s="368"/>
      <c r="L303" s="368"/>
      <c r="M303" s="368"/>
      <c r="N303" s="368"/>
      <c r="O303" s="368"/>
      <c r="P303" s="368"/>
      <c r="Q303" s="368"/>
      <c r="R303" s="368"/>
      <c r="S303" s="369"/>
      <c r="T303" s="370" t="str">
        <f t="shared" si="1"/>
        <v>City</v>
      </c>
      <c r="U303" s="371"/>
      <c r="V303" s="371"/>
      <c r="W303" s="371"/>
      <c r="X303" s="371"/>
      <c r="Y303" s="371"/>
      <c r="Z303" s="371"/>
      <c r="AA303" s="371"/>
      <c r="AB303" s="371"/>
      <c r="AC303" s="372"/>
      <c r="AD303" s="370" t="str">
        <f>IF(AD14="","",AD14)</f>
        <v>State</v>
      </c>
      <c r="AE303" s="372"/>
      <c r="AF303" s="364" t="str">
        <f>IF(AF14="","",AF14)</f>
        <v>Zip</v>
      </c>
      <c r="AG303" s="365"/>
      <c r="AH303" s="365"/>
      <c r="AI303" s="366"/>
      <c r="AJ303" s="1"/>
      <c r="AK303" s="150"/>
      <c r="AL303" s="150"/>
      <c r="AM303" s="150"/>
      <c r="AN303" s="150"/>
      <c r="AO303" s="150"/>
      <c r="AP303" s="150"/>
      <c r="AQ303" s="150"/>
      <c r="AR303" s="150"/>
      <c r="AS303" s="150"/>
      <c r="AT303" s="150"/>
      <c r="AU303" s="150"/>
      <c r="AV303" s="150"/>
      <c r="AW303" s="150"/>
      <c r="AX303" s="150"/>
      <c r="AY303" s="150"/>
      <c r="AZ303" s="150"/>
      <c r="BA303" s="150"/>
    </row>
    <row r="304" spans="1:53">
      <c r="A304" s="1"/>
      <c r="B304" s="911" t="str">
        <f t="shared" si="0"/>
        <v/>
      </c>
      <c r="C304" s="912"/>
      <c r="D304" s="912"/>
      <c r="E304" s="912"/>
      <c r="F304" s="912"/>
      <c r="G304" s="912"/>
      <c r="H304" s="912"/>
      <c r="I304" s="912"/>
      <c r="J304" s="912"/>
      <c r="K304" s="912"/>
      <c r="L304" s="912"/>
      <c r="M304" s="912"/>
      <c r="N304" s="912"/>
      <c r="O304" s="912"/>
      <c r="P304" s="912"/>
      <c r="Q304" s="912"/>
      <c r="R304" s="912"/>
      <c r="S304" s="913"/>
      <c r="T304" s="911" t="str">
        <f t="shared" si="1"/>
        <v/>
      </c>
      <c r="U304" s="912"/>
      <c r="V304" s="912"/>
      <c r="W304" s="912"/>
      <c r="X304" s="912"/>
      <c r="Y304" s="912"/>
      <c r="Z304" s="912"/>
      <c r="AA304" s="912"/>
      <c r="AB304" s="912"/>
      <c r="AC304" s="913"/>
      <c r="AD304" s="911" t="str">
        <f>IF(AD15="","",AD15)</f>
        <v/>
      </c>
      <c r="AE304" s="913"/>
      <c r="AF304" s="911" t="str">
        <f>IF(AF15="","",AF15)</f>
        <v/>
      </c>
      <c r="AG304" s="912"/>
      <c r="AH304" s="912"/>
      <c r="AI304" s="913"/>
      <c r="AJ304" s="424"/>
      <c r="AK304" s="150"/>
      <c r="AL304" s="150"/>
      <c r="AM304" s="150"/>
      <c r="AN304" s="150"/>
      <c r="AO304" s="150"/>
      <c r="AP304" s="150"/>
      <c r="AQ304" s="150"/>
      <c r="AR304" s="150"/>
      <c r="AS304" s="150"/>
      <c r="AT304" s="150"/>
      <c r="AU304" s="150"/>
      <c r="AV304" s="150"/>
      <c r="AW304" s="150"/>
      <c r="AX304" s="150"/>
      <c r="AY304" s="150"/>
      <c r="AZ304" s="150"/>
      <c r="BA304" s="150"/>
    </row>
    <row r="305" spans="1:53">
      <c r="A305" s="1"/>
      <c r="B305" s="367" t="str">
        <f t="shared" si="0"/>
        <v>Primary Contact Name*</v>
      </c>
      <c r="C305" s="368"/>
      <c r="D305" s="368"/>
      <c r="E305" s="368"/>
      <c r="F305" s="368"/>
      <c r="G305" s="368"/>
      <c r="H305" s="368"/>
      <c r="I305" s="368"/>
      <c r="J305" s="368"/>
      <c r="K305" s="368"/>
      <c r="L305" s="369"/>
      <c r="M305" s="367" t="str">
        <f t="shared" ref="M305:M309" si="2">IF(M16="","",M16)</f>
        <v xml:space="preserve">Title </v>
      </c>
      <c r="N305" s="368"/>
      <c r="O305" s="368"/>
      <c r="P305" s="368"/>
      <c r="Q305" s="368"/>
      <c r="R305" s="368"/>
      <c r="S305" s="369"/>
      <c r="T305" s="367" t="str">
        <f t="shared" si="1"/>
        <v>Phone*</v>
      </c>
      <c r="U305" s="368"/>
      <c r="V305" s="368"/>
      <c r="W305" s="368"/>
      <c r="X305" s="368"/>
      <c r="Y305" s="369"/>
      <c r="Z305" s="373" t="str">
        <f>IF(Z16="","",Z16)</f>
        <v>E-mail*</v>
      </c>
      <c r="AA305" s="374"/>
      <c r="AB305" s="374"/>
      <c r="AC305" s="374"/>
      <c r="AD305" s="374"/>
      <c r="AE305" s="374"/>
      <c r="AF305" s="374"/>
      <c r="AG305" s="374"/>
      <c r="AH305" s="374"/>
      <c r="AI305" s="375"/>
      <c r="AJ305" s="1"/>
      <c r="AK305" s="150"/>
      <c r="AL305" s="150"/>
      <c r="AM305" s="150"/>
      <c r="AN305" s="150"/>
      <c r="AO305" s="150"/>
      <c r="AP305" s="150"/>
      <c r="AQ305" s="150"/>
      <c r="AR305" s="150"/>
      <c r="AS305" s="150"/>
      <c r="AT305" s="150"/>
      <c r="AU305" s="150"/>
      <c r="AV305" s="150"/>
      <c r="AW305" s="150"/>
      <c r="AX305" s="150"/>
      <c r="AY305" s="150"/>
      <c r="AZ305" s="150"/>
      <c r="BA305" s="150"/>
    </row>
    <row r="306" spans="1:53">
      <c r="A306" s="1"/>
      <c r="B306" s="905" t="str">
        <f t="shared" si="0"/>
        <v/>
      </c>
      <c r="C306" s="906"/>
      <c r="D306" s="906"/>
      <c r="E306" s="906"/>
      <c r="F306" s="906"/>
      <c r="G306" s="906"/>
      <c r="H306" s="906"/>
      <c r="I306" s="906"/>
      <c r="J306" s="906"/>
      <c r="K306" s="906"/>
      <c r="L306" s="907"/>
      <c r="M306" s="905" t="str">
        <f t="shared" si="2"/>
        <v/>
      </c>
      <c r="N306" s="906"/>
      <c r="O306" s="906"/>
      <c r="P306" s="906"/>
      <c r="Q306" s="906"/>
      <c r="R306" s="906"/>
      <c r="S306" s="907"/>
      <c r="T306" s="905" t="str">
        <f t="shared" si="1"/>
        <v/>
      </c>
      <c r="U306" s="906"/>
      <c r="V306" s="906"/>
      <c r="W306" s="906"/>
      <c r="X306" s="906"/>
      <c r="Y306" s="907"/>
      <c r="Z306" s="911" t="str">
        <f>IF(Z17="","",Z17)</f>
        <v/>
      </c>
      <c r="AA306" s="912"/>
      <c r="AB306" s="912"/>
      <c r="AC306" s="912"/>
      <c r="AD306" s="912"/>
      <c r="AE306" s="912"/>
      <c r="AF306" s="912"/>
      <c r="AG306" s="912"/>
      <c r="AH306" s="912"/>
      <c r="AI306" s="913"/>
      <c r="AJ306" s="424"/>
      <c r="AK306" s="150"/>
      <c r="AL306" s="150"/>
      <c r="AM306" s="150"/>
      <c r="AN306" s="150"/>
      <c r="AO306" s="150"/>
      <c r="AP306" s="150"/>
      <c r="AQ306" s="150"/>
      <c r="AR306" s="150"/>
      <c r="AS306" s="150"/>
      <c r="AT306" s="150"/>
      <c r="AU306" s="150"/>
      <c r="AV306" s="150"/>
      <c r="AW306" s="150"/>
      <c r="AX306" s="150"/>
      <c r="AY306" s="150"/>
      <c r="AZ306" s="150"/>
      <c r="BA306" s="150"/>
    </row>
    <row r="307" spans="1:53">
      <c r="A307" s="1"/>
      <c r="B307" s="373" t="str">
        <f t="shared" si="0"/>
        <v>Secondary Contact Name</v>
      </c>
      <c r="C307" s="374"/>
      <c r="D307" s="374"/>
      <c r="E307" s="374"/>
      <c r="F307" s="374"/>
      <c r="G307" s="374"/>
      <c r="H307" s="374"/>
      <c r="I307" s="374"/>
      <c r="J307" s="374"/>
      <c r="K307" s="374"/>
      <c r="L307" s="375"/>
      <c r="M307" s="373" t="str">
        <f t="shared" si="2"/>
        <v xml:space="preserve">Title </v>
      </c>
      <c r="N307" s="374"/>
      <c r="O307" s="374"/>
      <c r="P307" s="374"/>
      <c r="Q307" s="374"/>
      <c r="R307" s="374"/>
      <c r="S307" s="375"/>
      <c r="T307" s="373" t="str">
        <f t="shared" si="1"/>
        <v>Phone</v>
      </c>
      <c r="U307" s="374"/>
      <c r="V307" s="374"/>
      <c r="W307" s="374"/>
      <c r="X307" s="374"/>
      <c r="Y307" s="375"/>
      <c r="Z307" s="373" t="str">
        <f>IF(Z18="","",Z18)</f>
        <v>E-mail</v>
      </c>
      <c r="AA307" s="374"/>
      <c r="AB307" s="374"/>
      <c r="AC307" s="374"/>
      <c r="AD307" s="374"/>
      <c r="AE307" s="374"/>
      <c r="AF307" s="374"/>
      <c r="AG307" s="374"/>
      <c r="AH307" s="374"/>
      <c r="AI307" s="375"/>
      <c r="AJ307" s="1"/>
      <c r="AK307" s="150"/>
      <c r="AL307" s="150"/>
      <c r="AM307" s="150"/>
      <c r="AN307" s="150"/>
      <c r="AO307" s="150"/>
      <c r="AP307" s="150"/>
      <c r="AQ307" s="150"/>
      <c r="AR307" s="150"/>
      <c r="AS307" s="150"/>
      <c r="AT307" s="150"/>
      <c r="AU307" s="150"/>
      <c r="AV307" s="150"/>
      <c r="AW307" s="150"/>
      <c r="AX307" s="150"/>
      <c r="AY307" s="150"/>
      <c r="AZ307" s="150"/>
      <c r="BA307" s="150"/>
    </row>
    <row r="308" spans="1:53">
      <c r="A308" s="1"/>
      <c r="B308" s="905" t="str">
        <f t="shared" si="0"/>
        <v/>
      </c>
      <c r="C308" s="906"/>
      <c r="D308" s="906"/>
      <c r="E308" s="906"/>
      <c r="F308" s="906"/>
      <c r="G308" s="906"/>
      <c r="H308" s="906"/>
      <c r="I308" s="906"/>
      <c r="J308" s="906"/>
      <c r="K308" s="906"/>
      <c r="L308" s="907"/>
      <c r="M308" s="905" t="str">
        <f t="shared" si="2"/>
        <v/>
      </c>
      <c r="N308" s="906"/>
      <c r="O308" s="906"/>
      <c r="P308" s="906"/>
      <c r="Q308" s="906"/>
      <c r="R308" s="906"/>
      <c r="S308" s="907"/>
      <c r="T308" s="905" t="str">
        <f t="shared" si="1"/>
        <v/>
      </c>
      <c r="U308" s="906"/>
      <c r="V308" s="906"/>
      <c r="W308" s="906"/>
      <c r="X308" s="906"/>
      <c r="Y308" s="907"/>
      <c r="Z308" s="911" t="str">
        <f>IF(Z19="","",Z19)</f>
        <v/>
      </c>
      <c r="AA308" s="912"/>
      <c r="AB308" s="912"/>
      <c r="AC308" s="912"/>
      <c r="AD308" s="912"/>
      <c r="AE308" s="912"/>
      <c r="AF308" s="912"/>
      <c r="AG308" s="912"/>
      <c r="AH308" s="912"/>
      <c r="AI308" s="913"/>
      <c r="AJ308" s="424"/>
      <c r="AK308" s="150"/>
      <c r="AL308" s="150"/>
      <c r="AM308" s="150"/>
      <c r="AN308" s="150"/>
      <c r="AO308" s="150"/>
      <c r="AP308" s="150"/>
      <c r="AQ308" s="150"/>
      <c r="AR308" s="150"/>
      <c r="AS308" s="150"/>
      <c r="AT308" s="150"/>
      <c r="AU308" s="150"/>
      <c r="AV308" s="150"/>
      <c r="AW308" s="150"/>
      <c r="AX308" s="150"/>
      <c r="AY308" s="150"/>
      <c r="AZ308" s="150"/>
      <c r="BA308" s="150"/>
    </row>
    <row r="309" spans="1:53">
      <c r="A309" s="1"/>
      <c r="B309" s="376" t="str">
        <f t="shared" si="0"/>
        <v>Project Description*</v>
      </c>
      <c r="C309" s="377"/>
      <c r="D309" s="377"/>
      <c r="E309" s="377"/>
      <c r="F309" s="377"/>
      <c r="G309" s="377"/>
      <c r="H309" s="377"/>
      <c r="I309" s="377"/>
      <c r="J309" s="377"/>
      <c r="K309" s="377"/>
      <c r="L309" s="377"/>
      <c r="M309" s="377" t="str">
        <f t="shared" si="2"/>
        <v/>
      </c>
      <c r="N309" s="377"/>
      <c r="O309" s="377"/>
      <c r="P309" s="377"/>
      <c r="Q309" s="377"/>
      <c r="R309" s="377"/>
      <c r="S309" s="378"/>
      <c r="T309" s="367" t="str">
        <f t="shared" si="1"/>
        <v/>
      </c>
      <c r="U309" s="368"/>
      <c r="V309" s="368"/>
      <c r="W309" s="368"/>
      <c r="X309" s="368"/>
      <c r="Y309" s="368"/>
      <c r="Z309" s="368"/>
      <c r="AA309" s="368"/>
      <c r="AB309" s="368"/>
      <c r="AC309" s="368"/>
      <c r="AD309" s="368"/>
      <c r="AE309" s="368"/>
      <c r="AF309" s="368"/>
      <c r="AG309" s="368"/>
      <c r="AH309" s="368"/>
      <c r="AI309" s="369"/>
      <c r="AJ309" s="1"/>
      <c r="AK309" s="150"/>
      <c r="AL309" s="150"/>
      <c r="AM309" s="150"/>
      <c r="AN309" s="150"/>
      <c r="AO309" s="150"/>
      <c r="AP309" s="150"/>
      <c r="AQ309" s="150"/>
      <c r="AR309" s="150"/>
      <c r="AS309" s="150"/>
      <c r="AT309" s="150"/>
      <c r="AU309" s="150"/>
      <c r="AV309" s="150"/>
      <c r="AW309" s="150"/>
      <c r="AX309" s="150"/>
      <c r="AY309" s="150"/>
      <c r="AZ309" s="150"/>
      <c r="BA309" s="150"/>
    </row>
    <row r="310" spans="1:53">
      <c r="A310" s="1"/>
      <c r="B310" s="1172" t="str">
        <f t="shared" si="0"/>
        <v/>
      </c>
      <c r="C310" s="1173"/>
      <c r="D310" s="1173"/>
      <c r="E310" s="1173"/>
      <c r="F310" s="1173"/>
      <c r="G310" s="1173"/>
      <c r="H310" s="1173"/>
      <c r="I310" s="1173"/>
      <c r="J310" s="1173"/>
      <c r="K310" s="1173"/>
      <c r="L310" s="1173"/>
      <c r="M310" s="1173"/>
      <c r="N310" s="1173"/>
      <c r="O310" s="1173"/>
      <c r="P310" s="1173"/>
      <c r="Q310" s="1173"/>
      <c r="R310" s="1173"/>
      <c r="S310" s="1174"/>
      <c r="T310" s="1175" t="str">
        <f t="shared" si="1"/>
        <v/>
      </c>
      <c r="U310" s="1176"/>
      <c r="V310" s="1176"/>
      <c r="W310" s="1176"/>
      <c r="X310" s="1176"/>
      <c r="Y310" s="1176"/>
      <c r="Z310" s="1176"/>
      <c r="AA310" s="1176"/>
      <c r="AB310" s="1176"/>
      <c r="AC310" s="1176"/>
      <c r="AD310" s="1176"/>
      <c r="AE310" s="1176"/>
      <c r="AF310" s="1176"/>
      <c r="AG310" s="1176"/>
      <c r="AH310" s="1176"/>
      <c r="AI310" s="1177"/>
      <c r="AJ310" s="424"/>
      <c r="AK310" s="150"/>
      <c r="AL310" s="150"/>
      <c r="AM310" s="150"/>
      <c r="AN310" s="150"/>
      <c r="AO310" s="150"/>
      <c r="AP310" s="150"/>
      <c r="AQ310" s="150"/>
      <c r="AR310" s="150"/>
      <c r="AS310" s="150"/>
      <c r="AT310" s="150"/>
      <c r="AU310" s="150"/>
      <c r="AV310" s="150"/>
      <c r="AW310" s="150"/>
      <c r="AX310" s="150"/>
      <c r="AY310" s="150"/>
      <c r="AZ310" s="150"/>
      <c r="BA310" s="150"/>
    </row>
    <row r="311" spans="1:53">
      <c r="A311" s="1"/>
      <c r="B311" s="376" t="str">
        <f t="shared" si="0"/>
        <v>Additional Description Specific to Custom Project</v>
      </c>
      <c r="C311" s="390"/>
      <c r="D311" s="390"/>
      <c r="E311" s="390"/>
      <c r="F311" s="390"/>
      <c r="G311" s="390"/>
      <c r="H311" s="390"/>
      <c r="I311" s="390"/>
      <c r="J311" s="390"/>
      <c r="K311" s="390"/>
      <c r="L311" s="390"/>
      <c r="M311" s="390"/>
      <c r="N311" s="390"/>
      <c r="O311" s="390"/>
      <c r="P311" s="390"/>
      <c r="Q311" s="390"/>
      <c r="R311" s="390"/>
      <c r="S311" s="390"/>
      <c r="T311" s="390"/>
      <c r="U311" s="390"/>
      <c r="V311" s="390"/>
      <c r="W311" s="390"/>
      <c r="X311" s="390"/>
      <c r="Y311" s="390"/>
      <c r="Z311" s="390"/>
      <c r="AA311" s="390"/>
      <c r="AB311" s="390"/>
      <c r="AC311" s="390"/>
      <c r="AD311" s="390"/>
      <c r="AE311" s="390"/>
      <c r="AF311" s="390"/>
      <c r="AG311" s="390"/>
      <c r="AH311" s="390"/>
      <c r="AI311" s="395"/>
      <c r="AJ311" s="1"/>
      <c r="AK311" s="150"/>
      <c r="AL311" s="150"/>
      <c r="AM311" s="150"/>
      <c r="AN311" s="150"/>
      <c r="AO311" s="150"/>
      <c r="AP311" s="150"/>
      <c r="AQ311" s="150"/>
      <c r="AR311" s="150"/>
      <c r="AS311" s="150"/>
      <c r="AT311" s="150"/>
      <c r="AU311" s="150"/>
      <c r="AV311" s="150"/>
      <c r="AW311" s="150"/>
      <c r="AX311" s="150"/>
      <c r="AY311" s="150"/>
      <c r="AZ311" s="150"/>
      <c r="BA311" s="150"/>
    </row>
    <row r="312" spans="1:53" ht="78" customHeight="1">
      <c r="A312" s="1"/>
      <c r="B312" s="1187" t="str">
        <f t="shared" si="0"/>
        <v/>
      </c>
      <c r="C312" s="1188"/>
      <c r="D312" s="1188"/>
      <c r="E312" s="1188"/>
      <c r="F312" s="1188"/>
      <c r="G312" s="1188"/>
      <c r="H312" s="1188"/>
      <c r="I312" s="1188"/>
      <c r="J312" s="1188"/>
      <c r="K312" s="1188"/>
      <c r="L312" s="1188"/>
      <c r="M312" s="1188"/>
      <c r="N312" s="1188"/>
      <c r="O312" s="1188"/>
      <c r="P312" s="1188"/>
      <c r="Q312" s="1188"/>
      <c r="R312" s="1188"/>
      <c r="S312" s="1188"/>
      <c r="T312" s="1188"/>
      <c r="U312" s="1188"/>
      <c r="V312" s="1188"/>
      <c r="W312" s="1188"/>
      <c r="X312" s="1188"/>
      <c r="Y312" s="1188"/>
      <c r="Z312" s="1188"/>
      <c r="AA312" s="1188"/>
      <c r="AB312" s="1188"/>
      <c r="AC312" s="1188"/>
      <c r="AD312" s="1188"/>
      <c r="AE312" s="1188"/>
      <c r="AF312" s="1188"/>
      <c r="AG312" s="1188"/>
      <c r="AH312" s="1188"/>
      <c r="AI312" s="1189"/>
      <c r="AJ312" s="1"/>
      <c r="AK312" s="150"/>
      <c r="AL312" s="150"/>
      <c r="AM312" s="150"/>
      <c r="AN312" s="150"/>
      <c r="AO312" s="150"/>
      <c r="AP312" s="150"/>
      <c r="AQ312" s="150"/>
      <c r="AR312" s="150"/>
      <c r="AS312" s="150"/>
      <c r="AT312" s="150"/>
      <c r="AU312" s="150"/>
      <c r="AV312" s="150"/>
      <c r="AW312" s="150"/>
      <c r="AX312" s="150"/>
      <c r="AY312" s="150"/>
      <c r="AZ312" s="150"/>
      <c r="BA312" s="150"/>
    </row>
    <row r="313" spans="1:53">
      <c r="A313" s="1"/>
      <c r="B313" s="377" t="str">
        <f t="shared" si="0"/>
        <v/>
      </c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50"/>
      <c r="AL313" s="150"/>
      <c r="AM313" s="150"/>
      <c r="AN313" s="150"/>
      <c r="AO313" s="150"/>
      <c r="AP313" s="150"/>
      <c r="AQ313" s="150"/>
      <c r="AR313" s="150"/>
      <c r="AS313" s="150"/>
      <c r="AT313" s="150"/>
      <c r="AU313" s="150"/>
      <c r="AV313" s="150"/>
      <c r="AW313" s="150"/>
      <c r="AX313" s="150"/>
      <c r="AY313" s="150"/>
      <c r="AZ313" s="150"/>
      <c r="BA313" s="150"/>
    </row>
    <row r="314" spans="1:53" ht="15.75">
      <c r="A314" s="1"/>
      <c r="B314" s="103" t="str">
        <f t="shared" si="0"/>
        <v>Project Costs and Savings</v>
      </c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50"/>
      <c r="AL314" s="150"/>
      <c r="AM314" s="150"/>
      <c r="AN314" s="150"/>
      <c r="AO314" s="150"/>
      <c r="AP314" s="150"/>
      <c r="AQ314" s="150"/>
      <c r="AR314" s="150"/>
      <c r="AS314" s="150"/>
      <c r="AT314" s="150"/>
      <c r="AU314" s="150"/>
      <c r="AV314" s="150"/>
      <c r="AW314" s="150"/>
      <c r="AX314" s="150"/>
      <c r="AY314" s="150"/>
      <c r="AZ314" s="150"/>
      <c r="BA314" s="150"/>
    </row>
    <row r="315" spans="1:53">
      <c r="A315" s="1"/>
      <c r="B315" s="376" t="str">
        <f t="shared" si="0"/>
        <v>Measure</v>
      </c>
      <c r="C315" s="377"/>
      <c r="D315" s="377"/>
      <c r="E315" s="377"/>
      <c r="F315" s="377"/>
      <c r="G315" s="377"/>
      <c r="H315" s="378"/>
      <c r="I315" s="376" t="str">
        <f t="shared" ref="I315:AF315" si="3">IF(I26="","",I26)</f>
        <v>Material Costs</v>
      </c>
      <c r="J315" s="377"/>
      <c r="K315" s="377"/>
      <c r="L315" s="377"/>
      <c r="M315" s="378"/>
      <c r="N315" s="376" t="str">
        <f t="shared" si="3"/>
        <v>Labor Costs</v>
      </c>
      <c r="O315" s="377"/>
      <c r="P315" s="377"/>
      <c r="Q315" s="377"/>
      <c r="R315" s="378"/>
      <c r="S315" s="376" t="str">
        <f t="shared" si="3"/>
        <v>Total Costs</v>
      </c>
      <c r="T315" s="377"/>
      <c r="U315" s="377"/>
      <c r="V315" s="377"/>
      <c r="W315" s="378"/>
      <c r="X315" s="376" t="str">
        <f t="shared" si="3"/>
        <v>kWh Before</v>
      </c>
      <c r="Y315" s="377"/>
      <c r="Z315" s="377"/>
      <c r="AA315" s="378"/>
      <c r="AB315" s="376" t="str">
        <f t="shared" si="3"/>
        <v>kWh After</v>
      </c>
      <c r="AC315" s="377"/>
      <c r="AD315" s="377"/>
      <c r="AE315" s="378"/>
      <c r="AF315" s="376" t="str">
        <f t="shared" si="3"/>
        <v>kWh Savings</v>
      </c>
      <c r="AG315" s="377"/>
      <c r="AH315" s="377"/>
      <c r="AI315" s="378"/>
      <c r="AJ315" s="1"/>
      <c r="AK315" s="150"/>
      <c r="AL315" s="150"/>
      <c r="AM315" s="150"/>
      <c r="AN315" s="150"/>
      <c r="AO315" s="150"/>
      <c r="AP315" s="150"/>
      <c r="AQ315" s="150"/>
      <c r="AR315" s="150"/>
      <c r="AS315" s="150"/>
      <c r="AT315" s="150"/>
      <c r="AU315" s="150"/>
      <c r="AV315" s="150"/>
      <c r="AW315" s="150"/>
      <c r="AX315" s="150"/>
      <c r="AY315" s="150"/>
      <c r="AZ315" s="150"/>
      <c r="BA315" s="150"/>
    </row>
    <row r="316" spans="1:53">
      <c r="A316" s="1"/>
      <c r="B316" s="905" t="str">
        <f t="shared" si="0"/>
        <v/>
      </c>
      <c r="C316" s="906"/>
      <c r="D316" s="906"/>
      <c r="E316" s="906"/>
      <c r="F316" s="906"/>
      <c r="G316" s="906"/>
      <c r="H316" s="907"/>
      <c r="I316" s="1181" t="str">
        <f>IF(I27="","",I27)</f>
        <v/>
      </c>
      <c r="J316" s="1182"/>
      <c r="K316" s="1182"/>
      <c r="L316" s="1182"/>
      <c r="M316" s="1183"/>
      <c r="N316" s="1184" t="str">
        <f>IF(N27="","",N27)</f>
        <v/>
      </c>
      <c r="O316" s="1185"/>
      <c r="P316" s="1185"/>
      <c r="Q316" s="1185"/>
      <c r="R316" s="1186"/>
      <c r="S316" s="1184" t="str">
        <f>IF(S27="","",S27)</f>
        <v/>
      </c>
      <c r="T316" s="1185"/>
      <c r="U316" s="1185"/>
      <c r="V316" s="1185"/>
      <c r="W316" s="1186"/>
      <c r="X316" s="1193" t="str">
        <f>IF(X27="","",X27)</f>
        <v/>
      </c>
      <c r="Y316" s="1194"/>
      <c r="Z316" s="1194"/>
      <c r="AA316" s="1195"/>
      <c r="AB316" s="1193" t="str">
        <f>IF(AB27="","",AB27)</f>
        <v/>
      </c>
      <c r="AC316" s="1194"/>
      <c r="AD316" s="1194"/>
      <c r="AE316" s="1195"/>
      <c r="AF316" s="1193" t="str">
        <f>IF(AF27="","",AF27)</f>
        <v/>
      </c>
      <c r="AG316" s="1194"/>
      <c r="AH316" s="1194"/>
      <c r="AI316" s="1195"/>
      <c r="AJ316" s="1"/>
      <c r="AK316" s="150"/>
      <c r="AL316" s="150"/>
      <c r="AM316" s="150"/>
      <c r="AN316" s="150"/>
      <c r="AO316" s="150"/>
      <c r="AP316" s="150"/>
      <c r="AQ316" s="150"/>
      <c r="AR316" s="150"/>
      <c r="AS316" s="150"/>
      <c r="AT316" s="150"/>
      <c r="AU316" s="150"/>
      <c r="AV316" s="150"/>
      <c r="AW316" s="150"/>
      <c r="AX316" s="150"/>
      <c r="AY316" s="150"/>
      <c r="AZ316" s="150"/>
      <c r="BA316" s="150"/>
    </row>
    <row r="317" spans="1:5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50"/>
      <c r="AL317" s="150"/>
      <c r="AM317" s="150"/>
      <c r="AN317" s="150"/>
      <c r="AO317" s="150"/>
      <c r="AP317" s="150"/>
      <c r="AQ317" s="150"/>
      <c r="AR317" s="150"/>
      <c r="AS317" s="150"/>
      <c r="AT317" s="150"/>
      <c r="AU317" s="150"/>
      <c r="AV317" s="150"/>
      <c r="AW317" s="150"/>
      <c r="AX317" s="150"/>
      <c r="AY317" s="150"/>
      <c r="AZ317" s="150"/>
      <c r="BA317" s="150"/>
    </row>
    <row r="318" spans="1:53" ht="15.75">
      <c r="A318" s="1"/>
      <c r="B318" s="103" t="str">
        <f>IF(B29="","",B29)</f>
        <v>Project Information</v>
      </c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50"/>
      <c r="AL318" s="150"/>
      <c r="AM318" s="150"/>
      <c r="AN318" s="150"/>
      <c r="AO318" s="150"/>
      <c r="AP318" s="150"/>
      <c r="AQ318" s="150"/>
      <c r="AR318" s="150"/>
      <c r="AS318" s="150"/>
      <c r="AT318" s="150"/>
      <c r="AU318" s="150"/>
      <c r="AV318" s="150"/>
      <c r="AW318" s="150"/>
      <c r="AX318" s="150"/>
      <c r="AY318" s="150"/>
      <c r="AZ318" s="150"/>
      <c r="BA318" s="150"/>
    </row>
    <row r="319" spans="1:53">
      <c r="A319" s="1"/>
      <c r="B319" s="376" t="str">
        <f>IF(B30="","",B30)</f>
        <v>Project Start Date</v>
      </c>
      <c r="C319" s="390"/>
      <c r="D319" s="390"/>
      <c r="E319" s="390"/>
      <c r="F319" s="390"/>
      <c r="G319" s="390"/>
      <c r="H319" s="395"/>
      <c r="I319" s="376" t="str">
        <f>IF(I30="","",I30)</f>
        <v>Project Completion Date</v>
      </c>
      <c r="J319" s="390"/>
      <c r="K319" s="390"/>
      <c r="L319" s="390"/>
      <c r="M319" s="390"/>
      <c r="N319" s="390"/>
      <c r="O319" s="395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50"/>
      <c r="AL319" s="150"/>
      <c r="AM319" s="150"/>
      <c r="AN319" s="150"/>
      <c r="AO319" s="150"/>
      <c r="AP319" s="150"/>
      <c r="AQ319" s="150"/>
      <c r="AR319" s="150"/>
      <c r="AS319" s="150"/>
      <c r="AT319" s="150"/>
      <c r="AU319" s="150"/>
      <c r="AV319" s="150"/>
      <c r="AW319" s="150"/>
      <c r="AX319" s="150"/>
      <c r="AY319" s="150"/>
      <c r="AZ319" s="150"/>
      <c r="BA319" s="150"/>
    </row>
    <row r="320" spans="1:53">
      <c r="A320" s="1"/>
      <c r="B320" s="1196" t="str">
        <f>IF(B31="","",B31)</f>
        <v/>
      </c>
      <c r="C320" s="1197"/>
      <c r="D320" s="1197"/>
      <c r="E320" s="1197"/>
      <c r="F320" s="1197"/>
      <c r="G320" s="1197"/>
      <c r="H320" s="1198"/>
      <c r="I320" s="1196" t="str">
        <f>IF(I31="","",I31)</f>
        <v/>
      </c>
      <c r="J320" s="1197"/>
      <c r="K320" s="1197"/>
      <c r="L320" s="1197"/>
      <c r="M320" s="1197"/>
      <c r="N320" s="1197"/>
      <c r="O320" s="1198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50"/>
      <c r="AL320" s="150"/>
      <c r="AM320" s="150"/>
      <c r="AN320" s="150"/>
      <c r="AO320" s="150"/>
      <c r="AP320" s="150"/>
      <c r="AQ320" s="150"/>
      <c r="AR320" s="150"/>
      <c r="AS320" s="150"/>
      <c r="AT320" s="150"/>
      <c r="AU320" s="150"/>
      <c r="AV320" s="150"/>
      <c r="AW320" s="150"/>
      <c r="AX320" s="150"/>
      <c r="AY320" s="150"/>
      <c r="AZ320" s="150"/>
      <c r="BA320" s="150"/>
    </row>
    <row r="321" spans="1:5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50"/>
      <c r="AL321" s="150"/>
      <c r="AM321" s="150"/>
      <c r="AN321" s="150"/>
      <c r="AO321" s="150"/>
      <c r="AP321" s="150"/>
      <c r="AQ321" s="150"/>
      <c r="AR321" s="150"/>
      <c r="AS321" s="150"/>
      <c r="AT321" s="150"/>
      <c r="AU321" s="150"/>
      <c r="AV321" s="150"/>
      <c r="AW321" s="150"/>
      <c r="AX321" s="150"/>
      <c r="AY321" s="150"/>
      <c r="AZ321" s="150"/>
      <c r="BA321" s="150"/>
    </row>
    <row r="322" spans="1:53">
      <c r="A322" s="1"/>
      <c r="B322" s="20" t="str">
        <f>IF(B33="","",B33)</f>
        <v>NC (09/26)</v>
      </c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50"/>
      <c r="AL322" s="150"/>
      <c r="AM322" s="150"/>
      <c r="AN322" s="150"/>
      <c r="AO322" s="150"/>
      <c r="AP322" s="150"/>
      <c r="AQ322" s="150"/>
      <c r="AR322" s="150"/>
      <c r="AS322" s="150"/>
      <c r="AT322" s="150"/>
      <c r="AU322" s="150"/>
      <c r="AV322" s="150"/>
      <c r="AW322" s="150"/>
      <c r="AX322" s="150"/>
      <c r="AY322" s="150"/>
      <c r="AZ322" s="150"/>
      <c r="BA322" s="150"/>
    </row>
    <row r="323" spans="1:53">
      <c r="A323" s="150"/>
      <c r="B323" s="150"/>
      <c r="C323" s="150"/>
      <c r="D323" s="150"/>
      <c r="E323" s="150"/>
      <c r="F323" s="150"/>
      <c r="G323" s="150"/>
      <c r="H323" s="150"/>
      <c r="I323" s="150"/>
      <c r="J323" s="150"/>
      <c r="K323" s="150"/>
      <c r="L323" s="150"/>
      <c r="M323" s="150"/>
      <c r="N323" s="150"/>
      <c r="O323" s="150"/>
      <c r="P323" s="150"/>
      <c r="Q323" s="150"/>
      <c r="R323" s="150"/>
      <c r="S323" s="150"/>
      <c r="T323" s="150"/>
      <c r="U323" s="150"/>
      <c r="V323" s="150"/>
      <c r="W323" s="150"/>
      <c r="X323" s="150"/>
      <c r="Y323" s="150"/>
      <c r="Z323" s="150"/>
      <c r="AA323" s="150"/>
      <c r="AB323" s="150"/>
      <c r="AC323" s="150"/>
      <c r="AD323" s="150"/>
      <c r="AE323" s="150"/>
      <c r="AF323" s="150"/>
      <c r="AG323" s="150"/>
      <c r="AH323" s="150"/>
      <c r="AI323" s="150"/>
      <c r="AJ323" s="150"/>
      <c r="AK323" s="150"/>
      <c r="AL323" s="150"/>
      <c r="AM323" s="150"/>
      <c r="AN323" s="150"/>
      <c r="AO323" s="150"/>
      <c r="AP323" s="150"/>
      <c r="AQ323" s="150"/>
      <c r="AR323" s="150"/>
      <c r="AS323" s="150"/>
      <c r="AT323" s="150"/>
      <c r="AU323" s="150"/>
      <c r="AV323" s="150"/>
      <c r="AW323" s="150"/>
      <c r="AX323" s="150"/>
      <c r="AY323" s="150"/>
      <c r="AZ323" s="150"/>
      <c r="BA323" s="150"/>
    </row>
    <row r="324" spans="1:53">
      <c r="A324" s="150"/>
      <c r="B324" s="150"/>
      <c r="C324" s="150"/>
      <c r="D324" s="150"/>
      <c r="E324" s="150"/>
      <c r="F324" s="150"/>
      <c r="G324" s="150"/>
      <c r="H324" s="150"/>
      <c r="I324" s="150"/>
      <c r="J324" s="150"/>
      <c r="K324" s="150"/>
      <c r="L324" s="150"/>
      <c r="M324" s="150"/>
      <c r="N324" s="150"/>
      <c r="O324" s="150"/>
      <c r="P324" s="150"/>
      <c r="Q324" s="150"/>
      <c r="R324" s="150"/>
      <c r="S324" s="150"/>
      <c r="T324" s="150"/>
      <c r="U324" s="150"/>
      <c r="V324" s="150"/>
      <c r="W324" s="150"/>
      <c r="X324" s="150"/>
      <c r="Y324" s="150"/>
      <c r="Z324" s="150"/>
      <c r="AA324" s="150"/>
      <c r="AB324" s="150"/>
      <c r="AC324" s="150"/>
      <c r="AD324" s="150"/>
      <c r="AE324" s="150"/>
      <c r="AF324" s="150"/>
      <c r="AG324" s="150"/>
      <c r="AH324" s="150"/>
      <c r="AI324" s="150"/>
      <c r="AJ324" s="150"/>
      <c r="AK324" s="150"/>
      <c r="AL324" s="150"/>
      <c r="AM324" s="150"/>
      <c r="AN324" s="150"/>
      <c r="AO324" s="150"/>
      <c r="AP324" s="150"/>
      <c r="AQ324" s="150"/>
      <c r="AR324" s="150"/>
      <c r="AS324" s="150"/>
      <c r="AT324" s="150"/>
      <c r="AU324" s="150"/>
      <c r="AV324" s="150"/>
      <c r="AW324" s="150"/>
      <c r="AX324" s="150"/>
      <c r="AY324" s="150"/>
      <c r="AZ324" s="150"/>
      <c r="BA324" s="150"/>
    </row>
    <row r="325" spans="1:53">
      <c r="A325" s="150"/>
      <c r="B325" s="150"/>
      <c r="C325" s="150"/>
      <c r="D325" s="150"/>
      <c r="E325" s="150"/>
      <c r="F325" s="150"/>
      <c r="G325" s="150"/>
      <c r="H325" s="150"/>
      <c r="I325" s="150"/>
      <c r="J325" s="150"/>
      <c r="K325" s="150"/>
      <c r="L325" s="150"/>
      <c r="M325" s="150"/>
      <c r="N325" s="150"/>
      <c r="O325" s="150"/>
      <c r="P325" s="150"/>
      <c r="Q325" s="150"/>
      <c r="R325" s="150"/>
      <c r="S325" s="150"/>
      <c r="T325" s="150"/>
      <c r="U325" s="150"/>
      <c r="V325" s="150"/>
      <c r="W325" s="150"/>
      <c r="X325" s="150"/>
      <c r="Y325" s="150"/>
      <c r="Z325" s="150"/>
      <c r="AA325" s="150"/>
      <c r="AB325" s="150"/>
      <c r="AC325" s="150"/>
      <c r="AD325" s="150"/>
      <c r="AE325" s="150"/>
      <c r="AF325" s="150"/>
      <c r="AG325" s="150"/>
      <c r="AH325" s="150"/>
      <c r="AI325" s="150"/>
      <c r="AJ325" s="150"/>
      <c r="AK325" s="150"/>
      <c r="AL325" s="150"/>
      <c r="AM325" s="150"/>
      <c r="AN325" s="150"/>
      <c r="AO325" s="150"/>
      <c r="AP325" s="150"/>
      <c r="AQ325" s="150"/>
      <c r="AR325" s="150"/>
      <c r="AS325" s="150"/>
      <c r="AT325" s="150"/>
      <c r="AU325" s="150"/>
      <c r="AV325" s="150"/>
      <c r="AW325" s="150"/>
      <c r="AX325" s="150"/>
      <c r="AY325" s="150"/>
      <c r="AZ325" s="150"/>
      <c r="BA325" s="150"/>
    </row>
    <row r="326" spans="1:53">
      <c r="A326" s="150"/>
      <c r="B326" s="150"/>
      <c r="C326" s="150"/>
      <c r="D326" s="150"/>
      <c r="E326" s="150"/>
      <c r="F326" s="150"/>
      <c r="G326" s="150"/>
      <c r="H326" s="150"/>
      <c r="I326" s="150"/>
      <c r="J326" s="150"/>
      <c r="K326" s="150"/>
      <c r="L326" s="150"/>
      <c r="M326" s="150"/>
      <c r="N326" s="150"/>
      <c r="O326" s="150"/>
      <c r="P326" s="150"/>
      <c r="Q326" s="150"/>
      <c r="R326" s="150"/>
      <c r="S326" s="150"/>
      <c r="T326" s="150"/>
      <c r="U326" s="150"/>
      <c r="V326" s="150"/>
      <c r="W326" s="150"/>
      <c r="X326" s="150"/>
      <c r="Y326" s="150"/>
      <c r="Z326" s="150"/>
      <c r="AA326" s="150"/>
      <c r="AB326" s="150"/>
      <c r="AC326" s="150"/>
      <c r="AD326" s="150"/>
      <c r="AE326" s="150"/>
      <c r="AF326" s="150"/>
      <c r="AG326" s="150"/>
      <c r="AH326" s="150"/>
      <c r="AI326" s="150"/>
      <c r="AJ326" s="150"/>
      <c r="AK326" s="150"/>
      <c r="AL326" s="150"/>
      <c r="AM326" s="150"/>
      <c r="AN326" s="150"/>
      <c r="AO326" s="150"/>
      <c r="AP326" s="150"/>
      <c r="AQ326" s="150"/>
      <c r="AR326" s="150"/>
      <c r="AS326" s="150"/>
      <c r="AT326" s="150"/>
      <c r="AU326" s="150"/>
      <c r="AV326" s="150"/>
      <c r="AW326" s="150"/>
      <c r="AX326" s="150"/>
      <c r="AY326" s="150"/>
      <c r="AZ326" s="150"/>
      <c r="BA326" s="150"/>
    </row>
    <row r="327" spans="1:53">
      <c r="A327" s="150"/>
      <c r="B327" s="150"/>
      <c r="C327" s="150"/>
      <c r="D327" s="150"/>
      <c r="E327" s="150"/>
      <c r="F327" s="150"/>
      <c r="G327" s="150"/>
      <c r="H327" s="150"/>
      <c r="I327" s="150"/>
      <c r="J327" s="150"/>
      <c r="K327" s="150"/>
      <c r="L327" s="150"/>
      <c r="M327" s="150"/>
      <c r="N327" s="150"/>
      <c r="O327" s="150"/>
      <c r="P327" s="150"/>
      <c r="Q327" s="150"/>
      <c r="R327" s="150"/>
      <c r="S327" s="150"/>
      <c r="T327" s="150"/>
      <c r="U327" s="150"/>
      <c r="V327" s="150"/>
      <c r="W327" s="150"/>
      <c r="X327" s="150"/>
      <c r="Y327" s="150"/>
      <c r="Z327" s="150"/>
      <c r="AA327" s="150"/>
      <c r="AB327" s="150"/>
      <c r="AC327" s="150"/>
      <c r="AD327" s="150"/>
      <c r="AE327" s="150"/>
      <c r="AF327" s="150"/>
      <c r="AG327" s="150"/>
      <c r="AH327" s="150"/>
      <c r="AI327" s="150"/>
      <c r="AJ327" s="150"/>
      <c r="AK327" s="150"/>
      <c r="AL327" s="150"/>
      <c r="AM327" s="150"/>
      <c r="AN327" s="150"/>
      <c r="AO327" s="150"/>
      <c r="AP327" s="150"/>
      <c r="AQ327" s="150"/>
      <c r="AR327" s="150"/>
      <c r="AS327" s="150"/>
      <c r="AT327" s="150"/>
      <c r="AU327" s="150"/>
      <c r="AV327" s="150"/>
      <c r="AW327" s="150"/>
      <c r="AX327" s="150"/>
      <c r="AY327" s="150"/>
      <c r="AZ327" s="150"/>
      <c r="BA327" s="150"/>
    </row>
    <row r="328" spans="1:53">
      <c r="A328" s="150"/>
      <c r="B328" s="150"/>
      <c r="C328" s="150"/>
      <c r="D328" s="150"/>
      <c r="E328" s="150"/>
      <c r="F328" s="150"/>
      <c r="G328" s="150"/>
      <c r="H328" s="150"/>
      <c r="I328" s="150"/>
      <c r="J328" s="150"/>
      <c r="K328" s="150"/>
      <c r="L328" s="150"/>
      <c r="M328" s="150"/>
      <c r="N328" s="150"/>
      <c r="O328" s="150"/>
      <c r="P328" s="150"/>
      <c r="Q328" s="150"/>
      <c r="R328" s="150"/>
      <c r="S328" s="150"/>
      <c r="T328" s="150"/>
      <c r="U328" s="150"/>
      <c r="V328" s="150"/>
      <c r="W328" s="150"/>
      <c r="X328" s="150"/>
      <c r="Y328" s="150"/>
      <c r="Z328" s="150"/>
      <c r="AA328" s="150"/>
      <c r="AB328" s="150"/>
      <c r="AC328" s="150"/>
      <c r="AD328" s="150"/>
      <c r="AE328" s="150"/>
      <c r="AF328" s="150"/>
      <c r="AG328" s="150"/>
      <c r="AH328" s="150"/>
      <c r="AI328" s="150"/>
      <c r="AJ328" s="150"/>
      <c r="AK328" s="150"/>
      <c r="AL328" s="150"/>
      <c r="AM328" s="150"/>
      <c r="AN328" s="150"/>
      <c r="AO328" s="150"/>
      <c r="AP328" s="150"/>
      <c r="AQ328" s="150"/>
      <c r="AR328" s="150"/>
      <c r="AS328" s="150"/>
      <c r="AT328" s="150"/>
      <c r="AU328" s="150"/>
      <c r="AV328" s="150"/>
      <c r="AW328" s="150"/>
      <c r="AX328" s="150"/>
      <c r="AY328" s="150"/>
      <c r="AZ328" s="150"/>
      <c r="BA328" s="150"/>
    </row>
    <row r="329" spans="1:53">
      <c r="A329" s="150"/>
      <c r="B329" s="150"/>
      <c r="C329" s="150"/>
      <c r="D329" s="150"/>
      <c r="E329" s="150"/>
      <c r="F329" s="150"/>
      <c r="G329" s="150"/>
      <c r="H329" s="150"/>
      <c r="I329" s="150"/>
      <c r="J329" s="150"/>
      <c r="K329" s="150"/>
      <c r="L329" s="150"/>
      <c r="M329" s="150"/>
      <c r="N329" s="150"/>
      <c r="O329" s="150"/>
      <c r="P329" s="150"/>
      <c r="Q329" s="150"/>
      <c r="R329" s="150"/>
      <c r="S329" s="150"/>
      <c r="T329" s="150"/>
      <c r="U329" s="150"/>
      <c r="V329" s="150"/>
      <c r="W329" s="150"/>
      <c r="X329" s="150"/>
      <c r="Y329" s="150"/>
      <c r="Z329" s="150"/>
      <c r="AA329" s="150"/>
      <c r="AB329" s="150"/>
      <c r="AC329" s="150"/>
      <c r="AD329" s="150"/>
      <c r="AE329" s="150"/>
      <c r="AF329" s="150"/>
      <c r="AG329" s="150"/>
      <c r="AH329" s="150"/>
      <c r="AI329" s="150"/>
      <c r="AJ329" s="150"/>
      <c r="AK329" s="150"/>
      <c r="AL329" s="150"/>
      <c r="AM329" s="150"/>
      <c r="AN329" s="150"/>
      <c r="AO329" s="150"/>
      <c r="AP329" s="150"/>
      <c r="AQ329" s="150"/>
      <c r="AR329" s="150"/>
      <c r="AS329" s="150"/>
      <c r="AT329" s="150"/>
      <c r="AU329" s="150"/>
      <c r="AV329" s="150"/>
      <c r="AW329" s="150"/>
      <c r="AX329" s="150"/>
      <c r="AY329" s="150"/>
      <c r="AZ329" s="150"/>
      <c r="BA329" s="150"/>
    </row>
    <row r="330" spans="1:53">
      <c r="A330" s="150"/>
      <c r="B330" s="150"/>
      <c r="C330" s="150"/>
      <c r="D330" s="150"/>
      <c r="E330" s="150"/>
      <c r="F330" s="150"/>
      <c r="G330" s="150"/>
      <c r="H330" s="150"/>
      <c r="I330" s="150"/>
      <c r="J330" s="150"/>
      <c r="K330" s="150"/>
      <c r="L330" s="150"/>
      <c r="M330" s="150"/>
      <c r="N330" s="150"/>
      <c r="O330" s="150"/>
      <c r="P330" s="150"/>
      <c r="Q330" s="150"/>
      <c r="R330" s="150"/>
      <c r="S330" s="150"/>
      <c r="T330" s="150"/>
      <c r="U330" s="150"/>
      <c r="V330" s="150"/>
      <c r="W330" s="150"/>
      <c r="X330" s="150"/>
      <c r="Y330" s="150"/>
      <c r="Z330" s="150"/>
      <c r="AA330" s="150"/>
      <c r="AB330" s="150"/>
      <c r="AC330" s="150"/>
      <c r="AD330" s="150"/>
      <c r="AE330" s="150"/>
      <c r="AF330" s="150"/>
      <c r="AG330" s="150"/>
      <c r="AH330" s="150"/>
      <c r="AI330" s="150"/>
      <c r="AJ330" s="150"/>
      <c r="AK330" s="150"/>
      <c r="AL330" s="150"/>
      <c r="AM330" s="150"/>
      <c r="AN330" s="150"/>
      <c r="AO330" s="150"/>
      <c r="AP330" s="150"/>
      <c r="AQ330" s="150"/>
      <c r="AR330" s="150"/>
      <c r="AS330" s="150"/>
      <c r="AT330" s="150"/>
      <c r="AU330" s="150"/>
      <c r="AV330" s="150"/>
      <c r="AW330" s="150"/>
      <c r="AX330" s="150"/>
      <c r="AY330" s="150"/>
      <c r="AZ330" s="150"/>
      <c r="BA330" s="150"/>
    </row>
    <row r="331" spans="1:53">
      <c r="A331" s="150"/>
      <c r="B331" s="150"/>
      <c r="C331" s="150"/>
      <c r="D331" s="150"/>
      <c r="E331" s="150"/>
      <c r="F331" s="150"/>
      <c r="G331" s="150"/>
      <c r="H331" s="150"/>
      <c r="I331" s="150"/>
      <c r="J331" s="150"/>
      <c r="K331" s="150"/>
      <c r="L331" s="150"/>
      <c r="M331" s="150"/>
      <c r="N331" s="150"/>
      <c r="O331" s="150"/>
      <c r="P331" s="150"/>
      <c r="Q331" s="150"/>
      <c r="R331" s="150"/>
      <c r="S331" s="150"/>
      <c r="T331" s="150"/>
      <c r="U331" s="150"/>
      <c r="V331" s="150"/>
      <c r="W331" s="150"/>
      <c r="X331" s="150"/>
      <c r="Y331" s="150"/>
      <c r="Z331" s="150"/>
      <c r="AA331" s="150"/>
      <c r="AB331" s="150"/>
      <c r="AC331" s="150"/>
      <c r="AD331" s="150"/>
      <c r="AE331" s="150"/>
      <c r="AF331" s="150"/>
      <c r="AG331" s="150"/>
      <c r="AH331" s="150"/>
      <c r="AI331" s="150"/>
      <c r="AJ331" s="150"/>
      <c r="AK331" s="150"/>
      <c r="AL331" s="150"/>
      <c r="AM331" s="150"/>
      <c r="AN331" s="150"/>
      <c r="AO331" s="150"/>
      <c r="AP331" s="150"/>
      <c r="AQ331" s="150"/>
      <c r="AR331" s="150"/>
      <c r="AS331" s="150"/>
      <c r="AT331" s="150"/>
      <c r="AU331" s="150"/>
      <c r="AV331" s="150"/>
      <c r="AW331" s="150"/>
      <c r="AX331" s="150"/>
      <c r="AY331" s="150"/>
      <c r="AZ331" s="150"/>
      <c r="BA331" s="150"/>
    </row>
    <row r="332" spans="1:53">
      <c r="A332" s="150"/>
      <c r="B332" s="150"/>
      <c r="C332" s="150"/>
      <c r="D332" s="150"/>
      <c r="E332" s="150"/>
      <c r="F332" s="150"/>
      <c r="G332" s="150"/>
      <c r="H332" s="150"/>
      <c r="I332" s="150"/>
      <c r="J332" s="150"/>
      <c r="K332" s="150"/>
      <c r="L332" s="150"/>
      <c r="M332" s="150"/>
      <c r="N332" s="150"/>
      <c r="O332" s="150"/>
      <c r="P332" s="150"/>
      <c r="Q332" s="150"/>
      <c r="R332" s="150"/>
      <c r="S332" s="150"/>
      <c r="T332" s="150"/>
      <c r="U332" s="150"/>
      <c r="V332" s="150"/>
      <c r="W332" s="150"/>
      <c r="X332" s="150"/>
      <c r="Y332" s="150"/>
      <c r="Z332" s="150"/>
      <c r="AA332" s="150"/>
      <c r="AB332" s="150"/>
      <c r="AC332" s="150"/>
      <c r="AD332" s="150"/>
      <c r="AE332" s="150"/>
      <c r="AF332" s="150"/>
      <c r="AG332" s="150"/>
      <c r="AH332" s="150"/>
      <c r="AI332" s="150"/>
      <c r="AJ332" s="150"/>
      <c r="AK332" s="150"/>
      <c r="AL332" s="150"/>
      <c r="AM332" s="150"/>
      <c r="AN332" s="150"/>
      <c r="AO332" s="150"/>
      <c r="AP332" s="150"/>
      <c r="AQ332" s="150"/>
      <c r="AR332" s="150"/>
      <c r="AS332" s="150"/>
      <c r="AT332" s="150"/>
      <c r="AU332" s="150"/>
      <c r="AV332" s="150"/>
      <c r="AW332" s="150"/>
      <c r="AX332" s="150"/>
      <c r="AY332" s="150"/>
      <c r="AZ332" s="150"/>
      <c r="BA332" s="150"/>
    </row>
    <row r="333" spans="1:53">
      <c r="A333" s="150"/>
      <c r="B333" s="150"/>
      <c r="C333" s="150"/>
      <c r="D333" s="150"/>
      <c r="E333" s="150"/>
      <c r="F333" s="150"/>
      <c r="G333" s="150"/>
      <c r="H333" s="150"/>
      <c r="I333" s="150"/>
      <c r="J333" s="150"/>
      <c r="K333" s="150"/>
      <c r="L333" s="150"/>
      <c r="M333" s="150"/>
      <c r="N333" s="150"/>
      <c r="O333" s="150"/>
      <c r="P333" s="150"/>
      <c r="Q333" s="150"/>
      <c r="R333" s="150"/>
      <c r="S333" s="150"/>
      <c r="T333" s="150"/>
      <c r="U333" s="150"/>
      <c r="V333" s="150"/>
      <c r="W333" s="150"/>
      <c r="X333" s="150"/>
      <c r="Y333" s="150"/>
      <c r="Z333" s="150"/>
      <c r="AA333" s="150"/>
      <c r="AB333" s="150"/>
      <c r="AC333" s="150"/>
      <c r="AD333" s="150"/>
      <c r="AE333" s="150"/>
      <c r="AF333" s="150"/>
      <c r="AG333" s="150"/>
      <c r="AH333" s="150"/>
      <c r="AI333" s="150"/>
      <c r="AJ333" s="150"/>
      <c r="AK333" s="150"/>
      <c r="AL333" s="150"/>
      <c r="AM333" s="150"/>
      <c r="AN333" s="150"/>
      <c r="AO333" s="150"/>
      <c r="AP333" s="150"/>
      <c r="AQ333" s="150"/>
      <c r="AR333" s="150"/>
      <c r="AS333" s="150"/>
      <c r="AT333" s="150"/>
      <c r="AU333" s="150"/>
      <c r="AV333" s="150"/>
      <c r="AW333" s="150"/>
      <c r="AX333" s="150"/>
      <c r="AY333" s="150"/>
      <c r="AZ333" s="150"/>
      <c r="BA333" s="150"/>
    </row>
    <row r="334" spans="1:53">
      <c r="A334" s="150"/>
      <c r="B334" s="150"/>
      <c r="C334" s="150"/>
      <c r="D334" s="150"/>
      <c r="E334" s="150"/>
      <c r="F334" s="150"/>
      <c r="G334" s="150"/>
      <c r="H334" s="150"/>
      <c r="I334" s="150"/>
      <c r="J334" s="150"/>
      <c r="K334" s="150"/>
      <c r="L334" s="150"/>
      <c r="M334" s="150"/>
      <c r="N334" s="150"/>
      <c r="O334" s="150"/>
      <c r="P334" s="150"/>
      <c r="Q334" s="150"/>
      <c r="R334" s="150"/>
      <c r="S334" s="150"/>
      <c r="T334" s="150"/>
      <c r="U334" s="150"/>
      <c r="V334" s="150"/>
      <c r="W334" s="150"/>
      <c r="X334" s="150"/>
      <c r="Y334" s="150"/>
      <c r="Z334" s="150"/>
      <c r="AA334" s="150"/>
      <c r="AB334" s="150"/>
      <c r="AC334" s="150"/>
      <c r="AD334" s="150"/>
      <c r="AE334" s="150"/>
      <c r="AF334" s="150"/>
      <c r="AG334" s="150"/>
      <c r="AH334" s="150"/>
      <c r="AI334" s="150"/>
      <c r="AJ334" s="150"/>
      <c r="AK334" s="150"/>
      <c r="AL334" s="150"/>
      <c r="AM334" s="150"/>
      <c r="AN334" s="150"/>
      <c r="AO334" s="150"/>
      <c r="AP334" s="150"/>
      <c r="AQ334" s="150"/>
      <c r="AR334" s="150"/>
      <c r="AS334" s="150"/>
      <c r="AT334" s="150"/>
      <c r="AU334" s="150"/>
      <c r="AV334" s="150"/>
      <c r="AW334" s="150"/>
      <c r="AX334" s="150"/>
      <c r="AY334" s="150"/>
      <c r="AZ334" s="150"/>
      <c r="BA334" s="150"/>
    </row>
    <row r="335" spans="1:53">
      <c r="A335" s="150"/>
      <c r="B335" s="150"/>
      <c r="C335" s="150"/>
      <c r="D335" s="150"/>
      <c r="E335" s="150"/>
      <c r="F335" s="150"/>
      <c r="G335" s="150"/>
      <c r="H335" s="150"/>
      <c r="I335" s="150"/>
      <c r="J335" s="150"/>
      <c r="K335" s="150"/>
      <c r="L335" s="150"/>
      <c r="M335" s="150"/>
      <c r="N335" s="150"/>
      <c r="O335" s="150"/>
      <c r="P335" s="150"/>
      <c r="Q335" s="150"/>
      <c r="R335" s="150"/>
      <c r="S335" s="150"/>
      <c r="T335" s="150"/>
      <c r="U335" s="150"/>
      <c r="V335" s="150"/>
      <c r="W335" s="150"/>
      <c r="X335" s="150"/>
      <c r="Y335" s="150"/>
      <c r="Z335" s="150"/>
      <c r="AA335" s="150"/>
      <c r="AB335" s="150"/>
      <c r="AC335" s="150"/>
      <c r="AD335" s="150"/>
      <c r="AE335" s="150"/>
      <c r="AF335" s="150"/>
      <c r="AG335" s="150"/>
      <c r="AH335" s="150"/>
      <c r="AI335" s="150"/>
      <c r="AJ335" s="150"/>
      <c r="AK335" s="150"/>
      <c r="AL335" s="150"/>
      <c r="AM335" s="150"/>
      <c r="AN335" s="150"/>
      <c r="AO335" s="150"/>
      <c r="AP335" s="150"/>
      <c r="AQ335" s="150"/>
      <c r="AR335" s="150"/>
      <c r="AS335" s="150"/>
      <c r="AT335" s="150"/>
      <c r="AU335" s="150"/>
      <c r="AV335" s="150"/>
      <c r="AW335" s="150"/>
      <c r="AX335" s="150"/>
      <c r="AY335" s="150"/>
      <c r="AZ335" s="150"/>
      <c r="BA335" s="150"/>
    </row>
    <row r="336" spans="1:53">
      <c r="A336" s="150"/>
      <c r="B336" s="150"/>
      <c r="C336" s="150"/>
      <c r="D336" s="150"/>
      <c r="E336" s="150"/>
      <c r="F336" s="150"/>
      <c r="G336" s="150"/>
      <c r="H336" s="150"/>
      <c r="I336" s="150"/>
      <c r="J336" s="150"/>
      <c r="K336" s="150"/>
      <c r="L336" s="150"/>
      <c r="M336" s="150"/>
      <c r="N336" s="150"/>
      <c r="O336" s="150"/>
      <c r="P336" s="150"/>
      <c r="Q336" s="150"/>
      <c r="R336" s="150"/>
      <c r="S336" s="150"/>
      <c r="T336" s="150"/>
      <c r="U336" s="150"/>
      <c r="V336" s="150"/>
      <c r="W336" s="150"/>
      <c r="X336" s="150"/>
      <c r="Y336" s="150"/>
      <c r="Z336" s="150"/>
      <c r="AA336" s="150"/>
      <c r="AB336" s="150"/>
      <c r="AC336" s="150"/>
      <c r="AD336" s="150"/>
      <c r="AE336" s="150"/>
      <c r="AF336" s="150"/>
      <c r="AG336" s="150"/>
      <c r="AH336" s="150"/>
      <c r="AI336" s="150"/>
      <c r="AJ336" s="150"/>
      <c r="AK336" s="150"/>
      <c r="AL336" s="150"/>
      <c r="AM336" s="150"/>
      <c r="AN336" s="150"/>
      <c r="AO336" s="150"/>
      <c r="AP336" s="150"/>
      <c r="AQ336" s="150"/>
      <c r="AR336" s="150"/>
      <c r="AS336" s="150"/>
      <c r="AT336" s="150"/>
      <c r="AU336" s="150"/>
      <c r="AV336" s="150"/>
      <c r="AW336" s="150"/>
      <c r="AX336" s="150"/>
      <c r="AY336" s="150"/>
      <c r="AZ336" s="150"/>
      <c r="BA336" s="150"/>
    </row>
    <row r="337" spans="1:53">
      <c r="A337" s="150"/>
      <c r="B337" s="150"/>
      <c r="C337" s="150"/>
      <c r="D337" s="150"/>
      <c r="E337" s="150"/>
      <c r="F337" s="150"/>
      <c r="G337" s="150"/>
      <c r="H337" s="150"/>
      <c r="I337" s="150"/>
      <c r="J337" s="150"/>
      <c r="K337" s="150"/>
      <c r="L337" s="150"/>
      <c r="M337" s="150"/>
      <c r="N337" s="150"/>
      <c r="O337" s="150"/>
      <c r="P337" s="150"/>
      <c r="Q337" s="150"/>
      <c r="R337" s="150"/>
      <c r="S337" s="150"/>
      <c r="T337" s="150"/>
      <c r="U337" s="150"/>
      <c r="V337" s="150"/>
      <c r="W337" s="150"/>
      <c r="X337" s="150"/>
      <c r="Y337" s="150"/>
      <c r="Z337" s="150"/>
      <c r="AA337" s="150"/>
      <c r="AB337" s="150"/>
      <c r="AC337" s="150"/>
      <c r="AD337" s="150"/>
      <c r="AE337" s="150"/>
      <c r="AF337" s="150"/>
      <c r="AG337" s="150"/>
      <c r="AH337" s="150"/>
      <c r="AI337" s="150"/>
      <c r="AJ337" s="150"/>
      <c r="AK337" s="150"/>
      <c r="AL337" s="150"/>
      <c r="AM337" s="150"/>
      <c r="AN337" s="150"/>
      <c r="AO337" s="150"/>
      <c r="AP337" s="150"/>
      <c r="AQ337" s="150"/>
      <c r="AR337" s="150"/>
      <c r="AS337" s="150"/>
      <c r="AT337" s="150"/>
      <c r="AU337" s="150"/>
      <c r="AV337" s="150"/>
      <c r="AW337" s="150"/>
      <c r="AX337" s="150"/>
      <c r="AY337" s="150"/>
      <c r="AZ337" s="150"/>
      <c r="BA337" s="150"/>
    </row>
    <row r="338" spans="1:53">
      <c r="A338" s="150"/>
      <c r="B338" s="150"/>
      <c r="C338" s="150"/>
      <c r="D338" s="150"/>
      <c r="E338" s="150"/>
      <c r="F338" s="150"/>
      <c r="G338" s="150"/>
      <c r="H338" s="150"/>
      <c r="I338" s="150"/>
      <c r="J338" s="150"/>
      <c r="K338" s="150"/>
      <c r="L338" s="150"/>
      <c r="M338" s="150"/>
      <c r="N338" s="150"/>
      <c r="O338" s="150"/>
      <c r="P338" s="150"/>
      <c r="Q338" s="150"/>
      <c r="R338" s="150"/>
      <c r="S338" s="150"/>
      <c r="T338" s="150"/>
      <c r="U338" s="150"/>
      <c r="V338" s="150"/>
      <c r="W338" s="150"/>
      <c r="X338" s="150"/>
      <c r="Y338" s="150"/>
      <c r="Z338" s="150"/>
      <c r="AA338" s="150"/>
      <c r="AB338" s="150"/>
      <c r="AC338" s="150"/>
      <c r="AD338" s="150"/>
      <c r="AE338" s="150"/>
      <c r="AF338" s="150"/>
      <c r="AG338" s="150"/>
      <c r="AH338" s="150"/>
      <c r="AI338" s="150"/>
      <c r="AJ338" s="150"/>
      <c r="AK338" s="150"/>
      <c r="AL338" s="150"/>
      <c r="AM338" s="150"/>
      <c r="AN338" s="150"/>
      <c r="AO338" s="150"/>
      <c r="AP338" s="150"/>
      <c r="AQ338" s="150"/>
      <c r="AR338" s="150"/>
      <c r="AS338" s="150"/>
      <c r="AT338" s="150"/>
      <c r="AU338" s="150"/>
      <c r="AV338" s="150"/>
      <c r="AW338" s="150"/>
      <c r="AX338" s="150"/>
      <c r="AY338" s="150"/>
      <c r="AZ338" s="150"/>
      <c r="BA338" s="150"/>
    </row>
  </sheetData>
  <sheetProtection algorithmName="SHA-512" hashValue="yJRjwYlKxBeuEGG+0wRCpq2mnyKYUFo2YAaierHLBfnmraKBuWVapFlRnKY6q3G8Hj4M10d89uLlNUZk0HNwrA==" saltValue="jrb+HhLkdiDVEeoxil63tg==" spinCount="100000" sheet="1" selectLockedCells="1"/>
  <mergeCells count="69">
    <mergeCell ref="X316:AA316"/>
    <mergeCell ref="AB316:AE316"/>
    <mergeCell ref="AF316:AI316"/>
    <mergeCell ref="B320:H320"/>
    <mergeCell ref="I320:O320"/>
    <mergeCell ref="B31:H31"/>
    <mergeCell ref="I31:O31"/>
    <mergeCell ref="AB27:AE27"/>
    <mergeCell ref="AF27:AI27"/>
    <mergeCell ref="B316:H316"/>
    <mergeCell ref="I316:M316"/>
    <mergeCell ref="N316:R316"/>
    <mergeCell ref="S316:W316"/>
    <mergeCell ref="B312:AI312"/>
    <mergeCell ref="B27:H27"/>
    <mergeCell ref="I27:M27"/>
    <mergeCell ref="N27:R27"/>
    <mergeCell ref="S27:W27"/>
    <mergeCell ref="X27:AA27"/>
    <mergeCell ref="B308:L308"/>
    <mergeCell ref="M308:S308"/>
    <mergeCell ref="T308:Y308"/>
    <mergeCell ref="Z308:AI308"/>
    <mergeCell ref="B310:S310"/>
    <mergeCell ref="T310:AI310"/>
    <mergeCell ref="B304:S304"/>
    <mergeCell ref="T304:AC304"/>
    <mergeCell ref="AD304:AE304"/>
    <mergeCell ref="AF304:AI304"/>
    <mergeCell ref="B306:L306"/>
    <mergeCell ref="M306:S306"/>
    <mergeCell ref="T306:Y306"/>
    <mergeCell ref="Z306:AI306"/>
    <mergeCell ref="B300:S300"/>
    <mergeCell ref="T300:AI300"/>
    <mergeCell ref="B302:S302"/>
    <mergeCell ref="T302:AC302"/>
    <mergeCell ref="AD302:AE302"/>
    <mergeCell ref="AF302:AI302"/>
    <mergeCell ref="B290:T290"/>
    <mergeCell ref="AD293:AG293"/>
    <mergeCell ref="AD294:AG294"/>
    <mergeCell ref="B298:S298"/>
    <mergeCell ref="T298:AE298"/>
    <mergeCell ref="AF298:AI298"/>
    <mergeCell ref="B17:L17"/>
    <mergeCell ref="M17:S17"/>
    <mergeCell ref="T17:Y17"/>
    <mergeCell ref="Z17:AI17"/>
    <mergeCell ref="B23:AI23"/>
    <mergeCell ref="B19:L19"/>
    <mergeCell ref="M19:S19"/>
    <mergeCell ref="T19:Y19"/>
    <mergeCell ref="Z19:AI19"/>
    <mergeCell ref="B21:S21"/>
    <mergeCell ref="B13:S13"/>
    <mergeCell ref="T13:AC13"/>
    <mergeCell ref="AD13:AE13"/>
    <mergeCell ref="AF13:AI13"/>
    <mergeCell ref="B15:S15"/>
    <mergeCell ref="T15:AC15"/>
    <mergeCell ref="AD15:AE15"/>
    <mergeCell ref="AF15:AI15"/>
    <mergeCell ref="B1:T1"/>
    <mergeCell ref="B9:S9"/>
    <mergeCell ref="T9:AE9"/>
    <mergeCell ref="AF9:AI9"/>
    <mergeCell ref="B11:S11"/>
    <mergeCell ref="T11:AI11"/>
  </mergeCells>
  <dataValidations count="4">
    <dataValidation type="textLength" allowBlank="1" showInputMessage="1" showErrorMessage="1" errorTitle="Error" error="Enter a valid 7 or 10 digit phone number." sqref="T19 T17" xr:uid="{00000000-0002-0000-0A00-000000000000}">
      <formula1>7</formula1>
      <formula2>19</formula2>
    </dataValidation>
    <dataValidation type="whole" allowBlank="1" showInputMessage="1" showErrorMessage="1" errorTitle="Error" error="Enter a valid 5-digit zip code." sqref="AF15:AI15 AF13:AI13" xr:uid="{00000000-0002-0000-0A00-000001000000}">
      <formula1>1000</formula1>
      <formula2>99999</formula2>
    </dataValidation>
    <dataValidation type="list" allowBlank="1" showInputMessage="1" showErrorMessage="1" sqref="AD13:AE13" xr:uid="{00000000-0002-0000-0A00-000002000000}">
      <formula1>FacilityState</formula1>
    </dataValidation>
    <dataValidation type="list" allowBlank="1" showInputMessage="1" showErrorMessage="1" sqref="AD15:AE15" xr:uid="{00000000-0002-0000-0A00-000003000000}">
      <formula1>AllStatesInitials</formula1>
    </dataValidation>
  </dataValidations>
  <pageMargins left="0.7" right="0.7" top="0.75" bottom="0.75" header="0.3" footer="0.3"/>
  <pageSetup scale="80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AD59"/>
  <sheetViews>
    <sheetView showOutlineSymbols="0" workbookViewId="0">
      <selection activeCell="B19" sqref="B19"/>
    </sheetView>
  </sheetViews>
  <sheetFormatPr defaultColWidth="8.85546875" defaultRowHeight="12.75"/>
  <cols>
    <col min="1" max="1" width="2.28515625" style="1" customWidth="1"/>
    <col min="2" max="2" width="115.28515625" style="1" customWidth="1"/>
    <col min="3" max="3" width="1.5703125" style="1" customWidth="1"/>
    <col min="4" max="26" width="8.85546875" style="1"/>
    <col min="27" max="27" width="0.5703125" style="1" customWidth="1"/>
    <col min="28" max="28" width="133.5703125" style="1" customWidth="1"/>
    <col min="29" max="29" width="0.28515625" style="1" customWidth="1"/>
    <col min="30" max="16384" width="8.85546875" style="1"/>
  </cols>
  <sheetData>
    <row r="1" spans="1:30" ht="15.75" customHeight="1">
      <c r="A1" s="117"/>
      <c r="B1" s="117"/>
      <c r="C1" s="117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</row>
    <row r="2" spans="1:30">
      <c r="A2" s="117"/>
      <c r="B2" s="117"/>
      <c r="C2" s="117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</row>
    <row r="3" spans="1:30">
      <c r="A3" s="117"/>
      <c r="B3" s="117"/>
      <c r="C3" s="117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</row>
    <row r="4" spans="1:30" ht="5.25" customHeight="1">
      <c r="A4" s="117"/>
      <c r="B4" s="117"/>
      <c r="C4" s="117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</row>
    <row r="5" spans="1:30">
      <c r="A5" s="117"/>
      <c r="B5" s="117"/>
      <c r="C5" s="117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</row>
    <row r="6" spans="1:30" ht="5.25" customHeight="1">
      <c r="A6" s="117"/>
      <c r="B6" s="117"/>
      <c r="C6" s="117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</row>
    <row r="7" spans="1:30" ht="3" customHeight="1">
      <c r="A7" s="117"/>
      <c r="B7" s="117"/>
      <c r="C7" s="117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</row>
    <row r="8" spans="1:30">
      <c r="A8" s="117"/>
      <c r="B8" s="117"/>
      <c r="C8" s="117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</row>
    <row r="9" spans="1:30" ht="7.5" customHeight="1">
      <c r="A9" s="117"/>
      <c r="B9" s="117"/>
      <c r="C9" s="117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</row>
    <row r="10" spans="1:30">
      <c r="A10" s="117"/>
      <c r="B10" s="117"/>
      <c r="C10" s="117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</row>
    <row r="11" spans="1:30" ht="21" customHeight="1">
      <c r="A11" s="117"/>
      <c r="B11" s="117"/>
      <c r="C11" s="117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</row>
    <row r="12" spans="1:30">
      <c r="A12" s="117"/>
      <c r="B12" s="117"/>
      <c r="C12" s="117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</row>
    <row r="13" spans="1:30">
      <c r="A13" s="117"/>
      <c r="B13" s="117"/>
      <c r="C13" s="117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</row>
    <row r="14" spans="1:30" ht="12.75" customHeight="1">
      <c r="A14" s="117"/>
      <c r="B14" s="117"/>
      <c r="C14" s="117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50"/>
      <c r="V14" s="150"/>
      <c r="W14" s="150"/>
      <c r="X14" s="150"/>
      <c r="Y14" s="150"/>
      <c r="Z14" s="150"/>
      <c r="AA14" s="150"/>
      <c r="AB14" s="150"/>
      <c r="AC14" s="150"/>
      <c r="AD14" s="150"/>
    </row>
    <row r="15" spans="1:30">
      <c r="A15" s="117"/>
      <c r="B15" s="117"/>
      <c r="C15" s="117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  <c r="Z15" s="150"/>
      <c r="AA15" s="150"/>
      <c r="AB15" s="150"/>
      <c r="AC15" s="150"/>
      <c r="AD15" s="150"/>
    </row>
    <row r="16" spans="1:30" ht="4.5" customHeight="1">
      <c r="A16" s="44"/>
      <c r="B16" s="44"/>
      <c r="C16" s="44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150"/>
      <c r="T16" s="150"/>
      <c r="U16" s="150"/>
      <c r="V16" s="150"/>
      <c r="W16" s="150"/>
      <c r="X16" s="150"/>
      <c r="Y16" s="150"/>
      <c r="Z16" s="150"/>
      <c r="AA16" s="150"/>
      <c r="AB16" s="150"/>
      <c r="AC16" s="150"/>
      <c r="AD16" s="150"/>
    </row>
    <row r="17" spans="1:30" ht="13.5" thickBot="1">
      <c r="A17" s="30"/>
      <c r="B17" s="30"/>
      <c r="C17" s="3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</row>
    <row r="18" spans="1:30" ht="18.75" thickBot="1">
      <c r="A18" s="1166" t="s">
        <v>1354</v>
      </c>
      <c r="B18" s="1166"/>
      <c r="C18" s="1166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</row>
    <row r="19" spans="1:30" ht="24.75" customHeight="1">
      <c r="A19" s="30"/>
      <c r="B19" s="706" t="s">
        <v>1432</v>
      </c>
      <c r="C19" s="207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  <c r="AA19" s="150"/>
      <c r="AB19" s="150"/>
      <c r="AC19" s="150"/>
      <c r="AD19" s="141"/>
    </row>
    <row r="20" spans="1:30">
      <c r="A20" s="30"/>
      <c r="B20" s="208"/>
      <c r="C20" s="208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50"/>
      <c r="AB20" s="150"/>
      <c r="AC20" s="150"/>
      <c r="AD20" s="141"/>
    </row>
    <row r="21" spans="1:30">
      <c r="A21" s="30"/>
      <c r="B21" s="628"/>
      <c r="C21" s="209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50"/>
      <c r="AB21" s="150"/>
      <c r="AC21" s="150"/>
      <c r="AD21" s="141"/>
    </row>
    <row r="22" spans="1:30">
      <c r="A22" s="30"/>
      <c r="B22" s="705" t="s">
        <v>1331</v>
      </c>
      <c r="C22" s="209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50"/>
      <c r="AB22" s="150"/>
      <c r="AC22" s="150"/>
      <c r="AD22" s="141"/>
    </row>
    <row r="23" spans="1:30">
      <c r="A23" s="30"/>
      <c r="B23" s="213" t="str">
        <f>Version</f>
        <v>NC (09/26)</v>
      </c>
      <c r="C23" s="213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50"/>
      <c r="AB23" s="150"/>
      <c r="AC23" s="150"/>
      <c r="AD23" s="141"/>
    </row>
    <row r="24" spans="1:30">
      <c r="A24" s="44"/>
      <c r="B24" s="44"/>
      <c r="C24" s="44"/>
      <c r="D24" s="150"/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50"/>
      <c r="P24" s="150"/>
      <c r="Q24" s="150"/>
      <c r="R24" s="150"/>
      <c r="S24" s="150"/>
      <c r="T24" s="150"/>
      <c r="U24" s="150"/>
      <c r="V24" s="150"/>
      <c r="W24" s="150"/>
      <c r="X24" s="150"/>
      <c r="Y24" s="150"/>
      <c r="Z24" s="150"/>
      <c r="AA24" s="150"/>
      <c r="AB24" s="150"/>
      <c r="AC24" s="150"/>
      <c r="AD24" s="150"/>
    </row>
    <row r="25" spans="1:30">
      <c r="A25" s="150"/>
      <c r="B25" s="150"/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  <c r="N25" s="150"/>
      <c r="O25" s="150"/>
      <c r="P25" s="150"/>
      <c r="Q25" s="150"/>
      <c r="R25" s="150"/>
      <c r="S25" s="150"/>
      <c r="T25" s="150"/>
      <c r="U25" s="150"/>
      <c r="V25" s="150"/>
      <c r="W25" s="150"/>
      <c r="X25" s="150"/>
      <c r="Y25" s="150"/>
      <c r="Z25" s="150"/>
      <c r="AA25" s="150"/>
      <c r="AB25" s="150"/>
      <c r="AC25" s="150"/>
      <c r="AD25" s="150"/>
    </row>
    <row r="26" spans="1:30">
      <c r="A26" s="150"/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D26" s="150"/>
    </row>
    <row r="27" spans="1:30">
      <c r="A27" s="150"/>
      <c r="B27" s="150"/>
      <c r="C27" s="150"/>
      <c r="D27" s="150"/>
      <c r="E27" s="150"/>
      <c r="F27" s="150"/>
      <c r="G27" s="150"/>
      <c r="H27" s="150"/>
      <c r="I27" s="150"/>
      <c r="J27" s="150"/>
      <c r="K27" s="150"/>
      <c r="L27" s="150"/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D27" s="150"/>
    </row>
    <row r="28" spans="1:30">
      <c r="A28" s="150"/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D28" s="150"/>
    </row>
    <row r="29" spans="1:30" ht="15.75" customHeight="1">
      <c r="A29" s="150"/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L29" s="150"/>
      <c r="M29" s="150"/>
      <c r="N29" s="150"/>
      <c r="O29" s="150"/>
      <c r="P29" s="150"/>
      <c r="Q29" s="150"/>
      <c r="R29" s="150"/>
      <c r="S29" s="150"/>
      <c r="T29" s="150"/>
      <c r="U29" s="150"/>
      <c r="V29" s="150"/>
      <c r="W29" s="150"/>
      <c r="X29" s="150"/>
      <c r="Y29" s="150"/>
      <c r="Z29" s="150"/>
      <c r="AD29" s="150"/>
    </row>
    <row r="30" spans="1:30">
      <c r="A30" s="150"/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D30" s="150"/>
    </row>
    <row r="31" spans="1:30">
      <c r="A31" s="150"/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0"/>
      <c r="P31" s="150"/>
      <c r="Q31" s="150"/>
      <c r="R31" s="150"/>
      <c r="S31" s="150"/>
      <c r="T31" s="150"/>
      <c r="U31" s="150"/>
      <c r="V31" s="150"/>
      <c r="W31" s="150"/>
      <c r="X31" s="150"/>
      <c r="Y31" s="150"/>
      <c r="Z31" s="150"/>
      <c r="AD31" s="150"/>
    </row>
    <row r="32" spans="1:30" ht="5.25" customHeight="1">
      <c r="A32" s="150"/>
      <c r="B32" s="150"/>
      <c r="C32" s="150"/>
      <c r="D32" s="150"/>
      <c r="E32" s="150"/>
      <c r="F32" s="150"/>
      <c r="G32" s="150"/>
      <c r="H32" s="150"/>
      <c r="I32" s="150"/>
      <c r="J32" s="150"/>
      <c r="K32" s="150"/>
      <c r="L32" s="150"/>
      <c r="M32" s="150"/>
      <c r="N32" s="150"/>
      <c r="O32" s="150"/>
      <c r="P32" s="150"/>
      <c r="Q32" s="150"/>
      <c r="R32" s="150"/>
      <c r="S32" s="150"/>
      <c r="T32" s="150"/>
      <c r="U32" s="150"/>
      <c r="V32" s="150"/>
      <c r="W32" s="150"/>
      <c r="X32" s="150"/>
      <c r="Y32" s="150"/>
      <c r="Z32" s="150"/>
      <c r="AD32" s="150"/>
    </row>
    <row r="33" spans="1:30">
      <c r="A33" s="150"/>
      <c r="B33" s="150"/>
      <c r="C33" s="150"/>
      <c r="D33" s="150"/>
      <c r="E33" s="150"/>
      <c r="F33" s="150"/>
      <c r="G33" s="150"/>
      <c r="H33" s="150"/>
      <c r="I33" s="150"/>
      <c r="J33" s="150"/>
      <c r="K33" s="150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D33" s="150"/>
    </row>
    <row r="34" spans="1:30" ht="5.25" customHeight="1">
      <c r="A34" s="150"/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D34" s="150"/>
    </row>
    <row r="35" spans="1:30" ht="3" customHeight="1">
      <c r="A35" s="150"/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D35" s="150"/>
    </row>
    <row r="36" spans="1:30">
      <c r="A36" s="150"/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D36" s="150"/>
    </row>
    <row r="37" spans="1:30" ht="7.5" customHeight="1">
      <c r="A37" s="150"/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D37" s="150"/>
    </row>
    <row r="38" spans="1:30">
      <c r="A38" s="150"/>
      <c r="B38" s="150"/>
      <c r="C38" s="150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  <c r="V38" s="150"/>
      <c r="W38" s="150"/>
      <c r="X38" s="150"/>
      <c r="Y38" s="150"/>
      <c r="Z38" s="150"/>
      <c r="AD38" s="150"/>
    </row>
    <row r="39" spans="1:30" ht="21" customHeight="1">
      <c r="A39" s="150"/>
      <c r="B39" s="150"/>
      <c r="C39" s="150"/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0"/>
      <c r="U39" s="150"/>
      <c r="V39" s="150"/>
      <c r="W39" s="150"/>
      <c r="X39" s="150"/>
      <c r="Y39" s="150"/>
      <c r="Z39" s="150"/>
      <c r="AD39" s="150"/>
    </row>
    <row r="40" spans="1:30" ht="32.25" customHeight="1">
      <c r="A40" s="150"/>
      <c r="B40" s="150"/>
      <c r="C40" s="150"/>
      <c r="D40" s="150"/>
      <c r="E40" s="150"/>
      <c r="F40" s="150"/>
      <c r="G40" s="150"/>
      <c r="H40" s="150"/>
      <c r="I40" s="150"/>
      <c r="J40" s="150"/>
      <c r="K40" s="150"/>
      <c r="L40" s="150"/>
      <c r="M40" s="150"/>
      <c r="N40" s="150"/>
      <c r="O40" s="150"/>
      <c r="P40" s="150"/>
      <c r="Q40" s="150"/>
      <c r="R40" s="150"/>
      <c r="S40" s="150"/>
      <c r="T40" s="150"/>
      <c r="U40" s="150"/>
      <c r="V40" s="150"/>
      <c r="W40" s="150"/>
      <c r="X40" s="150"/>
      <c r="Y40" s="150"/>
      <c r="Z40" s="150"/>
      <c r="AB40" s="124">
        <f>B15</f>
        <v>0</v>
      </c>
      <c r="AC40" s="124"/>
      <c r="AD40" s="150"/>
    </row>
    <row r="41" spans="1:30" ht="6.75" customHeight="1">
      <c r="A41" s="150"/>
      <c r="B41" s="150"/>
      <c r="C41" s="150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  <c r="P41" s="150"/>
      <c r="Q41" s="150"/>
      <c r="R41" s="150"/>
      <c r="S41" s="150"/>
      <c r="T41" s="150"/>
      <c r="U41" s="150"/>
      <c r="V41" s="150"/>
      <c r="W41" s="150"/>
      <c r="X41" s="150"/>
      <c r="Y41" s="150"/>
      <c r="Z41" s="150"/>
      <c r="AD41" s="150"/>
    </row>
    <row r="42" spans="1:30" ht="36.75" customHeight="1">
      <c r="A42" s="150"/>
      <c r="B42" s="150"/>
      <c r="C42" s="150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0"/>
      <c r="R42" s="150"/>
      <c r="S42" s="150"/>
      <c r="T42" s="150"/>
      <c r="U42" s="150"/>
      <c r="V42" s="150"/>
      <c r="W42" s="150"/>
      <c r="X42" s="150"/>
      <c r="Y42" s="150"/>
      <c r="Z42" s="150"/>
      <c r="AD42" s="150"/>
    </row>
    <row r="43" spans="1:30" ht="18">
      <c r="A43" s="150"/>
      <c r="B43" s="150"/>
      <c r="C43" s="150"/>
      <c r="D43" s="150"/>
      <c r="E43" s="150"/>
      <c r="F43" s="150"/>
      <c r="G43" s="150"/>
      <c r="H43" s="150"/>
      <c r="I43" s="150"/>
      <c r="J43" s="150"/>
      <c r="K43" s="150"/>
      <c r="L43" s="150"/>
      <c r="M43" s="150"/>
      <c r="N43" s="150"/>
      <c r="O43" s="150"/>
      <c r="P43" s="150"/>
      <c r="Q43" s="150"/>
      <c r="R43" s="150"/>
      <c r="S43" s="150"/>
      <c r="T43" s="150"/>
      <c r="U43" s="150"/>
      <c r="V43" s="150"/>
      <c r="W43" s="150"/>
      <c r="X43" s="150"/>
      <c r="Y43" s="150"/>
      <c r="Z43" s="150"/>
      <c r="AA43" s="1165" t="str">
        <f t="shared" ref="AA43" si="0">A18</f>
        <v>Terms &amp; Conditions</v>
      </c>
      <c r="AB43" s="1165"/>
      <c r="AC43" s="1165"/>
      <c r="AD43" s="150"/>
    </row>
    <row r="44" spans="1:30" ht="27.75" customHeight="1">
      <c r="A44" s="150"/>
      <c r="B44" s="150"/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607"/>
      <c r="AB44" s="707" t="str">
        <f>B19</f>
        <v>https://www.idahopower.com/ways-to-save/savings-for-your-business/terms-conditions/</v>
      </c>
      <c r="AC44" s="210"/>
      <c r="AD44" s="150"/>
    </row>
    <row r="45" spans="1:30" ht="15.75">
      <c r="A45" s="150"/>
      <c r="B45" s="150"/>
      <c r="C45" s="150"/>
      <c r="D45" s="150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0"/>
      <c r="R45" s="150"/>
      <c r="S45" s="150"/>
      <c r="T45" s="150"/>
      <c r="U45" s="150"/>
      <c r="V45" s="150"/>
      <c r="W45" s="150"/>
      <c r="X45" s="150"/>
      <c r="Y45" s="150"/>
      <c r="Z45" s="150"/>
      <c r="AA45" s="607"/>
      <c r="AB45" s="610"/>
      <c r="AC45" s="211"/>
      <c r="AD45" s="150"/>
    </row>
    <row r="46" spans="1:30" ht="15">
      <c r="A46" s="150"/>
      <c r="B46" s="150"/>
      <c r="C46" s="150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607"/>
      <c r="AB46" s="629"/>
      <c r="AD46" s="141"/>
    </row>
    <row r="47" spans="1:30" ht="15">
      <c r="A47" s="150"/>
      <c r="B47" s="150"/>
      <c r="C47" s="150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607"/>
      <c r="AB47" s="636" t="str">
        <f>B22</f>
        <v>Please direct questions about this program to: newconstruction@idahopower.com</v>
      </c>
      <c r="AD47" s="141"/>
    </row>
    <row r="48" spans="1:30" ht="15">
      <c r="A48" s="150"/>
      <c r="B48" s="150"/>
      <c r="C48" s="150"/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0"/>
      <c r="Q48" s="150"/>
      <c r="R48" s="150"/>
      <c r="S48" s="150"/>
      <c r="T48" s="150"/>
      <c r="U48" s="150"/>
      <c r="V48" s="150"/>
      <c r="W48" s="150"/>
      <c r="X48" s="150"/>
      <c r="Y48" s="150"/>
      <c r="Z48" s="150"/>
      <c r="AA48" s="607"/>
      <c r="AB48" s="609" t="str">
        <f>B23</f>
        <v>NC (09/26)</v>
      </c>
      <c r="AD48" s="150"/>
    </row>
    <row r="49" spans="1:30" ht="15">
      <c r="A49" s="150"/>
      <c r="B49" s="150"/>
      <c r="C49" s="150"/>
      <c r="D49" s="150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  <c r="Q49" s="150"/>
      <c r="R49" s="150"/>
      <c r="S49" s="150"/>
      <c r="T49" s="150"/>
      <c r="U49" s="150"/>
      <c r="V49" s="150"/>
      <c r="W49" s="150"/>
      <c r="X49" s="150"/>
      <c r="Y49" s="150"/>
      <c r="Z49" s="150"/>
      <c r="AA49" s="607"/>
      <c r="AB49" s="210"/>
      <c r="AD49" s="150"/>
    </row>
    <row r="50" spans="1:30" ht="15">
      <c r="A50" s="150"/>
      <c r="B50" s="150"/>
      <c r="C50" s="150"/>
      <c r="D50" s="150"/>
      <c r="E50" s="150"/>
      <c r="F50" s="150"/>
      <c r="G50" s="150"/>
      <c r="H50" s="150"/>
      <c r="I50" s="150"/>
      <c r="J50" s="150"/>
      <c r="K50" s="150"/>
      <c r="L50" s="150"/>
      <c r="M50" s="150"/>
      <c r="N50" s="150"/>
      <c r="O50" s="150"/>
      <c r="P50" s="150"/>
      <c r="Q50" s="150"/>
      <c r="R50" s="150"/>
      <c r="S50" s="150"/>
      <c r="T50" s="150"/>
      <c r="U50" s="150"/>
      <c r="V50" s="150"/>
      <c r="W50" s="150"/>
      <c r="X50" s="150"/>
      <c r="Y50" s="150"/>
      <c r="Z50" s="150"/>
      <c r="AA50" s="150"/>
      <c r="AB50" s="608"/>
      <c r="AC50" s="150"/>
      <c r="AD50" s="150"/>
    </row>
    <row r="51" spans="1:30" ht="15">
      <c r="AB51" s="210"/>
    </row>
    <row r="52" spans="1:30" ht="15">
      <c r="AB52" s="210"/>
    </row>
    <row r="53" spans="1:30" ht="15">
      <c r="AB53" s="210"/>
    </row>
    <row r="54" spans="1:30" ht="15">
      <c r="AB54" s="210"/>
    </row>
    <row r="55" spans="1:30" ht="15">
      <c r="AB55" s="210"/>
    </row>
    <row r="56" spans="1:30" ht="15">
      <c r="AB56" s="210"/>
    </row>
    <row r="57" spans="1:30" ht="15">
      <c r="AB57" s="210"/>
    </row>
    <row r="58" spans="1:30" ht="15">
      <c r="AB58" s="210"/>
    </row>
    <row r="59" spans="1:30" ht="15">
      <c r="AB59" s="210"/>
    </row>
  </sheetData>
  <sheetProtection algorithmName="SHA-512" hashValue="D9aTXV8t3Cx0/N2kMCCNXm4dkkGjwNQyH9T9Z+RIPNoQfXRsU03tEUR6e4okLCFQrEJXtItFzwpoRL2FfwSKZg==" saltValue="zaA/NzavrUJU2yQdBYO6BQ==" spinCount="100000" sheet="1" selectLockedCells="1"/>
  <mergeCells count="2">
    <mergeCell ref="A18:C18"/>
    <mergeCell ref="AA43:AC43"/>
  </mergeCells>
  <hyperlinks>
    <hyperlink ref="B19" r:id="rId1" xr:uid="{00000000-0004-0000-0C00-000000000000}"/>
  </hyperlinks>
  <pageMargins left="0.7" right="0.7" top="0.75" bottom="0.75" header="0.3" footer="0.3"/>
  <pageSetup scale="67" fitToHeight="2" orientation="portrait" verticalDpi="0" r:id="rId2"/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7">
    <tabColor indexed="41"/>
  </sheetPr>
  <dimension ref="A1:Q311"/>
  <sheetViews>
    <sheetView showOutlineSymbols="0" topLeftCell="G1" workbookViewId="0">
      <selection activeCell="P2" sqref="P2:P7"/>
    </sheetView>
  </sheetViews>
  <sheetFormatPr defaultColWidth="8.85546875" defaultRowHeight="12.75" zeroHeight="1"/>
  <cols>
    <col min="1" max="1" width="8.85546875" style="1"/>
    <col min="2" max="2" width="15.7109375" style="1" customWidth="1"/>
    <col min="3" max="3" width="9.140625" style="1"/>
    <col min="4" max="4" width="19.140625" style="1" bestFit="1" customWidth="1"/>
    <col min="5" max="5" width="32.42578125" style="1" bestFit="1" customWidth="1"/>
    <col min="6" max="7" width="29.5703125" style="1" bestFit="1" customWidth="1"/>
    <col min="8" max="8" width="40.140625" style="1" bestFit="1" customWidth="1"/>
    <col min="9" max="9" width="45" style="1" customWidth="1"/>
    <col min="10" max="10" width="66.42578125" style="1" customWidth="1"/>
    <col min="11" max="11" width="19.140625" style="1" bestFit="1" customWidth="1"/>
    <col min="12" max="12" width="20.5703125" style="1" bestFit="1" customWidth="1"/>
    <col min="13" max="15" width="8.85546875" style="1"/>
    <col min="16" max="16" width="17" style="1" customWidth="1"/>
    <col min="17" max="16384" width="8.85546875" style="1"/>
  </cols>
  <sheetData>
    <row r="1" spans="1:17" ht="34.15" customHeight="1">
      <c r="A1" s="184" t="s">
        <v>1</v>
      </c>
      <c r="B1" s="185" t="s">
        <v>0</v>
      </c>
      <c r="C1" s="1199" t="s">
        <v>6</v>
      </c>
      <c r="D1" s="1199"/>
      <c r="E1" s="186" t="s">
        <v>56</v>
      </c>
      <c r="F1" s="536" t="s">
        <v>300</v>
      </c>
      <c r="G1" s="536" t="s">
        <v>301</v>
      </c>
      <c r="H1" s="197" t="s">
        <v>13</v>
      </c>
      <c r="I1" s="302" t="s">
        <v>46</v>
      </c>
      <c r="J1" s="523" t="s">
        <v>433</v>
      </c>
      <c r="K1" s="523"/>
      <c r="L1" s="526" t="s">
        <v>1210</v>
      </c>
      <c r="M1" s="526" t="s">
        <v>250</v>
      </c>
      <c r="N1" s="527" t="s">
        <v>3</v>
      </c>
      <c r="O1" s="526" t="s">
        <v>479</v>
      </c>
      <c r="P1" s="719" t="s">
        <v>1554</v>
      </c>
      <c r="Q1" s="719" t="s">
        <v>1555</v>
      </c>
    </row>
    <row r="2" spans="1:17" ht="15">
      <c r="A2" s="188">
        <v>83020</v>
      </c>
      <c r="B2" s="189" t="s">
        <v>5</v>
      </c>
      <c r="C2" s="190" t="s">
        <v>9</v>
      </c>
      <c r="D2" s="191" t="s">
        <v>10</v>
      </c>
      <c r="E2" s="187" t="s">
        <v>1575</v>
      </c>
      <c r="F2" s="535">
        <v>2700</v>
      </c>
      <c r="G2" s="535">
        <v>855</v>
      </c>
      <c r="H2" s="193" t="s">
        <v>20</v>
      </c>
      <c r="I2" s="304" t="s">
        <v>50</v>
      </c>
      <c r="J2" s="193" t="s">
        <v>421</v>
      </c>
      <c r="K2" s="193">
        <v>125</v>
      </c>
      <c r="L2" s="528">
        <v>83210</v>
      </c>
      <c r="M2" s="529" t="s">
        <v>226</v>
      </c>
      <c r="N2" s="530" t="s">
        <v>11</v>
      </c>
      <c r="O2" s="530" t="s">
        <v>22</v>
      </c>
      <c r="P2" s="1">
        <v>1</v>
      </c>
      <c r="Q2" s="1">
        <v>1</v>
      </c>
    </row>
    <row r="3" spans="1:17">
      <c r="A3" s="188">
        <v>83201</v>
      </c>
      <c r="B3" s="189" t="s">
        <v>5</v>
      </c>
      <c r="C3" s="190" t="s">
        <v>16</v>
      </c>
      <c r="D3" s="191" t="s">
        <v>17</v>
      </c>
      <c r="E3" s="187" t="s">
        <v>1576</v>
      </c>
      <c r="F3" s="535">
        <v>2500</v>
      </c>
      <c r="G3" s="535">
        <v>197</v>
      </c>
      <c r="H3" s="198" t="s">
        <v>26</v>
      </c>
      <c r="I3" s="304" t="s">
        <v>53</v>
      </c>
      <c r="J3" s="193" t="s">
        <v>422</v>
      </c>
      <c r="K3" s="193">
        <v>125</v>
      </c>
      <c r="L3" s="528">
        <v>83350</v>
      </c>
      <c r="M3" s="530" t="s">
        <v>1211</v>
      </c>
      <c r="N3" s="530" t="s">
        <v>11</v>
      </c>
      <c r="O3" s="530" t="s">
        <v>32</v>
      </c>
      <c r="P3" s="1">
        <v>2</v>
      </c>
      <c r="Q3" s="1">
        <v>0.85</v>
      </c>
    </row>
    <row r="4" spans="1:17">
      <c r="A4" s="188">
        <v>83202</v>
      </c>
      <c r="B4" s="189" t="s">
        <v>5</v>
      </c>
      <c r="C4" s="190" t="s">
        <v>24</v>
      </c>
      <c r="D4" s="191" t="s">
        <v>25</v>
      </c>
      <c r="E4" s="187" t="s">
        <v>1577</v>
      </c>
      <c r="F4" s="535">
        <v>2500</v>
      </c>
      <c r="G4" s="535">
        <v>223</v>
      </c>
      <c r="H4" s="193" t="s">
        <v>31</v>
      </c>
      <c r="I4" s="306" t="s">
        <v>57</v>
      </c>
      <c r="J4" s="193" t="s">
        <v>423</v>
      </c>
      <c r="K4" s="193">
        <v>125</v>
      </c>
      <c r="L4" s="528">
        <v>97901</v>
      </c>
      <c r="M4" s="530" t="s">
        <v>157</v>
      </c>
      <c r="N4" s="530" t="s">
        <v>18</v>
      </c>
      <c r="O4" s="530" t="s">
        <v>1375</v>
      </c>
      <c r="P4" s="1">
        <v>3</v>
      </c>
      <c r="Q4" s="1">
        <v>0.74</v>
      </c>
    </row>
    <row r="5" spans="1:17">
      <c r="A5" s="188">
        <v>83203</v>
      </c>
      <c r="B5" s="189" t="s">
        <v>23</v>
      </c>
      <c r="C5" s="190" t="s">
        <v>29</v>
      </c>
      <c r="D5" s="191" t="s">
        <v>30</v>
      </c>
      <c r="E5" s="187" t="s">
        <v>1578</v>
      </c>
      <c r="F5" s="535">
        <v>2100</v>
      </c>
      <c r="G5" s="535">
        <v>551</v>
      </c>
      <c r="H5" s="193" t="s">
        <v>35</v>
      </c>
      <c r="I5" s="306" t="s">
        <v>58</v>
      </c>
      <c r="J5" s="193" t="s">
        <v>424</v>
      </c>
      <c r="K5" s="193">
        <v>125</v>
      </c>
      <c r="L5" s="528">
        <v>83211</v>
      </c>
      <c r="M5" s="530" t="s">
        <v>1212</v>
      </c>
      <c r="N5" s="530" t="s">
        <v>11</v>
      </c>
      <c r="O5" s="530" t="s">
        <v>22</v>
      </c>
      <c r="P5" s="1">
        <v>4</v>
      </c>
      <c r="Q5" s="1">
        <v>0.67</v>
      </c>
    </row>
    <row r="6" spans="1:17">
      <c r="A6" s="188">
        <v>83204</v>
      </c>
      <c r="B6" s="189" t="s">
        <v>28</v>
      </c>
      <c r="C6" s="190" t="s">
        <v>33</v>
      </c>
      <c r="D6" s="191" t="s">
        <v>34</v>
      </c>
      <c r="E6" s="187" t="s">
        <v>1579</v>
      </c>
      <c r="F6" s="535">
        <v>2100</v>
      </c>
      <c r="G6" s="535">
        <v>702</v>
      </c>
      <c r="H6" s="193" t="s">
        <v>38</v>
      </c>
      <c r="I6" s="306" t="s">
        <v>61</v>
      </c>
      <c r="J6" s="193" t="s">
        <v>425</v>
      </c>
      <c r="K6" s="193">
        <v>125</v>
      </c>
      <c r="L6" s="528">
        <v>83212</v>
      </c>
      <c r="M6" s="530" t="s">
        <v>228</v>
      </c>
      <c r="N6" s="530" t="s">
        <v>11</v>
      </c>
      <c r="O6" s="530" t="s">
        <v>22</v>
      </c>
      <c r="P6" s="1">
        <v>5</v>
      </c>
      <c r="Q6" s="1">
        <v>0.62</v>
      </c>
    </row>
    <row r="7" spans="1:17">
      <c r="A7" s="188">
        <v>83209</v>
      </c>
      <c r="B7" s="189"/>
      <c r="C7" s="190" t="s">
        <v>36</v>
      </c>
      <c r="D7" s="191" t="s">
        <v>37</v>
      </c>
      <c r="E7" s="187" t="s">
        <v>65</v>
      </c>
      <c r="F7" s="535">
        <v>6800</v>
      </c>
      <c r="G7" s="535">
        <v>544</v>
      </c>
      <c r="H7" s="193" t="s">
        <v>42</v>
      </c>
      <c r="I7" s="308" t="s">
        <v>303</v>
      </c>
      <c r="J7" s="302" t="s">
        <v>450</v>
      </c>
      <c r="L7" s="528">
        <v>97902</v>
      </c>
      <c r="M7" s="530" t="s">
        <v>161</v>
      </c>
      <c r="N7" s="530" t="s">
        <v>18</v>
      </c>
      <c r="O7" s="530" t="s">
        <v>8</v>
      </c>
      <c r="P7" s="1">
        <v>6</v>
      </c>
      <c r="Q7" s="1">
        <v>0.59</v>
      </c>
    </row>
    <row r="8" spans="1:17">
      <c r="A8" s="188">
        <v>83210</v>
      </c>
      <c r="B8" s="189" t="s">
        <v>5</v>
      </c>
      <c r="C8" s="190" t="s">
        <v>40</v>
      </c>
      <c r="D8" s="191" t="s">
        <v>41</v>
      </c>
      <c r="E8" s="187" t="s">
        <v>1580</v>
      </c>
      <c r="F8" s="535">
        <v>4200</v>
      </c>
      <c r="G8" s="535">
        <v>1575</v>
      </c>
      <c r="H8" s="193" t="s">
        <v>45</v>
      </c>
      <c r="I8" s="744" t="s">
        <v>440</v>
      </c>
      <c r="J8" s="306" t="s">
        <v>451</v>
      </c>
      <c r="L8" s="528">
        <v>83215</v>
      </c>
      <c r="M8" s="530" t="s">
        <v>229</v>
      </c>
      <c r="N8" s="530" t="s">
        <v>11</v>
      </c>
      <c r="O8" s="530" t="s">
        <v>22</v>
      </c>
      <c r="P8" s="1">
        <v>7</v>
      </c>
      <c r="Q8" s="1">
        <v>0.59</v>
      </c>
    </row>
    <row r="9" spans="1:17">
      <c r="A9" s="188">
        <v>83210</v>
      </c>
      <c r="B9" s="189" t="s">
        <v>39</v>
      </c>
      <c r="C9" s="190" t="s">
        <v>43</v>
      </c>
      <c r="D9" s="191" t="s">
        <v>44</v>
      </c>
      <c r="E9" s="187" t="s">
        <v>1581</v>
      </c>
      <c r="F9" s="535">
        <v>4300</v>
      </c>
      <c r="G9" s="535">
        <v>1016</v>
      </c>
      <c r="H9" s="303" t="s">
        <v>2</v>
      </c>
      <c r="I9" s="744" t="s">
        <v>305</v>
      </c>
      <c r="J9" s="306" t="s">
        <v>446</v>
      </c>
      <c r="L9" s="528">
        <v>83602</v>
      </c>
      <c r="M9" s="530" t="s">
        <v>234</v>
      </c>
      <c r="N9" s="530" t="s">
        <v>11</v>
      </c>
      <c r="O9" s="530" t="s">
        <v>1375</v>
      </c>
      <c r="P9" s="1">
        <v>8</v>
      </c>
      <c r="Q9" s="1">
        <v>0.59</v>
      </c>
    </row>
    <row r="10" spans="1:17">
      <c r="A10" s="188">
        <v>83211</v>
      </c>
      <c r="B10" s="189" t="s">
        <v>39</v>
      </c>
      <c r="C10" s="190" t="s">
        <v>48</v>
      </c>
      <c r="D10" s="191" t="s">
        <v>49</v>
      </c>
      <c r="E10" s="187" t="s">
        <v>1582</v>
      </c>
      <c r="F10" s="535">
        <v>3500</v>
      </c>
      <c r="G10" s="535">
        <v>1112</v>
      </c>
      <c r="H10" s="305" t="s">
        <v>7</v>
      </c>
      <c r="I10" s="744" t="s">
        <v>1670</v>
      </c>
      <c r="J10" s="194" t="s">
        <v>416</v>
      </c>
      <c r="L10" s="528">
        <v>83313</v>
      </c>
      <c r="M10" s="530" t="s">
        <v>197</v>
      </c>
      <c r="N10" s="530" t="s">
        <v>11</v>
      </c>
      <c r="O10" s="530" t="s">
        <v>32</v>
      </c>
      <c r="P10" s="1">
        <v>9</v>
      </c>
      <c r="Q10" s="1">
        <v>0.59</v>
      </c>
    </row>
    <row r="11" spans="1:17">
      <c r="A11" s="188">
        <v>83212</v>
      </c>
      <c r="B11" s="189" t="s">
        <v>47</v>
      </c>
      <c r="C11" s="190" t="s">
        <v>51</v>
      </c>
      <c r="D11" s="191" t="s">
        <v>52</v>
      </c>
      <c r="E11" s="187" t="s">
        <v>1583</v>
      </c>
      <c r="F11" s="535">
        <v>3500</v>
      </c>
      <c r="G11" s="535">
        <v>970</v>
      </c>
      <c r="H11" s="305" t="s">
        <v>14</v>
      </c>
      <c r="I11" s="308" t="s">
        <v>1649</v>
      </c>
      <c r="J11" s="171" t="s">
        <v>1254</v>
      </c>
      <c r="L11" s="528">
        <v>83221</v>
      </c>
      <c r="M11" s="530" t="s">
        <v>230</v>
      </c>
      <c r="N11" s="530" t="s">
        <v>11</v>
      </c>
      <c r="O11" s="530" t="s">
        <v>22</v>
      </c>
      <c r="P11" s="1">
        <v>10</v>
      </c>
      <c r="Q11" s="1">
        <v>0.59</v>
      </c>
    </row>
    <row r="12" spans="1:17">
      <c r="A12" s="188">
        <v>83213</v>
      </c>
      <c r="B12" s="189"/>
      <c r="C12" s="190" t="s">
        <v>54</v>
      </c>
      <c r="D12" s="191" t="s">
        <v>55</v>
      </c>
      <c r="E12" s="187" t="s">
        <v>1584</v>
      </c>
      <c r="F12" s="535">
        <v>5500</v>
      </c>
      <c r="G12" s="535">
        <v>507</v>
      </c>
      <c r="H12" s="307" t="s">
        <v>21</v>
      </c>
      <c r="I12" s="744" t="s">
        <v>1648</v>
      </c>
      <c r="J12" s="171" t="s">
        <v>1646</v>
      </c>
      <c r="L12" s="528">
        <v>83314</v>
      </c>
      <c r="M12" s="530" t="s">
        <v>183</v>
      </c>
      <c r="N12" s="530" t="s">
        <v>11</v>
      </c>
      <c r="O12" s="530" t="s">
        <v>32</v>
      </c>
      <c r="P12" s="1">
        <v>11</v>
      </c>
      <c r="Q12" s="1">
        <v>0.59</v>
      </c>
    </row>
    <row r="13" spans="1:17">
      <c r="A13" s="188">
        <v>83215</v>
      </c>
      <c r="B13" s="189" t="s">
        <v>5</v>
      </c>
      <c r="C13" s="190" t="s">
        <v>11</v>
      </c>
      <c r="D13" s="191" t="s">
        <v>12</v>
      </c>
      <c r="E13" s="187" t="s">
        <v>1585</v>
      </c>
      <c r="F13" s="535">
        <v>7000</v>
      </c>
      <c r="G13" s="535">
        <v>507</v>
      </c>
      <c r="H13" s="305" t="s">
        <v>302</v>
      </c>
      <c r="I13" s="744" t="s">
        <v>306</v>
      </c>
      <c r="J13" s="171" t="s">
        <v>1255</v>
      </c>
      <c r="L13" s="528">
        <v>83601</v>
      </c>
      <c r="M13" s="531" t="s">
        <v>5</v>
      </c>
      <c r="N13" s="530" t="s">
        <v>11</v>
      </c>
      <c r="O13" s="530" t="s">
        <v>15</v>
      </c>
      <c r="P13" s="1">
        <v>12</v>
      </c>
      <c r="Q13" s="1">
        <v>0.59</v>
      </c>
    </row>
    <row r="14" spans="1:17">
      <c r="A14" s="188">
        <v>83221</v>
      </c>
      <c r="B14" s="189" t="s">
        <v>5</v>
      </c>
      <c r="C14" s="190" t="s">
        <v>59</v>
      </c>
      <c r="D14" s="191" t="s">
        <v>60</v>
      </c>
      <c r="E14" s="187" t="s">
        <v>1586</v>
      </c>
      <c r="F14" s="535">
        <v>3300</v>
      </c>
      <c r="G14" s="535">
        <v>733</v>
      </c>
      <c r="H14" s="192" t="s">
        <v>3</v>
      </c>
      <c r="I14" s="195" t="s">
        <v>307</v>
      </c>
      <c r="J14" s="302" t="s">
        <v>427</v>
      </c>
      <c r="L14" s="528">
        <v>83701</v>
      </c>
      <c r="M14" s="531" t="s">
        <v>5</v>
      </c>
      <c r="N14" s="530" t="s">
        <v>11</v>
      </c>
      <c r="O14" s="530" t="s">
        <v>15</v>
      </c>
      <c r="P14" s="1">
        <v>13</v>
      </c>
      <c r="Q14" s="1">
        <v>0.59</v>
      </c>
    </row>
    <row r="15" spans="1:17">
      <c r="A15" s="188">
        <v>83227</v>
      </c>
      <c r="B15" s="189" t="s">
        <v>5</v>
      </c>
      <c r="C15" s="190" t="s">
        <v>63</v>
      </c>
      <c r="D15" s="191" t="s">
        <v>64</v>
      </c>
      <c r="E15" s="187" t="s">
        <v>1587</v>
      </c>
      <c r="F15" s="535">
        <v>3000</v>
      </c>
      <c r="G15" s="535">
        <v>599</v>
      </c>
      <c r="H15" s="309" t="s">
        <v>11</v>
      </c>
      <c r="I15" s="638" t="s">
        <v>1372</v>
      </c>
      <c r="J15" s="306" t="s">
        <v>428</v>
      </c>
      <c r="K15" s="311"/>
      <c r="L15" s="528">
        <v>83702</v>
      </c>
      <c r="M15" s="531" t="s">
        <v>5</v>
      </c>
      <c r="N15" s="530" t="s">
        <v>11</v>
      </c>
      <c r="O15" s="530" t="s">
        <v>15</v>
      </c>
      <c r="P15" s="1">
        <v>14</v>
      </c>
      <c r="Q15" s="1">
        <v>0.59</v>
      </c>
    </row>
    <row r="16" spans="1:17">
      <c r="A16" s="188">
        <v>83229</v>
      </c>
      <c r="B16" s="189" t="s">
        <v>62</v>
      </c>
      <c r="C16" s="190" t="s">
        <v>67</v>
      </c>
      <c r="D16" s="191" t="s">
        <v>68</v>
      </c>
      <c r="E16" s="187" t="s">
        <v>1588</v>
      </c>
      <c r="F16" s="535">
        <v>2600</v>
      </c>
      <c r="G16" s="535">
        <v>599</v>
      </c>
      <c r="H16" s="309"/>
      <c r="I16" s="307" t="s">
        <v>316</v>
      </c>
      <c r="J16" s="306" t="s">
        <v>429</v>
      </c>
      <c r="K16" s="312"/>
      <c r="L16" s="528">
        <v>83703</v>
      </c>
      <c r="M16" s="531" t="s">
        <v>5</v>
      </c>
      <c r="N16" s="530" t="s">
        <v>11</v>
      </c>
      <c r="O16" s="530" t="s">
        <v>15</v>
      </c>
      <c r="P16" s="1">
        <v>15</v>
      </c>
      <c r="Q16" s="1">
        <v>0.59</v>
      </c>
    </row>
    <row r="17" spans="1:17">
      <c r="A17" s="188">
        <v>83243</v>
      </c>
      <c r="B17" s="189" t="s">
        <v>66</v>
      </c>
      <c r="C17" s="190" t="s">
        <v>69</v>
      </c>
      <c r="D17" s="191" t="s">
        <v>70</v>
      </c>
      <c r="E17" s="187" t="s">
        <v>1589</v>
      </c>
      <c r="F17" s="535">
        <v>3300</v>
      </c>
      <c r="G17" s="535">
        <v>599</v>
      </c>
      <c r="H17" s="194" t="s">
        <v>4</v>
      </c>
      <c r="I17" s="307" t="s">
        <v>317</v>
      </c>
      <c r="J17" s="306" t="s">
        <v>430</v>
      </c>
      <c r="K17" s="312"/>
      <c r="L17" s="528">
        <v>83704</v>
      </c>
      <c r="M17" s="531" t="s">
        <v>5</v>
      </c>
      <c r="N17" s="530" t="s">
        <v>11</v>
      </c>
      <c r="O17" s="530" t="s">
        <v>15</v>
      </c>
      <c r="P17" s="1">
        <v>16</v>
      </c>
      <c r="Q17" s="1">
        <v>0.59</v>
      </c>
    </row>
    <row r="18" spans="1:17">
      <c r="A18" s="188">
        <v>83245</v>
      </c>
      <c r="B18" s="189"/>
      <c r="C18" s="190" t="s">
        <v>71</v>
      </c>
      <c r="D18" s="191" t="s">
        <v>72</v>
      </c>
      <c r="E18" s="187" t="s">
        <v>1590</v>
      </c>
      <c r="F18" s="535">
        <v>4900</v>
      </c>
      <c r="G18" s="535">
        <v>792</v>
      </c>
      <c r="H18" s="310" t="s">
        <v>8</v>
      </c>
      <c r="I18" s="539" t="s">
        <v>541</v>
      </c>
      <c r="J18" s="306" t="s">
        <v>431</v>
      </c>
      <c r="K18" s="312"/>
      <c r="L18" s="528">
        <v>83705</v>
      </c>
      <c r="M18" s="531" t="s">
        <v>5</v>
      </c>
      <c r="N18" s="530" t="s">
        <v>11</v>
      </c>
      <c r="O18" s="530" t="s">
        <v>15</v>
      </c>
      <c r="P18" s="1">
        <v>17</v>
      </c>
      <c r="Q18" s="1">
        <v>0.59</v>
      </c>
    </row>
    <row r="19" spans="1:17">
      <c r="A19" s="188">
        <v>83256</v>
      </c>
      <c r="B19" s="189" t="s">
        <v>5</v>
      </c>
      <c r="C19" s="190" t="s">
        <v>73</v>
      </c>
      <c r="D19" s="191" t="s">
        <v>74</v>
      </c>
      <c r="E19" s="187" t="s">
        <v>1591</v>
      </c>
      <c r="F19" s="535">
        <v>4900</v>
      </c>
      <c r="G19" s="535">
        <v>827</v>
      </c>
      <c r="H19" s="310" t="s">
        <v>15</v>
      </c>
      <c r="I19" s="617" t="str">
        <f>IF(Admin_Mail_to_Cust=TRUE,"Mail to: Payee",IF(ComboBoxRep="","Mail to:  Sheree Willhite, CHQ-8","Mail to: " &amp; VLOOKUP(ComboBoxRep,CustomerRepLocations,2,FALSE)))</f>
        <v>Mail to:  Sheree Willhite, CHQ-8</v>
      </c>
      <c r="J19" s="306" t="s">
        <v>1361</v>
      </c>
      <c r="K19" s="312"/>
      <c r="L19" s="528">
        <v>83706</v>
      </c>
      <c r="M19" s="531" t="s">
        <v>5</v>
      </c>
      <c r="N19" s="530" t="s">
        <v>11</v>
      </c>
      <c r="O19" s="530" t="s">
        <v>15</v>
      </c>
      <c r="P19" s="1">
        <v>18</v>
      </c>
      <c r="Q19" s="1">
        <v>0.59</v>
      </c>
    </row>
    <row r="20" spans="1:17">
      <c r="A20" s="188">
        <v>83262</v>
      </c>
      <c r="B20" s="189" t="s">
        <v>5</v>
      </c>
      <c r="C20" s="190" t="s">
        <v>77</v>
      </c>
      <c r="D20" s="191" t="s">
        <v>78</v>
      </c>
      <c r="E20" s="187" t="s">
        <v>1592</v>
      </c>
      <c r="F20" s="535">
        <v>4400</v>
      </c>
      <c r="G20" s="535">
        <v>741</v>
      </c>
      <c r="H20" s="310" t="s">
        <v>22</v>
      </c>
      <c r="I20" s="617" t="str">
        <f>IF(ComboBoxRep="","","Mail to:  Sheree Willhite, CHQ-7")</f>
        <v/>
      </c>
      <c r="J20" s="306" t="s">
        <v>1360</v>
      </c>
      <c r="K20" s="312"/>
      <c r="L20" s="528">
        <v>83707</v>
      </c>
      <c r="M20" s="531" t="s">
        <v>5</v>
      </c>
      <c r="N20" s="530" t="s">
        <v>11</v>
      </c>
      <c r="O20" s="530" t="s">
        <v>15</v>
      </c>
      <c r="P20" s="1">
        <v>19</v>
      </c>
      <c r="Q20" s="1">
        <v>0.59</v>
      </c>
    </row>
    <row r="21" spans="1:17">
      <c r="A21" s="188">
        <v>83271</v>
      </c>
      <c r="B21" s="189" t="s">
        <v>76</v>
      </c>
      <c r="C21" s="190" t="s">
        <v>79</v>
      </c>
      <c r="D21" s="191" t="s">
        <v>80</v>
      </c>
      <c r="E21" s="187" t="s">
        <v>1593</v>
      </c>
      <c r="F21" s="535">
        <v>3900</v>
      </c>
      <c r="G21" s="535">
        <v>694</v>
      </c>
      <c r="H21" s="171" t="s">
        <v>1375</v>
      </c>
      <c r="I21" s="618" t="s">
        <v>1245</v>
      </c>
      <c r="J21" s="306" t="s">
        <v>1362</v>
      </c>
      <c r="K21" s="312"/>
      <c r="L21" s="528">
        <v>83708</v>
      </c>
      <c r="M21" s="531" t="s">
        <v>5</v>
      </c>
      <c r="N21" s="530" t="s">
        <v>11</v>
      </c>
      <c r="O21" s="530" t="s">
        <v>15</v>
      </c>
      <c r="P21" s="1">
        <v>20</v>
      </c>
      <c r="Q21" s="1">
        <v>0.59</v>
      </c>
    </row>
    <row r="22" spans="1:17">
      <c r="A22" s="188">
        <v>83277</v>
      </c>
      <c r="B22" s="189"/>
      <c r="C22" s="190" t="s">
        <v>81</v>
      </c>
      <c r="D22" s="191" t="s">
        <v>82</v>
      </c>
      <c r="E22" s="187" t="s">
        <v>1594</v>
      </c>
      <c r="F22" s="535">
        <v>6000</v>
      </c>
      <c r="G22" s="535">
        <v>694</v>
      </c>
      <c r="H22" s="310" t="s">
        <v>32</v>
      </c>
      <c r="I22" s="612" t="s">
        <v>589</v>
      </c>
      <c r="J22" s="306" t="s">
        <v>1363</v>
      </c>
      <c r="L22" s="528">
        <v>83709</v>
      </c>
      <c r="M22" s="531" t="s">
        <v>5</v>
      </c>
      <c r="N22" s="530" t="s">
        <v>11</v>
      </c>
      <c r="O22" s="530" t="s">
        <v>15</v>
      </c>
    </row>
    <row r="23" spans="1:17">
      <c r="A23" s="188">
        <v>83301</v>
      </c>
      <c r="B23" s="189"/>
      <c r="C23" s="190" t="s">
        <v>84</v>
      </c>
      <c r="D23" s="191" t="s">
        <v>85</v>
      </c>
      <c r="E23" s="187" t="s">
        <v>1595</v>
      </c>
      <c r="F23" s="535">
        <v>7200</v>
      </c>
      <c r="G23" s="535">
        <v>705</v>
      </c>
      <c r="H23" s="523" t="s">
        <v>3401</v>
      </c>
      <c r="I23" s="612" t="s">
        <v>589</v>
      </c>
      <c r="J23" s="726" t="s">
        <v>1604</v>
      </c>
      <c r="L23" s="528">
        <v>83711</v>
      </c>
      <c r="M23" s="531" t="s">
        <v>5</v>
      </c>
      <c r="N23" s="530" t="s">
        <v>11</v>
      </c>
      <c r="O23" s="530" t="s">
        <v>15</v>
      </c>
    </row>
    <row r="24" spans="1:17">
      <c r="A24" s="188">
        <v>83302</v>
      </c>
      <c r="B24" s="189" t="s">
        <v>83</v>
      </c>
      <c r="C24" s="190" t="s">
        <v>87</v>
      </c>
      <c r="D24" s="191" t="s">
        <v>88</v>
      </c>
      <c r="E24" s="187" t="s">
        <v>1596</v>
      </c>
      <c r="F24" s="535">
        <v>2500</v>
      </c>
      <c r="G24" s="535">
        <v>705</v>
      </c>
      <c r="H24" s="744" t="s">
        <v>3289</v>
      </c>
      <c r="I24" s="186" t="s">
        <v>435</v>
      </c>
      <c r="J24" s="722" t="s">
        <v>1602</v>
      </c>
      <c r="L24" s="528">
        <v>83712</v>
      </c>
      <c r="M24" s="531" t="s">
        <v>5</v>
      </c>
      <c r="N24" s="530" t="s">
        <v>11</v>
      </c>
      <c r="O24" s="530" t="s">
        <v>15</v>
      </c>
    </row>
    <row r="25" spans="1:17">
      <c r="A25" s="188">
        <v>83303</v>
      </c>
      <c r="B25" s="189" t="s">
        <v>86</v>
      </c>
      <c r="C25" s="190" t="s">
        <v>90</v>
      </c>
      <c r="D25" s="191" t="s">
        <v>91</v>
      </c>
      <c r="E25" s="187" t="s">
        <v>1597</v>
      </c>
      <c r="F25" s="535">
        <v>3100</v>
      </c>
      <c r="G25" s="535">
        <v>316</v>
      </c>
      <c r="H25" s="744" t="s">
        <v>3290</v>
      </c>
      <c r="I25" s="320" t="s">
        <v>436</v>
      </c>
      <c r="J25" s="722" t="s">
        <v>1603</v>
      </c>
      <c r="L25" s="528">
        <v>83713</v>
      </c>
      <c r="M25" s="531" t="s">
        <v>5</v>
      </c>
      <c r="N25" s="530" t="s">
        <v>11</v>
      </c>
      <c r="O25" s="530" t="s">
        <v>15</v>
      </c>
    </row>
    <row r="26" spans="1:17">
      <c r="A26" s="188">
        <v>83313</v>
      </c>
      <c r="B26" s="189" t="s">
        <v>89</v>
      </c>
      <c r="C26" s="190" t="s">
        <v>93</v>
      </c>
      <c r="D26" s="191" t="s">
        <v>94</v>
      </c>
      <c r="E26" s="187" t="s">
        <v>114</v>
      </c>
      <c r="F26" s="535">
        <v>2600</v>
      </c>
      <c r="G26" s="535">
        <v>316</v>
      </c>
      <c r="H26" s="311"/>
      <c r="I26" s="320" t="s">
        <v>118</v>
      </c>
      <c r="J26" s="722" t="s">
        <v>1720</v>
      </c>
      <c r="L26" s="528">
        <v>83714</v>
      </c>
      <c r="M26" s="531" t="s">
        <v>5</v>
      </c>
      <c r="N26" s="530" t="s">
        <v>11</v>
      </c>
      <c r="O26" s="530" t="s">
        <v>15</v>
      </c>
    </row>
    <row r="27" spans="1:17">
      <c r="A27" s="188">
        <v>83314</v>
      </c>
      <c r="B27" s="189" t="s">
        <v>92</v>
      </c>
      <c r="C27" s="190" t="s">
        <v>95</v>
      </c>
      <c r="D27" s="191" t="s">
        <v>96</v>
      </c>
      <c r="E27" s="187" t="s">
        <v>118</v>
      </c>
      <c r="F27" s="535">
        <v>3800</v>
      </c>
      <c r="G27" s="535">
        <v>635</v>
      </c>
      <c r="H27" s="525" t="s">
        <v>1201</v>
      </c>
      <c r="I27" s="525" t="s">
        <v>1202</v>
      </c>
      <c r="J27" s="722" t="s">
        <v>1601</v>
      </c>
      <c r="L27" s="528">
        <v>83715</v>
      </c>
      <c r="M27" s="531" t="s">
        <v>5</v>
      </c>
      <c r="N27" s="530" t="s">
        <v>11</v>
      </c>
      <c r="O27" s="530" t="s">
        <v>15</v>
      </c>
    </row>
    <row r="28" spans="1:17">
      <c r="A28" s="188">
        <v>83316</v>
      </c>
      <c r="B28" s="199"/>
      <c r="C28" s="190" t="s">
        <v>97</v>
      </c>
      <c r="D28" s="191" t="s">
        <v>98</v>
      </c>
      <c r="E28" s="1200" t="s">
        <v>1180</v>
      </c>
      <c r="F28" s="1200"/>
      <c r="G28" s="524"/>
      <c r="H28" s="845" t="s">
        <v>3306</v>
      </c>
      <c r="I28" s="845" t="s">
        <v>3305</v>
      </c>
      <c r="J28" s="722" t="s">
        <v>2616</v>
      </c>
      <c r="K28" s="196"/>
      <c r="L28" s="528">
        <v>83716</v>
      </c>
      <c r="M28" s="531" t="s">
        <v>5</v>
      </c>
      <c r="N28" s="530" t="s">
        <v>11</v>
      </c>
      <c r="O28" s="530" t="s">
        <v>15</v>
      </c>
    </row>
    <row r="29" spans="1:17">
      <c r="A29" s="188">
        <v>83318</v>
      </c>
      <c r="B29" s="199"/>
      <c r="C29" s="190" t="s">
        <v>100</v>
      </c>
      <c r="D29" s="191" t="s">
        <v>101</v>
      </c>
      <c r="E29" s="611" t="s">
        <v>1181</v>
      </c>
      <c r="F29" s="612" t="b">
        <v>1</v>
      </c>
      <c r="G29" s="612" t="b">
        <v>1</v>
      </c>
      <c r="H29" s="845" t="s">
        <v>3324</v>
      </c>
      <c r="I29" s="845" t="s">
        <v>3325</v>
      </c>
      <c r="J29" s="727" t="s">
        <v>1605</v>
      </c>
      <c r="K29" s="196"/>
      <c r="L29" s="528">
        <v>83717</v>
      </c>
      <c r="M29" s="531" t="s">
        <v>5</v>
      </c>
      <c r="N29" s="530" t="s">
        <v>11</v>
      </c>
      <c r="O29" s="530" t="s">
        <v>15</v>
      </c>
    </row>
    <row r="30" spans="1:17">
      <c r="A30" s="188">
        <v>83320</v>
      </c>
      <c r="B30" s="189" t="s">
        <v>99</v>
      </c>
      <c r="C30" s="190" t="s">
        <v>103</v>
      </c>
      <c r="D30" s="191" t="s">
        <v>104</v>
      </c>
      <c r="E30" s="611" t="s">
        <v>1182</v>
      </c>
      <c r="F30" s="612" t="b">
        <v>0</v>
      </c>
      <c r="G30" s="612" t="b">
        <v>0</v>
      </c>
      <c r="H30" s="845" t="s">
        <v>3311</v>
      </c>
      <c r="I30" s="845" t="s">
        <v>3312</v>
      </c>
      <c r="J30" s="728" t="s">
        <v>1602</v>
      </c>
      <c r="K30" s="196"/>
      <c r="L30" s="528">
        <v>83719</v>
      </c>
      <c r="M30" s="531" t="s">
        <v>5</v>
      </c>
      <c r="N30" s="530" t="s">
        <v>11</v>
      </c>
      <c r="O30" s="530" t="s">
        <v>15</v>
      </c>
    </row>
    <row r="31" spans="1:17">
      <c r="A31" s="188">
        <v>83321</v>
      </c>
      <c r="B31" s="189" t="s">
        <v>102</v>
      </c>
      <c r="C31" s="190" t="s">
        <v>106</v>
      </c>
      <c r="D31" s="191" t="s">
        <v>107</v>
      </c>
      <c r="E31" s="611" t="s">
        <v>1183</v>
      </c>
      <c r="F31" s="613">
        <v>11</v>
      </c>
      <c r="G31" s="613">
        <v>11</v>
      </c>
      <c r="H31" s="845" t="s">
        <v>1566</v>
      </c>
      <c r="I31" s="845" t="s">
        <v>1567</v>
      </c>
      <c r="J31" s="728" t="s">
        <v>1603</v>
      </c>
      <c r="L31" s="528">
        <v>83720</v>
      </c>
      <c r="M31" s="531" t="s">
        <v>5</v>
      </c>
      <c r="N31" s="530" t="s">
        <v>11</v>
      </c>
      <c r="O31" s="530" t="s">
        <v>15</v>
      </c>
    </row>
    <row r="32" spans="1:17">
      <c r="A32" s="188">
        <v>83322</v>
      </c>
      <c r="B32" s="189" t="s">
        <v>105</v>
      </c>
      <c r="C32" s="190" t="s">
        <v>109</v>
      </c>
      <c r="D32" s="191" t="s">
        <v>110</v>
      </c>
      <c r="E32" s="611" t="s">
        <v>1184</v>
      </c>
      <c r="F32" s="613"/>
      <c r="G32" s="613"/>
      <c r="H32" s="845" t="s">
        <v>1203</v>
      </c>
      <c r="I32" s="845" t="s">
        <v>1204</v>
      </c>
      <c r="J32" s="728" t="s">
        <v>1601</v>
      </c>
      <c r="L32" s="528">
        <v>83722</v>
      </c>
      <c r="M32" s="531" t="s">
        <v>5</v>
      </c>
      <c r="N32" s="530" t="s">
        <v>11</v>
      </c>
      <c r="O32" s="530" t="s">
        <v>15</v>
      </c>
    </row>
    <row r="33" spans="1:15">
      <c r="A33" s="188">
        <v>83324</v>
      </c>
      <c r="B33" s="189" t="s">
        <v>108</v>
      </c>
      <c r="C33" s="190" t="s">
        <v>112</v>
      </c>
      <c r="D33" s="191" t="s">
        <v>113</v>
      </c>
      <c r="E33" s="611" t="s">
        <v>1185</v>
      </c>
      <c r="F33" s="612"/>
      <c r="G33" s="612"/>
      <c r="H33" s="845" t="s">
        <v>3318</v>
      </c>
      <c r="I33" s="845" t="s">
        <v>3316</v>
      </c>
      <c r="J33" s="308" t="s">
        <v>303</v>
      </c>
      <c r="L33" s="528">
        <v>83724</v>
      </c>
      <c r="M33" s="531" t="s">
        <v>5</v>
      </c>
      <c r="N33" s="530" t="s">
        <v>11</v>
      </c>
      <c r="O33" s="530" t="s">
        <v>15</v>
      </c>
    </row>
    <row r="34" spans="1:15">
      <c r="A34" s="188">
        <v>83325</v>
      </c>
      <c r="B34" s="189" t="s">
        <v>111</v>
      </c>
      <c r="C34" s="190" t="s">
        <v>116</v>
      </c>
      <c r="D34" s="191" t="s">
        <v>117</v>
      </c>
      <c r="E34" s="611" t="s">
        <v>1186</v>
      </c>
      <c r="F34" s="612"/>
      <c r="G34" s="612"/>
      <c r="H34" s="845" t="s">
        <v>3309</v>
      </c>
      <c r="I34" s="845" t="s">
        <v>3310</v>
      </c>
      <c r="J34" s="744" t="s">
        <v>440</v>
      </c>
      <c r="L34" s="528">
        <v>83725</v>
      </c>
      <c r="M34" s="531" t="s">
        <v>5</v>
      </c>
      <c r="N34" s="530" t="s">
        <v>11</v>
      </c>
      <c r="O34" s="530" t="s">
        <v>15</v>
      </c>
    </row>
    <row r="35" spans="1:15">
      <c r="A35" s="188">
        <v>83327</v>
      </c>
      <c r="B35" s="189" t="s">
        <v>115</v>
      </c>
      <c r="C35" s="190" t="s">
        <v>120</v>
      </c>
      <c r="D35" s="191" t="s">
        <v>121</v>
      </c>
      <c r="E35" s="611" t="s">
        <v>1187</v>
      </c>
      <c r="F35" s="612" t="b">
        <v>0</v>
      </c>
      <c r="G35" s="612" t="b">
        <v>0</v>
      </c>
      <c r="H35" s="845" t="s">
        <v>3319</v>
      </c>
      <c r="I35" s="845" t="s">
        <v>3317</v>
      </c>
      <c r="J35" s="744" t="s">
        <v>305</v>
      </c>
      <c r="L35" s="528">
        <v>83726</v>
      </c>
      <c r="M35" s="531" t="s">
        <v>5</v>
      </c>
      <c r="N35" s="530" t="s">
        <v>11</v>
      </c>
      <c r="O35" s="530" t="s">
        <v>15</v>
      </c>
    </row>
    <row r="36" spans="1:15">
      <c r="A36" s="188">
        <v>83328</v>
      </c>
      <c r="B36" s="189" t="s">
        <v>119</v>
      </c>
      <c r="C36" s="190" t="s">
        <v>123</v>
      </c>
      <c r="D36" s="191" t="s">
        <v>124</v>
      </c>
      <c r="E36" s="611" t="s">
        <v>1188</v>
      </c>
      <c r="F36" s="612" t="b">
        <v>1</v>
      </c>
      <c r="G36" s="612" t="b">
        <v>1</v>
      </c>
      <c r="H36" s="845" t="s">
        <v>1497</v>
      </c>
      <c r="I36" s="845" t="s">
        <v>1498</v>
      </c>
      <c r="J36" s="744" t="s">
        <v>1670</v>
      </c>
      <c r="L36" s="528">
        <v>83728</v>
      </c>
      <c r="M36" s="531" t="s">
        <v>5</v>
      </c>
      <c r="N36" s="530" t="s">
        <v>11</v>
      </c>
      <c r="O36" s="530" t="s">
        <v>15</v>
      </c>
    </row>
    <row r="37" spans="1:15">
      <c r="A37" s="188">
        <v>83330</v>
      </c>
      <c r="B37" s="189" t="s">
        <v>122</v>
      </c>
      <c r="C37" s="190" t="s">
        <v>126</v>
      </c>
      <c r="D37" s="191" t="s">
        <v>127</v>
      </c>
      <c r="E37" s="611" t="s">
        <v>1189</v>
      </c>
      <c r="F37" s="612" t="str">
        <f>Handling</f>
        <v>Mail to:  Sheree Willhite, CHQ-8</v>
      </c>
      <c r="G37" s="612" t="str">
        <f>Handling</f>
        <v>Mail to:  Sheree Willhite, CHQ-8</v>
      </c>
      <c r="H37" s="845" t="s">
        <v>3307</v>
      </c>
      <c r="I37" s="845" t="s">
        <v>3308</v>
      </c>
      <c r="J37" s="744" t="s">
        <v>3370</v>
      </c>
      <c r="L37" s="528">
        <v>83729</v>
      </c>
      <c r="M37" s="531" t="s">
        <v>5</v>
      </c>
      <c r="N37" s="530" t="s">
        <v>11</v>
      </c>
      <c r="O37" s="530" t="s">
        <v>15</v>
      </c>
    </row>
    <row r="38" spans="1:15">
      <c r="A38" s="188">
        <v>83332</v>
      </c>
      <c r="B38" s="189" t="s">
        <v>125</v>
      </c>
      <c r="C38" s="190" t="s">
        <v>18</v>
      </c>
      <c r="D38" s="191" t="s">
        <v>19</v>
      </c>
      <c r="E38" s="611" t="s">
        <v>1190</v>
      </c>
      <c r="F38" s="612" t="s">
        <v>1607</v>
      </c>
      <c r="G38" s="612" t="s">
        <v>1607</v>
      </c>
      <c r="H38" s="845" t="s">
        <v>3313</v>
      </c>
      <c r="I38" s="845" t="s">
        <v>3314</v>
      </c>
      <c r="L38" s="528">
        <v>83731</v>
      </c>
      <c r="M38" s="531" t="s">
        <v>5</v>
      </c>
      <c r="N38" s="530" t="s">
        <v>11</v>
      </c>
      <c r="O38" s="530" t="s">
        <v>15</v>
      </c>
    </row>
    <row r="39" spans="1:15">
      <c r="A39" s="188">
        <v>83333</v>
      </c>
      <c r="B39" s="189" t="s">
        <v>128</v>
      </c>
      <c r="C39" s="190" t="s">
        <v>130</v>
      </c>
      <c r="D39" s="191" t="s">
        <v>131</v>
      </c>
      <c r="E39" s="611" t="s">
        <v>1191</v>
      </c>
      <c r="F39" s="612" t="s">
        <v>1322</v>
      </c>
      <c r="G39" s="612" t="s">
        <v>1322</v>
      </c>
      <c r="H39" s="845" t="s">
        <v>1562</v>
      </c>
      <c r="I39" s="845" t="s">
        <v>1563</v>
      </c>
      <c r="L39" s="528">
        <v>83732</v>
      </c>
      <c r="M39" s="531" t="s">
        <v>5</v>
      </c>
      <c r="N39" s="530" t="s">
        <v>11</v>
      </c>
      <c r="O39" s="530" t="s">
        <v>15</v>
      </c>
    </row>
    <row r="40" spans="1:15">
      <c r="A40" s="188">
        <v>83334</v>
      </c>
      <c r="B40" s="189" t="s">
        <v>129</v>
      </c>
      <c r="C40" s="190" t="s">
        <v>133</v>
      </c>
      <c r="D40" s="191" t="s">
        <v>134</v>
      </c>
      <c r="E40" s="611" t="s">
        <v>1192</v>
      </c>
      <c r="F40" s="612"/>
      <c r="G40" s="612"/>
      <c r="H40" s="845" t="s">
        <v>1560</v>
      </c>
      <c r="I40" s="845" t="s">
        <v>1561</v>
      </c>
      <c r="L40" s="528">
        <v>83735</v>
      </c>
      <c r="M40" s="531" t="s">
        <v>5</v>
      </c>
      <c r="N40" s="530" t="s">
        <v>11</v>
      </c>
      <c r="O40" s="530" t="s">
        <v>15</v>
      </c>
    </row>
    <row r="41" spans="1:15">
      <c r="A41" s="188">
        <v>83335</v>
      </c>
      <c r="B41" s="189" t="s">
        <v>132</v>
      </c>
      <c r="C41" s="190" t="s">
        <v>136</v>
      </c>
      <c r="D41" s="191" t="s">
        <v>137</v>
      </c>
      <c r="E41" s="611" t="s">
        <v>1193</v>
      </c>
      <c r="F41" s="612"/>
      <c r="G41" s="612"/>
      <c r="H41" s="845" t="s">
        <v>1492</v>
      </c>
      <c r="I41" s="845" t="s">
        <v>1564</v>
      </c>
      <c r="L41" s="528">
        <v>83756</v>
      </c>
      <c r="M41" s="531" t="s">
        <v>5</v>
      </c>
      <c r="N41" s="530" t="s">
        <v>11</v>
      </c>
      <c r="O41" s="530" t="s">
        <v>15</v>
      </c>
    </row>
    <row r="42" spans="1:15">
      <c r="A42" s="188">
        <v>83336</v>
      </c>
      <c r="B42" s="189" t="s">
        <v>135</v>
      </c>
      <c r="C42" s="190" t="s">
        <v>138</v>
      </c>
      <c r="D42" s="191" t="s">
        <v>139</v>
      </c>
      <c r="E42" s="611" t="s">
        <v>1194</v>
      </c>
      <c r="F42" s="612"/>
      <c r="G42" s="612"/>
      <c r="H42" s="845" t="s">
        <v>1349</v>
      </c>
      <c r="I42" s="845" t="s">
        <v>1565</v>
      </c>
      <c r="L42" s="528">
        <v>83799</v>
      </c>
      <c r="M42" s="531" t="s">
        <v>5</v>
      </c>
      <c r="N42" s="530" t="s">
        <v>11</v>
      </c>
      <c r="O42" s="530" t="s">
        <v>15</v>
      </c>
    </row>
    <row r="43" spans="1:15">
      <c r="A43" s="188">
        <v>83337</v>
      </c>
      <c r="B43" s="189" t="s">
        <v>27</v>
      </c>
      <c r="C43" s="190" t="s">
        <v>141</v>
      </c>
      <c r="D43" s="191" t="s">
        <v>142</v>
      </c>
      <c r="E43" s="611" t="s">
        <v>1195</v>
      </c>
      <c r="F43" s="612"/>
      <c r="G43" s="612"/>
      <c r="H43" s="845" t="s">
        <v>3279</v>
      </c>
      <c r="I43" s="845" t="s">
        <v>3302</v>
      </c>
      <c r="L43" s="528">
        <v>97819</v>
      </c>
      <c r="M43" s="530" t="s">
        <v>1213</v>
      </c>
      <c r="N43" s="530" t="s">
        <v>18</v>
      </c>
      <c r="O43" s="530" t="s">
        <v>1375</v>
      </c>
    </row>
    <row r="44" spans="1:15">
      <c r="A44" s="188">
        <v>83338</v>
      </c>
      <c r="B44" s="189" t="s">
        <v>140</v>
      </c>
      <c r="C44" s="190" t="s">
        <v>144</v>
      </c>
      <c r="D44" s="191" t="s">
        <v>145</v>
      </c>
      <c r="E44" s="611" t="s">
        <v>1196</v>
      </c>
      <c r="F44" s="612"/>
      <c r="G44" s="612"/>
      <c r="H44" s="845" t="s">
        <v>3320</v>
      </c>
      <c r="I44" s="845" t="s">
        <v>3315</v>
      </c>
      <c r="L44" s="528">
        <v>97903</v>
      </c>
      <c r="M44" s="530" t="s">
        <v>165</v>
      </c>
      <c r="N44" s="530" t="s">
        <v>18</v>
      </c>
      <c r="O44" s="530" t="s">
        <v>1375</v>
      </c>
    </row>
    <row r="45" spans="1:15">
      <c r="A45" s="188">
        <v>83340</v>
      </c>
      <c r="B45" s="189" t="s">
        <v>143</v>
      </c>
      <c r="C45" s="190" t="s">
        <v>147</v>
      </c>
      <c r="D45" s="191" t="s">
        <v>148</v>
      </c>
      <c r="E45" s="611" t="s">
        <v>1197</v>
      </c>
      <c r="F45" s="612"/>
      <c r="G45" s="612"/>
      <c r="H45" s="845" t="s">
        <v>1205</v>
      </c>
      <c r="I45" s="845" t="s">
        <v>1206</v>
      </c>
      <c r="L45" s="528">
        <v>83604</v>
      </c>
      <c r="M45" s="530" t="s">
        <v>1214</v>
      </c>
      <c r="N45" s="530" t="s">
        <v>11</v>
      </c>
      <c r="O45" s="530" t="s">
        <v>15</v>
      </c>
    </row>
    <row r="46" spans="1:15">
      <c r="A46" s="188">
        <v>83341</v>
      </c>
      <c r="B46" s="189" t="s">
        <v>146</v>
      </c>
      <c r="C46" s="190" t="s">
        <v>149</v>
      </c>
      <c r="D46" s="191" t="s">
        <v>150</v>
      </c>
      <c r="E46" s="611" t="s">
        <v>1198</v>
      </c>
      <c r="F46" s="612"/>
      <c r="G46" s="612"/>
      <c r="H46" s="845" t="s">
        <v>3282</v>
      </c>
      <c r="I46" s="845" t="s">
        <v>3303</v>
      </c>
      <c r="L46" s="528">
        <v>83316</v>
      </c>
      <c r="M46" s="530" t="s">
        <v>185</v>
      </c>
      <c r="N46" s="530" t="s">
        <v>11</v>
      </c>
      <c r="O46" s="530" t="s">
        <v>32</v>
      </c>
    </row>
    <row r="47" spans="1:15" ht="15">
      <c r="A47" s="188">
        <v>83344</v>
      </c>
      <c r="B47" s="199"/>
      <c r="C47" s="190" t="s">
        <v>151</v>
      </c>
      <c r="D47" s="191" t="s">
        <v>152</v>
      </c>
      <c r="E47" s="614" t="s">
        <v>1199</v>
      </c>
      <c r="F47" s="493"/>
      <c r="G47" s="493"/>
      <c r="H47" s="845" t="s">
        <v>1327</v>
      </c>
      <c r="I47" s="845" t="s">
        <v>1328</v>
      </c>
      <c r="L47" s="528">
        <v>83318</v>
      </c>
      <c r="M47" s="530" t="s">
        <v>198</v>
      </c>
      <c r="N47" s="530" t="s">
        <v>11</v>
      </c>
      <c r="O47" s="530" t="s">
        <v>32</v>
      </c>
    </row>
    <row r="48" spans="1:15" ht="15">
      <c r="A48" s="188">
        <v>83346</v>
      </c>
      <c r="B48" s="199"/>
      <c r="C48" s="190" t="s">
        <v>153</v>
      </c>
      <c r="D48" s="191" t="s">
        <v>154</v>
      </c>
      <c r="E48" s="615" t="s">
        <v>1200</v>
      </c>
      <c r="F48" s="493"/>
      <c r="G48" s="493"/>
      <c r="H48" s="845" t="s">
        <v>1558</v>
      </c>
      <c r="I48" s="845" t="s">
        <v>3283</v>
      </c>
      <c r="L48" s="528">
        <v>83605</v>
      </c>
      <c r="M48" s="530" t="s">
        <v>235</v>
      </c>
      <c r="N48" s="530" t="s">
        <v>11</v>
      </c>
      <c r="O48" s="530" t="s">
        <v>8</v>
      </c>
    </row>
    <row r="49" spans="1:15" ht="15">
      <c r="A49" s="188">
        <v>83347</v>
      </c>
      <c r="B49" s="199"/>
      <c r="C49" s="190" t="s">
        <v>155</v>
      </c>
      <c r="D49" s="191" t="s">
        <v>156</v>
      </c>
      <c r="E49" s="615" t="s">
        <v>589</v>
      </c>
      <c r="F49" s="493"/>
      <c r="G49" s="493"/>
      <c r="H49" s="845" t="s">
        <v>1207</v>
      </c>
      <c r="I49" s="845" t="s">
        <v>1208</v>
      </c>
      <c r="L49" s="528">
        <v>83606</v>
      </c>
      <c r="M49" s="530" t="s">
        <v>235</v>
      </c>
      <c r="N49" s="530" t="s">
        <v>11</v>
      </c>
      <c r="O49" s="530" t="s">
        <v>8</v>
      </c>
    </row>
    <row r="50" spans="1:15" ht="15">
      <c r="A50" s="188">
        <v>83348</v>
      </c>
      <c r="B50" s="199"/>
      <c r="C50" s="190" t="s">
        <v>158</v>
      </c>
      <c r="D50" s="191" t="s">
        <v>159</v>
      </c>
      <c r="E50" s="615" t="s">
        <v>589</v>
      </c>
      <c r="F50" s="493"/>
      <c r="G50" s="493"/>
      <c r="H50" s="845" t="s">
        <v>3281</v>
      </c>
      <c r="I50" s="845" t="s">
        <v>3280</v>
      </c>
      <c r="L50" s="528">
        <v>83607</v>
      </c>
      <c r="M50" s="530" t="s">
        <v>235</v>
      </c>
      <c r="N50" s="530" t="s">
        <v>11</v>
      </c>
      <c r="O50" s="530" t="s">
        <v>8</v>
      </c>
    </row>
    <row r="51" spans="1:15" ht="15">
      <c r="A51" s="188">
        <v>83349</v>
      </c>
      <c r="B51" s="189" t="s">
        <v>157</v>
      </c>
      <c r="C51" s="190" t="s">
        <v>162</v>
      </c>
      <c r="D51" s="191" t="s">
        <v>163</v>
      </c>
      <c r="E51" s="615" t="s">
        <v>589</v>
      </c>
      <c r="F51" s="493"/>
      <c r="G51" s="493"/>
      <c r="H51" s="845" t="s">
        <v>3322</v>
      </c>
      <c r="I51" s="845" t="s">
        <v>3323</v>
      </c>
      <c r="L51" s="528">
        <v>83610</v>
      </c>
      <c r="M51" s="530" t="s">
        <v>99</v>
      </c>
      <c r="N51" s="530" t="s">
        <v>11</v>
      </c>
      <c r="O51" s="530" t="s">
        <v>1375</v>
      </c>
    </row>
    <row r="52" spans="1:15" ht="15">
      <c r="A52" s="188">
        <v>83350</v>
      </c>
      <c r="B52" s="189" t="s">
        <v>161</v>
      </c>
      <c r="C52" s="190" t="s">
        <v>337</v>
      </c>
      <c r="D52" s="191"/>
      <c r="E52" s="615" t="s">
        <v>589</v>
      </c>
      <c r="F52" s="493"/>
      <c r="G52" s="493"/>
      <c r="H52" s="624" t="s">
        <v>3321</v>
      </c>
      <c r="I52" s="624" t="s">
        <v>1326</v>
      </c>
      <c r="L52" s="528">
        <v>83320</v>
      </c>
      <c r="M52" s="530" t="s">
        <v>199</v>
      </c>
      <c r="N52" s="530" t="s">
        <v>11</v>
      </c>
      <c r="O52" s="530" t="s">
        <v>32</v>
      </c>
    </row>
    <row r="53" spans="1:15" ht="15">
      <c r="A53" s="188">
        <v>83352</v>
      </c>
      <c r="B53" s="189" t="s">
        <v>164</v>
      </c>
      <c r="E53" s="615" t="s">
        <v>589</v>
      </c>
      <c r="F53" s="493"/>
      <c r="G53" s="493"/>
      <c r="H53" s="624" t="s">
        <v>1209</v>
      </c>
      <c r="I53" s="624"/>
      <c r="L53" s="528">
        <v>83462</v>
      </c>
      <c r="M53" s="530" t="s">
        <v>216</v>
      </c>
      <c r="N53" s="530" t="s">
        <v>11</v>
      </c>
      <c r="O53" s="530" t="s">
        <v>22</v>
      </c>
    </row>
    <row r="54" spans="1:15" ht="15">
      <c r="A54" s="188">
        <v>83353</v>
      </c>
      <c r="B54" s="189" t="s">
        <v>165</v>
      </c>
      <c r="E54" s="615" t="s">
        <v>589</v>
      </c>
      <c r="F54" s="493"/>
      <c r="G54" s="493"/>
      <c r="H54" s="624"/>
      <c r="I54" s="624"/>
      <c r="L54" s="528">
        <v>83611</v>
      </c>
      <c r="M54" s="530" t="s">
        <v>102</v>
      </c>
      <c r="N54" s="530" t="s">
        <v>11</v>
      </c>
      <c r="O54" s="530" t="s">
        <v>1375</v>
      </c>
    </row>
    <row r="55" spans="1:15" ht="15">
      <c r="A55" s="188">
        <v>83354</v>
      </c>
      <c r="B55" s="189" t="s">
        <v>166</v>
      </c>
      <c r="E55" s="616" t="s">
        <v>589</v>
      </c>
      <c r="F55" s="493"/>
      <c r="G55" s="493"/>
      <c r="H55" s="624"/>
      <c r="I55" s="624"/>
      <c r="L55" s="528">
        <v>83321</v>
      </c>
      <c r="M55" s="530" t="s">
        <v>1215</v>
      </c>
      <c r="N55" s="530" t="s">
        <v>11</v>
      </c>
      <c r="O55" s="530" t="s">
        <v>32</v>
      </c>
    </row>
    <row r="56" spans="1:15">
      <c r="A56" s="188">
        <v>83355</v>
      </c>
      <c r="B56" s="189" t="s">
        <v>167</v>
      </c>
      <c r="L56" s="528">
        <v>83202</v>
      </c>
      <c r="M56" s="530" t="s">
        <v>223</v>
      </c>
      <c r="N56" s="530" t="s">
        <v>11</v>
      </c>
      <c r="O56" s="530" t="s">
        <v>22</v>
      </c>
    </row>
    <row r="57" spans="1:15">
      <c r="A57" s="188">
        <v>83462</v>
      </c>
      <c r="B57" s="189" t="s">
        <v>168</v>
      </c>
      <c r="L57" s="528">
        <v>83229</v>
      </c>
      <c r="M57" s="530" t="s">
        <v>217</v>
      </c>
      <c r="N57" s="530" t="s">
        <v>11</v>
      </c>
      <c r="O57" s="530" t="s">
        <v>22</v>
      </c>
    </row>
    <row r="58" spans="1:15">
      <c r="A58" s="188">
        <v>83463</v>
      </c>
      <c r="B58" s="189" t="s">
        <v>169</v>
      </c>
      <c r="L58" s="528">
        <v>83322</v>
      </c>
      <c r="M58" s="530" t="s">
        <v>1216</v>
      </c>
      <c r="N58" s="530" t="s">
        <v>11</v>
      </c>
      <c r="O58" s="530" t="s">
        <v>32</v>
      </c>
    </row>
    <row r="59" spans="1:15">
      <c r="A59" s="188">
        <v>83464</v>
      </c>
      <c r="B59" s="189" t="s">
        <v>170</v>
      </c>
      <c r="L59" s="528">
        <v>83612</v>
      </c>
      <c r="M59" s="530" t="s">
        <v>105</v>
      </c>
      <c r="N59" s="530" t="s">
        <v>11</v>
      </c>
      <c r="O59" s="530" t="s">
        <v>1375</v>
      </c>
    </row>
    <row r="60" spans="1:15">
      <c r="A60" s="188">
        <v>83465</v>
      </c>
      <c r="B60" s="189" t="s">
        <v>171</v>
      </c>
      <c r="L60" s="528">
        <v>83324</v>
      </c>
      <c r="M60" s="530" t="s">
        <v>186</v>
      </c>
      <c r="N60" s="530" t="s">
        <v>11</v>
      </c>
      <c r="O60" s="530" t="s">
        <v>32</v>
      </c>
    </row>
    <row r="61" spans="1:15">
      <c r="A61" s="188">
        <v>83466</v>
      </c>
      <c r="B61" s="189" t="s">
        <v>172</v>
      </c>
      <c r="L61" s="528">
        <v>83615</v>
      </c>
      <c r="M61" s="530" t="s">
        <v>108</v>
      </c>
      <c r="N61" s="530" t="s">
        <v>11</v>
      </c>
      <c r="O61" s="530" t="s">
        <v>1375</v>
      </c>
    </row>
    <row r="62" spans="1:15">
      <c r="A62" s="188">
        <v>83467</v>
      </c>
      <c r="B62" s="189" t="s">
        <v>173</v>
      </c>
      <c r="L62" s="528">
        <v>97904</v>
      </c>
      <c r="M62" s="530" t="s">
        <v>166</v>
      </c>
      <c r="N62" s="530" t="s">
        <v>18</v>
      </c>
      <c r="O62" s="530" t="s">
        <v>1375</v>
      </c>
    </row>
    <row r="63" spans="1:15">
      <c r="A63" s="188">
        <v>83468</v>
      </c>
      <c r="B63" s="189" t="s">
        <v>174</v>
      </c>
      <c r="L63" s="528">
        <v>97905</v>
      </c>
      <c r="M63" s="530" t="s">
        <v>167</v>
      </c>
      <c r="N63" s="530" t="s">
        <v>18</v>
      </c>
      <c r="O63" s="530" t="s">
        <v>1375</v>
      </c>
    </row>
    <row r="64" spans="1:15">
      <c r="A64" s="188">
        <v>83547</v>
      </c>
      <c r="B64" s="189" t="s">
        <v>174</v>
      </c>
      <c r="L64" s="528">
        <v>83616</v>
      </c>
      <c r="M64" s="530" t="s">
        <v>23</v>
      </c>
      <c r="N64" s="530" t="s">
        <v>11</v>
      </c>
      <c r="O64" s="530" t="s">
        <v>15</v>
      </c>
    </row>
    <row r="65" spans="1:16">
      <c r="A65" s="188">
        <v>83549</v>
      </c>
      <c r="B65" s="189" t="s">
        <v>175</v>
      </c>
      <c r="L65" s="528">
        <v>83325</v>
      </c>
      <c r="M65" s="530" t="s">
        <v>187</v>
      </c>
      <c r="N65" s="530" t="s">
        <v>11</v>
      </c>
      <c r="O65" s="530" t="s">
        <v>32</v>
      </c>
    </row>
    <row r="66" spans="1:16">
      <c r="A66" s="188">
        <v>83601</v>
      </c>
      <c r="B66" s="189" t="s">
        <v>176</v>
      </c>
      <c r="L66" s="528">
        <v>83354</v>
      </c>
      <c r="M66" s="530" t="s">
        <v>1217</v>
      </c>
      <c r="N66" s="530" t="s">
        <v>11</v>
      </c>
      <c r="O66" s="530" t="s">
        <v>32</v>
      </c>
    </row>
    <row r="67" spans="1:16">
      <c r="A67" s="188">
        <v>83602</v>
      </c>
      <c r="B67" s="189" t="s">
        <v>160</v>
      </c>
      <c r="L67" s="528">
        <v>83617</v>
      </c>
      <c r="M67" s="530" t="s">
        <v>1218</v>
      </c>
      <c r="N67" s="530" t="s">
        <v>11</v>
      </c>
      <c r="O67" s="530" t="s">
        <v>8</v>
      </c>
    </row>
    <row r="68" spans="1:16">
      <c r="A68" s="188">
        <v>83604</v>
      </c>
      <c r="B68" s="189" t="s">
        <v>177</v>
      </c>
      <c r="L68" s="528">
        <v>83327</v>
      </c>
      <c r="M68" s="530" t="s">
        <v>1219</v>
      </c>
      <c r="N68" s="530" t="s">
        <v>11</v>
      </c>
      <c r="O68" s="530" t="s">
        <v>32</v>
      </c>
    </row>
    <row r="69" spans="1:16" ht="15" customHeight="1">
      <c r="A69" s="188">
        <v>83604</v>
      </c>
      <c r="B69" s="189" t="s">
        <v>178</v>
      </c>
      <c r="L69" s="528">
        <v>83328</v>
      </c>
      <c r="M69" s="530" t="s">
        <v>209</v>
      </c>
      <c r="N69" s="530" t="s">
        <v>11</v>
      </c>
      <c r="O69" s="530" t="s">
        <v>32</v>
      </c>
      <c r="P69"/>
    </row>
    <row r="70" spans="1:16" ht="15" customHeight="1">
      <c r="A70" s="188">
        <v>83605</v>
      </c>
      <c r="B70" s="189" t="s">
        <v>179</v>
      </c>
      <c r="L70" s="528">
        <v>83203</v>
      </c>
      <c r="M70" s="530" t="s">
        <v>1220</v>
      </c>
      <c r="N70" s="530" t="s">
        <v>11</v>
      </c>
      <c r="O70" s="530" t="s">
        <v>22</v>
      </c>
      <c r="P70"/>
    </row>
    <row r="71" spans="1:16" ht="15" customHeight="1">
      <c r="A71" s="188">
        <v>83606</v>
      </c>
      <c r="B71" s="189" t="s">
        <v>180</v>
      </c>
      <c r="L71" s="528">
        <v>83619</v>
      </c>
      <c r="M71" s="530" t="s">
        <v>111</v>
      </c>
      <c r="N71" s="530" t="s">
        <v>11</v>
      </c>
      <c r="O71" s="530" t="s">
        <v>1375</v>
      </c>
      <c r="P71"/>
    </row>
    <row r="72" spans="1:16" ht="30" customHeight="1">
      <c r="A72" s="188">
        <v>83607</v>
      </c>
      <c r="B72" s="189" t="s">
        <v>181</v>
      </c>
      <c r="L72" s="528">
        <v>83620</v>
      </c>
      <c r="M72" s="530" t="s">
        <v>115</v>
      </c>
      <c r="N72" s="530" t="s">
        <v>11</v>
      </c>
      <c r="O72" s="530" t="s">
        <v>1375</v>
      </c>
      <c r="P72"/>
    </row>
    <row r="73" spans="1:16" ht="30" customHeight="1">
      <c r="A73" s="188">
        <v>83610</v>
      </c>
      <c r="B73" s="189" t="s">
        <v>182</v>
      </c>
      <c r="L73" s="528">
        <v>83703</v>
      </c>
      <c r="M73" s="532" t="s">
        <v>76</v>
      </c>
      <c r="N73" s="530" t="s">
        <v>11</v>
      </c>
      <c r="O73" s="530" t="s">
        <v>15</v>
      </c>
      <c r="P73"/>
    </row>
    <row r="74" spans="1:16" ht="45" customHeight="1">
      <c r="A74" s="188">
        <v>83611</v>
      </c>
      <c r="B74" s="189"/>
      <c r="L74" s="528">
        <v>83714</v>
      </c>
      <c r="M74" s="533" t="s">
        <v>76</v>
      </c>
      <c r="N74" s="530" t="s">
        <v>11</v>
      </c>
      <c r="O74" s="530" t="s">
        <v>15</v>
      </c>
      <c r="P74"/>
    </row>
    <row r="75" spans="1:16" ht="15" customHeight="1">
      <c r="A75" s="188">
        <v>83612</v>
      </c>
      <c r="B75" s="189"/>
      <c r="L75" s="528">
        <v>83622</v>
      </c>
      <c r="M75" s="530" t="s">
        <v>1221</v>
      </c>
      <c r="N75" s="530" t="s">
        <v>11</v>
      </c>
      <c r="O75" s="530" t="s">
        <v>1375</v>
      </c>
      <c r="P75"/>
    </row>
    <row r="76" spans="1:16" ht="15" customHeight="1">
      <c r="A76" s="188">
        <v>83612</v>
      </c>
      <c r="B76" s="189" t="s">
        <v>183</v>
      </c>
      <c r="L76" s="528">
        <v>83463</v>
      </c>
      <c r="M76" s="530" t="s">
        <v>218</v>
      </c>
      <c r="N76" s="530" t="s">
        <v>11</v>
      </c>
      <c r="O76" s="530" t="s">
        <v>22</v>
      </c>
      <c r="P76"/>
    </row>
    <row r="77" spans="1:16" ht="15" customHeight="1">
      <c r="A77" s="188">
        <v>83615</v>
      </c>
      <c r="B77" s="189" t="s">
        <v>185</v>
      </c>
      <c r="L77" s="528">
        <v>83623</v>
      </c>
      <c r="M77" s="530" t="s">
        <v>86</v>
      </c>
      <c r="N77" s="530" t="s">
        <v>11</v>
      </c>
      <c r="O77" s="530" t="s">
        <v>15</v>
      </c>
      <c r="P77"/>
    </row>
    <row r="78" spans="1:16" ht="15" customHeight="1">
      <c r="A78" s="188">
        <v>83615</v>
      </c>
      <c r="B78" s="189" t="s">
        <v>1215</v>
      </c>
      <c r="L78" s="528">
        <v>83330</v>
      </c>
      <c r="M78" s="530" t="s">
        <v>188</v>
      </c>
      <c r="N78" s="530" t="s">
        <v>11</v>
      </c>
      <c r="O78" s="530" t="s">
        <v>32</v>
      </c>
      <c r="P78"/>
    </row>
    <row r="79" spans="1:16" ht="30" customHeight="1">
      <c r="A79" s="188">
        <v>83616</v>
      </c>
      <c r="B79" s="189" t="s">
        <v>186</v>
      </c>
      <c r="L79" s="528">
        <v>83624</v>
      </c>
      <c r="M79" s="530" t="s">
        <v>1222</v>
      </c>
      <c r="N79" s="530" t="s">
        <v>11</v>
      </c>
      <c r="O79" s="530" t="s">
        <v>15</v>
      </c>
      <c r="P79"/>
    </row>
    <row r="80" spans="1:16" ht="30" customHeight="1">
      <c r="A80" s="188">
        <v>83617</v>
      </c>
      <c r="B80" s="189" t="s">
        <v>187</v>
      </c>
      <c r="L80" s="528">
        <v>83625</v>
      </c>
      <c r="M80" s="530" t="s">
        <v>1223</v>
      </c>
      <c r="N80" s="530" t="s">
        <v>11</v>
      </c>
      <c r="O80" s="530" t="s">
        <v>15</v>
      </c>
      <c r="P80"/>
    </row>
    <row r="81" spans="1:16" ht="30" customHeight="1">
      <c r="A81" s="188">
        <v>83617</v>
      </c>
      <c r="B81" s="189" t="s">
        <v>188</v>
      </c>
      <c r="L81" s="528">
        <v>83626</v>
      </c>
      <c r="M81" s="530" t="s">
        <v>236</v>
      </c>
      <c r="N81" s="530" t="s">
        <v>11</v>
      </c>
      <c r="O81" s="530" t="s">
        <v>8</v>
      </c>
      <c r="P81"/>
    </row>
    <row r="82" spans="1:16" ht="30" customHeight="1">
      <c r="A82" s="188">
        <v>83619</v>
      </c>
      <c r="B82" s="189" t="s">
        <v>189</v>
      </c>
      <c r="L82" s="528">
        <v>83332</v>
      </c>
      <c r="M82" s="530" t="s">
        <v>189</v>
      </c>
      <c r="N82" s="530" t="s">
        <v>11</v>
      </c>
      <c r="O82" s="530" t="s">
        <v>32</v>
      </c>
      <c r="P82"/>
    </row>
    <row r="83" spans="1:16" ht="30" customHeight="1">
      <c r="A83" s="188">
        <v>83622</v>
      </c>
      <c r="B83" s="189" t="s">
        <v>190</v>
      </c>
      <c r="L83" s="528">
        <v>83333</v>
      </c>
      <c r="M83" s="530" t="s">
        <v>200</v>
      </c>
      <c r="N83" s="530" t="s">
        <v>11</v>
      </c>
      <c r="O83" s="530" t="s">
        <v>32</v>
      </c>
      <c r="P83"/>
    </row>
    <row r="84" spans="1:16" ht="15" customHeight="1">
      <c r="A84" s="188">
        <v>83623</v>
      </c>
      <c r="B84" s="189" t="s">
        <v>191</v>
      </c>
      <c r="L84" s="528">
        <v>97834</v>
      </c>
      <c r="M84" s="530" t="s">
        <v>168</v>
      </c>
      <c r="N84" s="530" t="s">
        <v>18</v>
      </c>
      <c r="O84" s="530" t="s">
        <v>1375</v>
      </c>
      <c r="P84"/>
    </row>
    <row r="85" spans="1:16" ht="15" customHeight="1">
      <c r="A85" s="188">
        <v>83624</v>
      </c>
      <c r="B85" s="189" t="s">
        <v>192</v>
      </c>
      <c r="L85" s="528">
        <v>83627</v>
      </c>
      <c r="M85" s="530" t="s">
        <v>1224</v>
      </c>
      <c r="N85" s="530" t="s">
        <v>11</v>
      </c>
      <c r="O85" s="530" t="s">
        <v>15</v>
      </c>
      <c r="P85"/>
    </row>
    <row r="86" spans="1:16" ht="15" customHeight="1">
      <c r="A86" s="188">
        <v>83626</v>
      </c>
      <c r="B86" s="189" t="s">
        <v>193</v>
      </c>
      <c r="L86" s="528">
        <v>83334</v>
      </c>
      <c r="M86" s="530" t="s">
        <v>201</v>
      </c>
      <c r="N86" s="530" t="s">
        <v>11</v>
      </c>
      <c r="O86" s="530" t="s">
        <v>32</v>
      </c>
      <c r="P86"/>
    </row>
    <row r="87" spans="1:16" ht="15" customHeight="1">
      <c r="A87" s="188">
        <v>83627</v>
      </c>
      <c r="B87" s="189" t="s">
        <v>194</v>
      </c>
      <c r="L87" s="528">
        <v>97906</v>
      </c>
      <c r="M87" s="530" t="s">
        <v>169</v>
      </c>
      <c r="N87" s="530" t="s">
        <v>18</v>
      </c>
      <c r="O87" s="530" t="s">
        <v>1375</v>
      </c>
      <c r="P87"/>
    </row>
    <row r="88" spans="1:16" ht="30" customHeight="1">
      <c r="A88" s="188">
        <v>83628</v>
      </c>
      <c r="B88" s="189" t="s">
        <v>195</v>
      </c>
      <c r="L88" s="528">
        <v>83335</v>
      </c>
      <c r="M88" s="530" t="s">
        <v>190</v>
      </c>
      <c r="N88" s="530" t="s">
        <v>11</v>
      </c>
      <c r="O88" s="530" t="s">
        <v>32</v>
      </c>
      <c r="P88"/>
    </row>
    <row r="89" spans="1:16" ht="15" customHeight="1">
      <c r="A89" s="188">
        <v>83629</v>
      </c>
      <c r="B89" s="189" t="s">
        <v>196</v>
      </c>
      <c r="L89" s="528">
        <v>97837</v>
      </c>
      <c r="M89" s="530" t="s">
        <v>170</v>
      </c>
      <c r="N89" s="530" t="s">
        <v>18</v>
      </c>
      <c r="O89" s="530" t="s">
        <v>1375</v>
      </c>
      <c r="P89"/>
    </row>
    <row r="90" spans="1:16" ht="30" customHeight="1">
      <c r="A90" s="188">
        <v>83630</v>
      </c>
      <c r="B90" s="189"/>
      <c r="L90" s="528">
        <v>83347</v>
      </c>
      <c r="M90" s="530" t="s">
        <v>202</v>
      </c>
      <c r="N90" s="530" t="s">
        <v>11</v>
      </c>
      <c r="O90" s="530" t="s">
        <v>32</v>
      </c>
      <c r="P90"/>
    </row>
    <row r="91" spans="1:16" ht="30" customHeight="1">
      <c r="A91" s="188">
        <v>83631</v>
      </c>
      <c r="B91" s="189"/>
      <c r="L91" s="528">
        <v>83337</v>
      </c>
      <c r="M91" s="530" t="s">
        <v>2617</v>
      </c>
      <c r="N91" s="530" t="s">
        <v>11</v>
      </c>
      <c r="O91" s="530" t="s">
        <v>32</v>
      </c>
      <c r="P91"/>
    </row>
    <row r="92" spans="1:16" ht="15" customHeight="1">
      <c r="A92" s="188">
        <v>83631</v>
      </c>
      <c r="B92" s="189" t="s">
        <v>184</v>
      </c>
      <c r="L92" s="528">
        <v>83243</v>
      </c>
      <c r="M92" s="530" t="s">
        <v>1225</v>
      </c>
      <c r="N92" s="530" t="s">
        <v>11</v>
      </c>
      <c r="O92" s="530" t="s">
        <v>22</v>
      </c>
    </row>
    <row r="93" spans="1:16" ht="15" customHeight="1">
      <c r="A93" s="188">
        <v>83632</v>
      </c>
      <c r="B93" s="189" t="s">
        <v>197</v>
      </c>
      <c r="L93" s="528">
        <v>83628</v>
      </c>
      <c r="M93" s="530" t="s">
        <v>237</v>
      </c>
      <c r="N93" s="530" t="s">
        <v>11</v>
      </c>
      <c r="O93" s="530" t="s">
        <v>8</v>
      </c>
    </row>
    <row r="94" spans="1:16">
      <c r="A94" s="188">
        <v>83633</v>
      </c>
      <c r="B94" s="189" t="s">
        <v>198</v>
      </c>
      <c r="L94" s="528">
        <v>83629</v>
      </c>
      <c r="M94" s="530" t="s">
        <v>1226</v>
      </c>
      <c r="N94" s="530" t="s">
        <v>11</v>
      </c>
      <c r="O94" s="530" t="s">
        <v>1375</v>
      </c>
    </row>
    <row r="95" spans="1:16">
      <c r="A95" s="188">
        <v>83634</v>
      </c>
      <c r="B95" s="189" t="s">
        <v>199</v>
      </c>
      <c r="L95" s="528">
        <v>97907</v>
      </c>
      <c r="M95" s="530" t="s">
        <v>171</v>
      </c>
      <c r="N95" s="530" t="s">
        <v>18</v>
      </c>
      <c r="O95" s="530" t="s">
        <v>1375</v>
      </c>
    </row>
    <row r="96" spans="1:16">
      <c r="A96" s="188">
        <v>83635</v>
      </c>
      <c r="B96" s="189" t="s">
        <v>200</v>
      </c>
      <c r="L96" s="528">
        <v>83630</v>
      </c>
      <c r="M96" s="530" t="s">
        <v>238</v>
      </c>
      <c r="N96" s="530" t="s">
        <v>11</v>
      </c>
      <c r="O96" s="530" t="s">
        <v>8</v>
      </c>
    </row>
    <row r="97" spans="1:15">
      <c r="A97" s="188">
        <v>83635</v>
      </c>
      <c r="B97" s="189" t="s">
        <v>201</v>
      </c>
      <c r="L97" s="528">
        <v>83631</v>
      </c>
      <c r="M97" s="530" t="s">
        <v>62</v>
      </c>
      <c r="N97" s="530" t="s">
        <v>11</v>
      </c>
      <c r="O97" s="530" t="s">
        <v>15</v>
      </c>
    </row>
    <row r="98" spans="1:15">
      <c r="A98" s="188">
        <v>83635</v>
      </c>
      <c r="B98" s="189" t="s">
        <v>202</v>
      </c>
      <c r="L98" s="528">
        <v>83632</v>
      </c>
      <c r="M98" s="530" t="s">
        <v>119</v>
      </c>
      <c r="N98" s="530" t="s">
        <v>11</v>
      </c>
      <c r="O98" s="530" t="s">
        <v>1375</v>
      </c>
    </row>
    <row r="99" spans="1:15">
      <c r="A99" s="188">
        <v>83636</v>
      </c>
      <c r="B99" s="189" t="s">
        <v>203</v>
      </c>
      <c r="L99" s="528">
        <v>83245</v>
      </c>
      <c r="M99" s="530" t="s">
        <v>213</v>
      </c>
      <c r="N99" s="530" t="s">
        <v>11</v>
      </c>
      <c r="O99" s="530" t="s">
        <v>22</v>
      </c>
    </row>
    <row r="100" spans="1:15">
      <c r="A100" s="188">
        <v>83637</v>
      </c>
      <c r="B100" s="189" t="s">
        <v>204</v>
      </c>
      <c r="L100" s="528">
        <v>97908</v>
      </c>
      <c r="M100" s="530" t="s">
        <v>172</v>
      </c>
      <c r="N100" s="530" t="s">
        <v>18</v>
      </c>
      <c r="O100" s="530" t="s">
        <v>1375</v>
      </c>
    </row>
    <row r="101" spans="1:15">
      <c r="A101" s="188">
        <v>83638</v>
      </c>
      <c r="B101" s="189" t="s">
        <v>205</v>
      </c>
      <c r="L101" s="528">
        <v>97909</v>
      </c>
      <c r="M101" s="530" t="s">
        <v>173</v>
      </c>
      <c r="N101" s="530" t="s">
        <v>18</v>
      </c>
      <c r="O101" s="530" t="s">
        <v>1375</v>
      </c>
    </row>
    <row r="102" spans="1:15">
      <c r="A102" s="188">
        <v>83639</v>
      </c>
      <c r="B102" s="189" t="s">
        <v>206</v>
      </c>
      <c r="L102" s="528">
        <v>83338</v>
      </c>
      <c r="M102" s="530" t="s">
        <v>191</v>
      </c>
      <c r="N102" s="530" t="s">
        <v>11</v>
      </c>
      <c r="O102" s="530" t="s">
        <v>32</v>
      </c>
    </row>
    <row r="103" spans="1:15">
      <c r="A103" s="188">
        <v>83641</v>
      </c>
      <c r="B103" s="189" t="s">
        <v>207</v>
      </c>
      <c r="L103" s="528">
        <v>97910</v>
      </c>
      <c r="M103" s="530" t="s">
        <v>174</v>
      </c>
      <c r="N103" s="530" t="s">
        <v>18</v>
      </c>
      <c r="O103" s="530" t="s">
        <v>8</v>
      </c>
    </row>
    <row r="104" spans="1:15">
      <c r="A104" s="188">
        <v>83642</v>
      </c>
      <c r="B104" s="189" t="s">
        <v>208</v>
      </c>
      <c r="L104" s="528">
        <v>97911</v>
      </c>
      <c r="M104" s="530" t="s">
        <v>175</v>
      </c>
      <c r="N104" s="530" t="s">
        <v>18</v>
      </c>
      <c r="O104" s="530" t="s">
        <v>1375</v>
      </c>
    </row>
    <row r="105" spans="1:15">
      <c r="A105" s="188">
        <v>83643</v>
      </c>
      <c r="B105" s="189"/>
      <c r="L105" s="528">
        <v>83340</v>
      </c>
      <c r="M105" s="530" t="s">
        <v>203</v>
      </c>
      <c r="N105" s="530" t="s">
        <v>11</v>
      </c>
      <c r="O105" s="530" t="s">
        <v>32</v>
      </c>
    </row>
    <row r="106" spans="1:15">
      <c r="A106" s="188">
        <v>83644</v>
      </c>
      <c r="B106" s="189"/>
      <c r="L106" s="528">
        <v>83341</v>
      </c>
      <c r="M106" s="530" t="s">
        <v>1227</v>
      </c>
      <c r="N106" s="530" t="s">
        <v>11</v>
      </c>
      <c r="O106" s="530" t="s">
        <v>32</v>
      </c>
    </row>
    <row r="107" spans="1:15">
      <c r="A107" s="188">
        <v>83645</v>
      </c>
      <c r="B107" s="189" t="s">
        <v>209</v>
      </c>
      <c r="L107" s="528">
        <v>83633</v>
      </c>
      <c r="M107" s="530" t="s">
        <v>92</v>
      </c>
      <c r="N107" s="530" t="s">
        <v>11</v>
      </c>
      <c r="O107" s="530" t="s">
        <v>15</v>
      </c>
    </row>
    <row r="108" spans="1:15">
      <c r="A108" s="188">
        <v>83646</v>
      </c>
      <c r="B108" s="189" t="s">
        <v>210</v>
      </c>
      <c r="L108" s="528">
        <v>83634</v>
      </c>
      <c r="M108" s="530" t="s">
        <v>47</v>
      </c>
      <c r="N108" s="530" t="s">
        <v>11</v>
      </c>
      <c r="O108" s="530" t="s">
        <v>15</v>
      </c>
    </row>
    <row r="109" spans="1:15">
      <c r="A109" s="188">
        <v>83647</v>
      </c>
      <c r="B109" s="189" t="s">
        <v>211</v>
      </c>
      <c r="L109" s="528">
        <v>83635</v>
      </c>
      <c r="M109" s="530" t="s">
        <v>122</v>
      </c>
      <c r="N109" s="530" t="s">
        <v>11</v>
      </c>
      <c r="O109" s="530" t="s">
        <v>1375</v>
      </c>
    </row>
    <row r="110" spans="1:15">
      <c r="A110" s="188">
        <v>83648</v>
      </c>
      <c r="B110" s="189" t="s">
        <v>212</v>
      </c>
      <c r="L110" s="528">
        <v>83464</v>
      </c>
      <c r="M110" s="530" t="s">
        <v>219</v>
      </c>
      <c r="N110" s="530" t="s">
        <v>11</v>
      </c>
      <c r="O110" s="530" t="s">
        <v>22</v>
      </c>
    </row>
    <row r="111" spans="1:15">
      <c r="A111" s="188">
        <v>83650</v>
      </c>
      <c r="B111" s="189" t="s">
        <v>184</v>
      </c>
      <c r="L111" s="528">
        <v>83465</v>
      </c>
      <c r="M111" s="530" t="s">
        <v>220</v>
      </c>
      <c r="N111" s="530" t="s">
        <v>11</v>
      </c>
      <c r="O111" s="530" t="s">
        <v>22</v>
      </c>
    </row>
    <row r="112" spans="1:15">
      <c r="A112" s="188">
        <v>83650</v>
      </c>
      <c r="B112" s="189"/>
      <c r="L112" s="528">
        <v>83636</v>
      </c>
      <c r="M112" s="530" t="s">
        <v>1228</v>
      </c>
      <c r="N112" s="530" t="s">
        <v>11</v>
      </c>
      <c r="O112" s="530" t="s">
        <v>1375</v>
      </c>
    </row>
    <row r="113" spans="1:15">
      <c r="A113" s="188">
        <v>83651</v>
      </c>
      <c r="B113" s="189"/>
      <c r="L113" s="528">
        <v>83637</v>
      </c>
      <c r="M113" s="530" t="s">
        <v>1229</v>
      </c>
      <c r="N113" s="530" t="s">
        <v>11</v>
      </c>
      <c r="O113" s="530" t="s">
        <v>1375</v>
      </c>
    </row>
    <row r="114" spans="1:15">
      <c r="A114" s="188">
        <v>83652</v>
      </c>
      <c r="B114" s="199"/>
      <c r="L114" s="528">
        <v>83639</v>
      </c>
      <c r="M114" s="530" t="s">
        <v>239</v>
      </c>
      <c r="N114" s="530" t="s">
        <v>11</v>
      </c>
      <c r="O114" s="530" t="s">
        <v>8</v>
      </c>
    </row>
    <row r="115" spans="1:15">
      <c r="A115" s="188">
        <v>83653</v>
      </c>
      <c r="B115" s="199"/>
      <c r="L115" s="528">
        <v>83638</v>
      </c>
      <c r="M115" s="530" t="s">
        <v>125</v>
      </c>
      <c r="N115" s="530" t="s">
        <v>11</v>
      </c>
      <c r="O115" s="530" t="s">
        <v>1375</v>
      </c>
    </row>
    <row r="116" spans="1:15">
      <c r="A116" s="188">
        <v>83654</v>
      </c>
      <c r="B116" s="189" t="s">
        <v>213</v>
      </c>
      <c r="L116" s="528">
        <v>83640</v>
      </c>
      <c r="M116" s="530" t="s">
        <v>1230</v>
      </c>
      <c r="N116" s="530" t="s">
        <v>11</v>
      </c>
      <c r="O116" s="530" t="s">
        <v>1375</v>
      </c>
    </row>
    <row r="117" spans="1:15">
      <c r="A117" s="188">
        <v>83655</v>
      </c>
      <c r="B117" s="189" t="s">
        <v>214</v>
      </c>
      <c r="L117" s="528">
        <v>83641</v>
      </c>
      <c r="M117" s="530" t="s">
        <v>240</v>
      </c>
      <c r="N117" s="530" t="s">
        <v>11</v>
      </c>
      <c r="O117" s="530" t="s">
        <v>8</v>
      </c>
    </row>
    <row r="118" spans="1:15">
      <c r="A118" s="188">
        <v>83656</v>
      </c>
      <c r="B118" s="189" t="s">
        <v>214</v>
      </c>
      <c r="L118" s="528">
        <v>83642</v>
      </c>
      <c r="M118" s="530" t="s">
        <v>39</v>
      </c>
      <c r="N118" s="530" t="s">
        <v>11</v>
      </c>
      <c r="O118" s="530" t="s">
        <v>15</v>
      </c>
    </row>
    <row r="119" spans="1:15">
      <c r="A119" s="188">
        <v>83657</v>
      </c>
      <c r="B119" s="189" t="s">
        <v>215</v>
      </c>
      <c r="L119" s="528">
        <v>83646</v>
      </c>
      <c r="M119" s="530" t="s">
        <v>39</v>
      </c>
      <c r="N119" s="530" t="s">
        <v>11</v>
      </c>
      <c r="O119" s="530" t="s">
        <v>15</v>
      </c>
    </row>
    <row r="120" spans="1:15">
      <c r="A120" s="188">
        <v>83660</v>
      </c>
      <c r="B120" s="189" t="s">
        <v>216</v>
      </c>
      <c r="L120" s="528">
        <v>83680</v>
      </c>
      <c r="M120" s="530" t="s">
        <v>39</v>
      </c>
      <c r="N120" s="530" t="s">
        <v>11</v>
      </c>
      <c r="O120" s="530" t="s">
        <v>15</v>
      </c>
    </row>
    <row r="121" spans="1:15">
      <c r="A121" s="188">
        <v>83661</v>
      </c>
      <c r="B121" s="189" t="s">
        <v>217</v>
      </c>
      <c r="L121" s="528">
        <v>83643</v>
      </c>
      <c r="M121" s="530" t="s">
        <v>128</v>
      </c>
      <c r="N121" s="530" t="s">
        <v>11</v>
      </c>
      <c r="O121" s="530" t="s">
        <v>1375</v>
      </c>
    </row>
    <row r="122" spans="1:15">
      <c r="A122" s="188">
        <v>83666</v>
      </c>
      <c r="B122" s="189" t="s">
        <v>218</v>
      </c>
      <c r="L122" s="528">
        <v>83644</v>
      </c>
      <c r="M122" s="530" t="s">
        <v>241</v>
      </c>
      <c r="N122" s="530" t="s">
        <v>11</v>
      </c>
      <c r="O122" s="530" t="s">
        <v>8</v>
      </c>
    </row>
    <row r="123" spans="1:15">
      <c r="A123" s="188">
        <v>83669</v>
      </c>
      <c r="B123" s="189" t="s">
        <v>219</v>
      </c>
      <c r="L123" s="528">
        <v>83645</v>
      </c>
      <c r="M123" s="530" t="s">
        <v>129</v>
      </c>
      <c r="N123" s="530" t="s">
        <v>11</v>
      </c>
      <c r="O123" s="530" t="s">
        <v>1375</v>
      </c>
    </row>
    <row r="124" spans="1:15">
      <c r="A124" s="188">
        <v>83670</v>
      </c>
      <c r="B124" s="189" t="s">
        <v>220</v>
      </c>
      <c r="L124" s="528">
        <v>83343</v>
      </c>
      <c r="M124" s="530" t="s">
        <v>1231</v>
      </c>
      <c r="N124" s="530" t="s">
        <v>11</v>
      </c>
      <c r="O124" s="530" t="s">
        <v>32</v>
      </c>
    </row>
    <row r="125" spans="1:15">
      <c r="A125" s="188">
        <v>83672</v>
      </c>
      <c r="B125" s="189" t="s">
        <v>221</v>
      </c>
      <c r="L125" s="528">
        <v>83256</v>
      </c>
      <c r="M125" s="530" t="s">
        <v>1232</v>
      </c>
      <c r="N125" s="530" t="s">
        <v>11</v>
      </c>
      <c r="O125" s="530" t="s">
        <v>22</v>
      </c>
    </row>
    <row r="126" spans="1:15">
      <c r="A126" s="188">
        <v>83676</v>
      </c>
      <c r="B126" s="189" t="s">
        <v>222</v>
      </c>
      <c r="L126" s="528">
        <v>83647</v>
      </c>
      <c r="M126" s="530" t="s">
        <v>1233</v>
      </c>
      <c r="N126" s="530" t="s">
        <v>11</v>
      </c>
      <c r="O126" s="530" t="s">
        <v>15</v>
      </c>
    </row>
    <row r="127" spans="1:15">
      <c r="A127" s="188">
        <v>83677</v>
      </c>
      <c r="B127" s="189"/>
      <c r="L127" s="528">
        <v>83648</v>
      </c>
      <c r="M127" s="530" t="s">
        <v>1234</v>
      </c>
      <c r="N127" s="530" t="s">
        <v>11</v>
      </c>
      <c r="O127" s="530" t="s">
        <v>15</v>
      </c>
    </row>
    <row r="128" spans="1:15">
      <c r="A128" s="188">
        <v>83680</v>
      </c>
      <c r="B128" s="189"/>
      <c r="L128" s="528">
        <v>83650</v>
      </c>
      <c r="M128" s="530" t="s">
        <v>242</v>
      </c>
      <c r="N128" s="530" t="s">
        <v>11</v>
      </c>
      <c r="O128" s="530" t="s">
        <v>8</v>
      </c>
    </row>
    <row r="129" spans="1:15">
      <c r="A129" s="188">
        <v>83686</v>
      </c>
      <c r="B129" s="189" t="s">
        <v>216</v>
      </c>
      <c r="L129" s="528">
        <v>83344</v>
      </c>
      <c r="M129" s="530" t="s">
        <v>205</v>
      </c>
      <c r="N129" s="530" t="s">
        <v>11</v>
      </c>
      <c r="O129" s="530" t="s">
        <v>32</v>
      </c>
    </row>
    <row r="130" spans="1:15">
      <c r="A130" s="188">
        <v>83687</v>
      </c>
      <c r="B130" s="189" t="s">
        <v>223</v>
      </c>
      <c r="L130" s="528">
        <v>83651</v>
      </c>
      <c r="M130" s="530" t="s">
        <v>1235</v>
      </c>
      <c r="N130" s="530" t="s">
        <v>11</v>
      </c>
      <c r="O130" s="530" t="s">
        <v>8</v>
      </c>
    </row>
    <row r="131" spans="1:15">
      <c r="A131" s="188">
        <v>83702</v>
      </c>
      <c r="B131" s="189" t="s">
        <v>224</v>
      </c>
      <c r="L131" s="528">
        <v>83652</v>
      </c>
      <c r="M131" s="530" t="s">
        <v>1235</v>
      </c>
      <c r="N131" s="530" t="s">
        <v>11</v>
      </c>
      <c r="O131" s="530" t="s">
        <v>8</v>
      </c>
    </row>
    <row r="132" spans="1:15">
      <c r="A132" s="188">
        <v>83703</v>
      </c>
      <c r="B132" s="189" t="s">
        <v>225</v>
      </c>
      <c r="L132" s="528">
        <v>83653</v>
      </c>
      <c r="M132" s="530" t="s">
        <v>1235</v>
      </c>
      <c r="N132" s="530" t="s">
        <v>11</v>
      </c>
      <c r="O132" s="530" t="s">
        <v>8</v>
      </c>
    </row>
    <row r="133" spans="1:15">
      <c r="A133" s="188">
        <v>83704</v>
      </c>
      <c r="B133" s="189" t="s">
        <v>219</v>
      </c>
      <c r="L133" s="528">
        <v>83685</v>
      </c>
      <c r="M133" s="530" t="s">
        <v>1235</v>
      </c>
      <c r="N133" s="530" t="s">
        <v>11</v>
      </c>
      <c r="O133" s="530" t="s">
        <v>8</v>
      </c>
    </row>
    <row r="134" spans="1:15">
      <c r="A134" s="188">
        <v>83705</v>
      </c>
      <c r="B134" s="189" t="s">
        <v>220</v>
      </c>
      <c r="L134" s="528">
        <v>83686</v>
      </c>
      <c r="M134" s="530" t="s">
        <v>1235</v>
      </c>
      <c r="N134" s="530" t="s">
        <v>11</v>
      </c>
      <c r="O134" s="530" t="s">
        <v>8</v>
      </c>
    </row>
    <row r="135" spans="1:15">
      <c r="A135" s="188">
        <v>83706</v>
      </c>
      <c r="B135" s="189" t="s">
        <v>221</v>
      </c>
      <c r="L135" s="528">
        <v>83687</v>
      </c>
      <c r="M135" s="530" t="s">
        <v>1235</v>
      </c>
      <c r="N135" s="530" t="s">
        <v>11</v>
      </c>
      <c r="O135" s="530" t="s">
        <v>8</v>
      </c>
    </row>
    <row r="136" spans="1:15">
      <c r="A136" s="188">
        <v>83709</v>
      </c>
      <c r="B136" s="189" t="s">
        <v>215</v>
      </c>
      <c r="L136" s="528">
        <v>83654</v>
      </c>
      <c r="M136" s="530" t="s">
        <v>132</v>
      </c>
      <c r="N136" s="530" t="s">
        <v>11</v>
      </c>
      <c r="O136" s="530" t="s">
        <v>1375</v>
      </c>
    </row>
    <row r="137" spans="1:15">
      <c r="A137" s="188">
        <v>83712</v>
      </c>
      <c r="B137" s="189" t="s">
        <v>222</v>
      </c>
      <c r="L137" s="528">
        <v>83655</v>
      </c>
      <c r="M137" s="530" t="s">
        <v>135</v>
      </c>
      <c r="N137" s="530" t="s">
        <v>11</v>
      </c>
      <c r="O137" s="530" t="s">
        <v>1375</v>
      </c>
    </row>
    <row r="138" spans="1:15">
      <c r="A138" s="188">
        <v>83713</v>
      </c>
      <c r="B138" s="189" t="s">
        <v>214</v>
      </c>
      <c r="L138" s="528">
        <v>83466</v>
      </c>
      <c r="M138" s="530" t="s">
        <v>1236</v>
      </c>
      <c r="N138" s="530" t="s">
        <v>11</v>
      </c>
      <c r="O138" s="530" t="s">
        <v>22</v>
      </c>
    </row>
    <row r="139" spans="1:15">
      <c r="A139" s="188">
        <v>83714</v>
      </c>
      <c r="B139" s="189" t="s">
        <v>214</v>
      </c>
      <c r="L139" s="528">
        <v>83469</v>
      </c>
      <c r="M139" s="530" t="s">
        <v>1236</v>
      </c>
      <c r="N139" s="530" t="s">
        <v>11</v>
      </c>
      <c r="O139" s="530" t="s">
        <v>22</v>
      </c>
    </row>
    <row r="140" spans="1:15">
      <c r="A140" s="188">
        <v>83714</v>
      </c>
      <c r="B140" s="189"/>
      <c r="L140" s="528">
        <v>83656</v>
      </c>
      <c r="M140" s="530" t="s">
        <v>1237</v>
      </c>
      <c r="N140" s="530" t="s">
        <v>11</v>
      </c>
      <c r="O140" s="530" t="s">
        <v>1375</v>
      </c>
    </row>
    <row r="141" spans="1:15">
      <c r="A141" s="188">
        <v>83716</v>
      </c>
      <c r="B141" s="189"/>
      <c r="L141" s="528">
        <v>97913</v>
      </c>
      <c r="M141" s="530" t="s">
        <v>176</v>
      </c>
      <c r="N141" s="530" t="s">
        <v>18</v>
      </c>
      <c r="O141" s="530" t="s">
        <v>1375</v>
      </c>
    </row>
    <row r="142" spans="1:15">
      <c r="A142" s="200">
        <v>97819</v>
      </c>
      <c r="B142" s="189" t="s">
        <v>226</v>
      </c>
      <c r="L142" s="528">
        <v>83346</v>
      </c>
      <c r="M142" s="530" t="s">
        <v>206</v>
      </c>
      <c r="N142" s="530" t="s">
        <v>11</v>
      </c>
      <c r="O142" s="530" t="s">
        <v>32</v>
      </c>
    </row>
    <row r="143" spans="1:15">
      <c r="A143" s="200">
        <v>97834</v>
      </c>
      <c r="B143" s="189" t="s">
        <v>227</v>
      </c>
      <c r="L143" s="528">
        <v>83657</v>
      </c>
      <c r="M143" s="530" t="s">
        <v>1238</v>
      </c>
      <c r="N143" s="530" t="s">
        <v>11</v>
      </c>
      <c r="O143" s="530" t="s">
        <v>1375</v>
      </c>
    </row>
    <row r="144" spans="1:15">
      <c r="A144" s="200">
        <v>97837</v>
      </c>
      <c r="B144" s="189" t="s">
        <v>228</v>
      </c>
      <c r="L144" s="528">
        <v>97914</v>
      </c>
      <c r="M144" s="530" t="s">
        <v>160</v>
      </c>
      <c r="N144" s="530" t="s">
        <v>18</v>
      </c>
      <c r="O144" s="530" t="s">
        <v>1375</v>
      </c>
    </row>
    <row r="145" spans="1:15">
      <c r="A145" s="200">
        <v>97840</v>
      </c>
      <c r="B145" s="189" t="s">
        <v>229</v>
      </c>
      <c r="L145" s="528">
        <v>97840</v>
      </c>
      <c r="M145" s="530" t="s">
        <v>177</v>
      </c>
      <c r="N145" s="530" t="s">
        <v>18</v>
      </c>
      <c r="O145" s="530" t="s">
        <v>1375</v>
      </c>
    </row>
    <row r="146" spans="1:15">
      <c r="A146" s="200">
        <v>97870</v>
      </c>
      <c r="B146" s="189" t="s">
        <v>230</v>
      </c>
      <c r="L146" s="528">
        <v>83660</v>
      </c>
      <c r="M146" s="530" t="s">
        <v>1239</v>
      </c>
      <c r="N146" s="530" t="s">
        <v>11</v>
      </c>
      <c r="O146" s="530" t="s">
        <v>1375</v>
      </c>
    </row>
    <row r="147" spans="1:15" ht="15">
      <c r="A147" s="200">
        <v>97884</v>
      </c>
      <c r="B147" s="189" t="s">
        <v>231</v>
      </c>
      <c r="L147" s="528">
        <v>83662</v>
      </c>
      <c r="M147" s="529" t="s">
        <v>1239</v>
      </c>
      <c r="N147" s="529" t="s">
        <v>11</v>
      </c>
      <c r="O147" s="530" t="s">
        <v>1375</v>
      </c>
    </row>
    <row r="148" spans="1:15">
      <c r="A148" s="200">
        <v>97901</v>
      </c>
      <c r="B148" s="189" t="s">
        <v>232</v>
      </c>
      <c r="L148" s="528">
        <v>83336</v>
      </c>
      <c r="M148" s="530" t="s">
        <v>192</v>
      </c>
      <c r="N148" s="530" t="s">
        <v>11</v>
      </c>
      <c r="O148" s="530" t="s">
        <v>32</v>
      </c>
    </row>
    <row r="149" spans="1:15">
      <c r="A149" s="200">
        <v>97902</v>
      </c>
      <c r="B149" s="189" t="s">
        <v>215</v>
      </c>
      <c r="L149" s="528">
        <v>83661</v>
      </c>
      <c r="M149" s="530" t="s">
        <v>27</v>
      </c>
      <c r="N149" s="530" t="s">
        <v>11</v>
      </c>
      <c r="O149" s="530" t="s">
        <v>1375</v>
      </c>
    </row>
    <row r="150" spans="1:15">
      <c r="A150" s="200">
        <v>97903</v>
      </c>
      <c r="B150" s="189" t="s">
        <v>233</v>
      </c>
      <c r="L150" s="528">
        <v>83348</v>
      </c>
      <c r="M150" s="530" t="s">
        <v>207</v>
      </c>
      <c r="N150" s="530" t="s">
        <v>11</v>
      </c>
      <c r="O150" s="530" t="s">
        <v>32</v>
      </c>
    </row>
    <row r="151" spans="1:15">
      <c r="A151" s="200">
        <v>97904</v>
      </c>
      <c r="B151" s="189"/>
      <c r="L151" s="528">
        <v>83850</v>
      </c>
      <c r="M151" s="530" t="s">
        <v>1240</v>
      </c>
      <c r="N151" s="530" t="s">
        <v>11</v>
      </c>
      <c r="O151" s="530" t="s">
        <v>1375</v>
      </c>
    </row>
    <row r="152" spans="1:15">
      <c r="A152" s="200">
        <v>97905</v>
      </c>
      <c r="B152" s="189"/>
      <c r="L152" s="528">
        <v>83262</v>
      </c>
      <c r="M152" s="530" t="s">
        <v>1241</v>
      </c>
      <c r="N152" s="530" t="s">
        <v>11</v>
      </c>
      <c r="O152" s="530" t="s">
        <v>22</v>
      </c>
    </row>
    <row r="153" spans="1:15">
      <c r="A153" s="200">
        <v>97906</v>
      </c>
      <c r="B153" s="199"/>
      <c r="L153" s="528">
        <v>83666</v>
      </c>
      <c r="M153" s="530" t="s">
        <v>66</v>
      </c>
      <c r="N153" s="530" t="s">
        <v>11</v>
      </c>
      <c r="O153" s="530" t="s">
        <v>15</v>
      </c>
    </row>
    <row r="154" spans="1:15">
      <c r="A154" s="200">
        <v>97907</v>
      </c>
      <c r="B154" s="199"/>
      <c r="L154" s="528">
        <v>83201</v>
      </c>
      <c r="M154" s="534" t="s">
        <v>214</v>
      </c>
      <c r="N154" s="530" t="s">
        <v>11</v>
      </c>
      <c r="O154" s="530" t="s">
        <v>22</v>
      </c>
    </row>
    <row r="155" spans="1:15">
      <c r="A155" s="200">
        <v>97908</v>
      </c>
      <c r="B155" s="189" t="s">
        <v>234</v>
      </c>
      <c r="L155" s="528">
        <v>83202</v>
      </c>
      <c r="M155" s="534" t="s">
        <v>214</v>
      </c>
      <c r="N155" s="530" t="s">
        <v>11</v>
      </c>
      <c r="O155" s="530" t="s">
        <v>22</v>
      </c>
    </row>
    <row r="156" spans="1:15">
      <c r="A156" s="200">
        <v>97909</v>
      </c>
      <c r="B156" s="189" t="s">
        <v>235</v>
      </c>
      <c r="L156" s="528">
        <v>83203</v>
      </c>
      <c r="M156" s="534" t="s">
        <v>214</v>
      </c>
      <c r="N156" s="530" t="s">
        <v>11</v>
      </c>
      <c r="O156" s="530" t="s">
        <v>22</v>
      </c>
    </row>
    <row r="157" spans="1:15">
      <c r="A157" s="200">
        <v>97910</v>
      </c>
      <c r="B157" s="189" t="s">
        <v>235</v>
      </c>
      <c r="L157" s="528">
        <v>83204</v>
      </c>
      <c r="M157" s="534" t="s">
        <v>214</v>
      </c>
      <c r="N157" s="530" t="s">
        <v>11</v>
      </c>
      <c r="O157" s="530" t="s">
        <v>22</v>
      </c>
    </row>
    <row r="158" spans="1:15">
      <c r="A158" s="200">
        <v>97911</v>
      </c>
      <c r="B158" s="189" t="s">
        <v>235</v>
      </c>
      <c r="L158" s="528">
        <v>83205</v>
      </c>
      <c r="M158" s="534" t="s">
        <v>214</v>
      </c>
      <c r="N158" s="530" t="s">
        <v>11</v>
      </c>
      <c r="O158" s="530" t="s">
        <v>22</v>
      </c>
    </row>
    <row r="159" spans="1:15">
      <c r="A159" s="200">
        <v>97913</v>
      </c>
      <c r="B159" s="189" t="s">
        <v>236</v>
      </c>
      <c r="L159" s="528">
        <v>83206</v>
      </c>
      <c r="M159" s="534" t="s">
        <v>214</v>
      </c>
      <c r="N159" s="530" t="s">
        <v>11</v>
      </c>
      <c r="O159" s="530" t="s">
        <v>22</v>
      </c>
    </row>
    <row r="160" spans="1:15">
      <c r="A160" s="200">
        <v>97914</v>
      </c>
      <c r="B160" s="189" t="s">
        <v>237</v>
      </c>
      <c r="L160" s="528">
        <v>83209</v>
      </c>
      <c r="M160" s="534" t="s">
        <v>214</v>
      </c>
      <c r="N160" s="530" t="s">
        <v>11</v>
      </c>
      <c r="O160" s="530" t="s">
        <v>22</v>
      </c>
    </row>
    <row r="161" spans="1:15">
      <c r="A161" s="200">
        <v>97918</v>
      </c>
      <c r="B161" s="189" t="s">
        <v>238</v>
      </c>
      <c r="L161" s="528">
        <v>83547</v>
      </c>
      <c r="M161" s="530" t="s">
        <v>1242</v>
      </c>
      <c r="N161" s="530" t="s">
        <v>11</v>
      </c>
      <c r="O161" s="530" t="s">
        <v>1375</v>
      </c>
    </row>
    <row r="162" spans="1:15">
      <c r="A162" s="200">
        <v>97920</v>
      </c>
      <c r="B162" s="189" t="s">
        <v>239</v>
      </c>
      <c r="L162" s="528">
        <v>83349</v>
      </c>
      <c r="M162" s="530" t="s">
        <v>193</v>
      </c>
      <c r="N162" s="530" t="s">
        <v>11</v>
      </c>
      <c r="O162" s="530" t="s">
        <v>32</v>
      </c>
    </row>
    <row r="163" spans="1:15">
      <c r="A163" s="201"/>
      <c r="B163" s="189" t="s">
        <v>240</v>
      </c>
      <c r="L163" s="528">
        <v>97870</v>
      </c>
      <c r="M163" s="530" t="s">
        <v>178</v>
      </c>
      <c r="N163" s="530" t="s">
        <v>18</v>
      </c>
      <c r="O163" s="530" t="s">
        <v>1375</v>
      </c>
    </row>
    <row r="164" spans="1:15">
      <c r="A164" s="201"/>
      <c r="B164" s="189" t="s">
        <v>241</v>
      </c>
      <c r="L164" s="528">
        <v>83549</v>
      </c>
      <c r="M164" s="530" t="s">
        <v>140</v>
      </c>
      <c r="N164" s="530" t="s">
        <v>11</v>
      </c>
      <c r="O164" s="530" t="s">
        <v>1375</v>
      </c>
    </row>
    <row r="165" spans="1:15">
      <c r="A165" s="201"/>
      <c r="B165" s="189" t="s">
        <v>242</v>
      </c>
      <c r="L165" s="528">
        <v>83271</v>
      </c>
      <c r="M165" s="530" t="s">
        <v>232</v>
      </c>
      <c r="N165" s="530" t="s">
        <v>11</v>
      </c>
      <c r="O165" s="530" t="s">
        <v>22</v>
      </c>
    </row>
    <row r="166" spans="1:15">
      <c r="A166" s="201"/>
      <c r="B166" s="189" t="s">
        <v>243</v>
      </c>
      <c r="L166" s="528">
        <v>83467</v>
      </c>
      <c r="M166" s="530" t="s">
        <v>215</v>
      </c>
      <c r="N166" s="530" t="s">
        <v>11</v>
      </c>
      <c r="O166" s="530" t="s">
        <v>22</v>
      </c>
    </row>
    <row r="167" spans="1:15">
      <c r="A167" s="201"/>
      <c r="B167" s="189"/>
      <c r="L167" s="528">
        <v>83352</v>
      </c>
      <c r="M167" s="530" t="s">
        <v>195</v>
      </c>
      <c r="N167" s="530" t="s">
        <v>11</v>
      </c>
      <c r="O167" s="530" t="s">
        <v>32</v>
      </c>
    </row>
    <row r="168" spans="1:15">
      <c r="A168" s="202"/>
      <c r="B168" s="202"/>
      <c r="L168" s="528">
        <v>83277</v>
      </c>
      <c r="M168" s="530" t="s">
        <v>233</v>
      </c>
      <c r="N168" s="530" t="s">
        <v>11</v>
      </c>
      <c r="O168" s="530" t="s">
        <v>22</v>
      </c>
    </row>
    <row r="169" spans="1:15">
      <c r="A169" s="202"/>
      <c r="B169" s="202"/>
      <c r="L169" s="528">
        <v>83669</v>
      </c>
      <c r="M169" s="530" t="s">
        <v>28</v>
      </c>
      <c r="N169" s="530" t="s">
        <v>11</v>
      </c>
      <c r="O169" s="530" t="s">
        <v>15</v>
      </c>
    </row>
    <row r="170" spans="1:15">
      <c r="A170" s="202"/>
      <c r="B170" s="202"/>
      <c r="L170" s="528">
        <v>83210</v>
      </c>
      <c r="M170" s="530" t="s">
        <v>1243</v>
      </c>
      <c r="N170" s="530" t="s">
        <v>11</v>
      </c>
      <c r="O170" s="530" t="s">
        <v>22</v>
      </c>
    </row>
    <row r="171" spans="1:15">
      <c r="L171" s="528">
        <v>83353</v>
      </c>
      <c r="M171" s="530" t="s">
        <v>208</v>
      </c>
      <c r="N171" s="530" t="s">
        <v>11</v>
      </c>
      <c r="O171" s="530" t="s">
        <v>32</v>
      </c>
    </row>
    <row r="172" spans="1:15">
      <c r="L172" s="528">
        <v>83670</v>
      </c>
      <c r="M172" s="530" t="s">
        <v>1244</v>
      </c>
      <c r="N172" s="530" t="s">
        <v>11</v>
      </c>
      <c r="O172" s="530" t="s">
        <v>1375</v>
      </c>
    </row>
    <row r="173" spans="1:15">
      <c r="L173" s="528">
        <v>83468</v>
      </c>
      <c r="M173" s="530" t="s">
        <v>222</v>
      </c>
      <c r="N173" s="530" t="s">
        <v>11</v>
      </c>
      <c r="O173" s="530" t="s">
        <v>22</v>
      </c>
    </row>
    <row r="174" spans="1:15">
      <c r="L174" s="528">
        <v>83301</v>
      </c>
      <c r="M174" s="530" t="s">
        <v>184</v>
      </c>
      <c r="N174" s="530" t="s">
        <v>11</v>
      </c>
      <c r="O174" s="530" t="s">
        <v>32</v>
      </c>
    </row>
    <row r="175" spans="1:15">
      <c r="L175" s="528">
        <v>83302</v>
      </c>
      <c r="M175" s="530" t="s">
        <v>184</v>
      </c>
      <c r="N175" s="530" t="s">
        <v>11</v>
      </c>
      <c r="O175" s="530" t="s">
        <v>32</v>
      </c>
    </row>
    <row r="176" spans="1:15" ht="15">
      <c r="L176" s="528">
        <v>83303</v>
      </c>
      <c r="M176" s="529" t="s">
        <v>184</v>
      </c>
      <c r="N176" s="529" t="s">
        <v>11</v>
      </c>
      <c r="O176" s="529" t="s">
        <v>32</v>
      </c>
    </row>
    <row r="177" spans="12:15">
      <c r="L177" s="528">
        <v>97884</v>
      </c>
      <c r="M177" s="530" t="s">
        <v>180</v>
      </c>
      <c r="N177" s="530" t="s">
        <v>18</v>
      </c>
      <c r="O177" s="530" t="s">
        <v>1375</v>
      </c>
    </row>
    <row r="178" spans="12:15">
      <c r="L178" s="528">
        <v>97918</v>
      </c>
      <c r="M178" s="530" t="s">
        <v>181</v>
      </c>
      <c r="N178" s="530" t="s">
        <v>18</v>
      </c>
      <c r="O178" s="530" t="s">
        <v>1375</v>
      </c>
    </row>
    <row r="179" spans="12:15">
      <c r="L179" s="528">
        <v>83672</v>
      </c>
      <c r="M179" s="530" t="s">
        <v>143</v>
      </c>
      <c r="N179" s="530" t="s">
        <v>11</v>
      </c>
      <c r="O179" s="530" t="s">
        <v>1375</v>
      </c>
    </row>
    <row r="180" spans="12:15">
      <c r="L180" s="528">
        <v>83355</v>
      </c>
      <c r="M180" s="530" t="s">
        <v>196</v>
      </c>
      <c r="N180" s="530" t="s">
        <v>11</v>
      </c>
      <c r="O180" s="530" t="s">
        <v>32</v>
      </c>
    </row>
    <row r="181" spans="12:15">
      <c r="L181" s="528">
        <v>97920</v>
      </c>
      <c r="M181" s="530" t="s">
        <v>182</v>
      </c>
      <c r="N181" s="530" t="s">
        <v>18</v>
      </c>
      <c r="O181" s="530" t="s">
        <v>1375</v>
      </c>
    </row>
    <row r="182" spans="12:15">
      <c r="L182" s="528">
        <v>83676</v>
      </c>
      <c r="M182" s="530" t="s">
        <v>243</v>
      </c>
      <c r="N182" s="530" t="s">
        <v>11</v>
      </c>
      <c r="O182" s="530" t="s">
        <v>8</v>
      </c>
    </row>
    <row r="183" spans="12:15">
      <c r="L183" s="528">
        <v>83676</v>
      </c>
      <c r="M183" s="530" t="s">
        <v>243</v>
      </c>
      <c r="N183" s="530" t="s">
        <v>11</v>
      </c>
      <c r="O183" s="530" t="s">
        <v>8</v>
      </c>
    </row>
    <row r="184" spans="12:15">
      <c r="L184" s="528">
        <v>83677</v>
      </c>
      <c r="M184" s="530" t="s">
        <v>146</v>
      </c>
      <c r="N184" s="530" t="s">
        <v>11</v>
      </c>
      <c r="O184" s="530" t="s">
        <v>1375</v>
      </c>
    </row>
    <row r="185" spans="12:15" ht="15">
      <c r="L185" s="493"/>
      <c r="M185" s="493"/>
      <c r="N185" s="493"/>
      <c r="O185" s="493"/>
    </row>
    <row r="186" spans="12:15" ht="15">
      <c r="L186" s="493"/>
      <c r="M186" s="493"/>
      <c r="N186" s="493"/>
      <c r="O186" s="493"/>
    </row>
    <row r="187" spans="12:15" ht="15">
      <c r="L187" s="493"/>
      <c r="M187" s="493"/>
      <c r="N187" s="493"/>
      <c r="O187" s="493"/>
    </row>
    <row r="188" spans="12:15" ht="15">
      <c r="L188" s="493"/>
      <c r="M188" s="493"/>
      <c r="N188" s="493"/>
      <c r="O188" s="493"/>
    </row>
    <row r="189" spans="12:15" ht="15">
      <c r="L189" s="493"/>
      <c r="M189" s="493"/>
      <c r="N189" s="493"/>
      <c r="O189" s="493"/>
    </row>
    <row r="190" spans="12:15" ht="15">
      <c r="L190" s="493"/>
      <c r="M190" s="493"/>
      <c r="N190" s="493"/>
      <c r="O190" s="493"/>
    </row>
    <row r="191" spans="12:15" ht="15">
      <c r="L191" s="493"/>
      <c r="M191" s="493"/>
      <c r="N191" s="493"/>
      <c r="O191" s="493"/>
    </row>
    <row r="192" spans="12:15" ht="15">
      <c r="L192" s="493"/>
      <c r="M192" s="493"/>
      <c r="N192" s="493"/>
      <c r="O192" s="493"/>
    </row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 ht="12.75" hidden="1" customHeight="1"/>
    <row r="302" ht="12.75" hidden="1" customHeight="1"/>
    <row r="303" ht="12.75" hidden="1" customHeight="1"/>
    <row r="304" ht="12.75" hidden="1" customHeight="1"/>
    <row r="305" ht="12.75" hidden="1" customHeight="1"/>
    <row r="306" ht="12.75" hidden="1" customHeight="1"/>
    <row r="307" ht="12.75" hidden="1" customHeight="1"/>
    <row r="308" ht="12.75" hidden="1" customHeight="1"/>
    <row r="309" ht="12.75" hidden="1" customHeight="1"/>
    <row r="310" ht="12.75" hidden="1" customHeight="1"/>
    <row r="311" ht="12.75" hidden="1" customHeight="1"/>
  </sheetData>
  <sheetProtection selectLockedCells="1"/>
  <mergeCells count="2">
    <mergeCell ref="C1:D1"/>
    <mergeCell ref="E28:F28"/>
  </mergeCells>
  <phoneticPr fontId="6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135</vt:i4>
      </vt:variant>
    </vt:vector>
  </HeadingPairs>
  <TitlesOfParts>
    <vt:vector size="151" baseType="lpstr">
      <vt:lpstr>Internal Notes</vt:lpstr>
      <vt:lpstr>Letter</vt:lpstr>
      <vt:lpstr>Letter_Background</vt:lpstr>
      <vt:lpstr>Data Extraction</vt:lpstr>
      <vt:lpstr>Incent Calc Table</vt:lpstr>
      <vt:lpstr>Welcome</vt:lpstr>
      <vt:lpstr>Preliminary Application</vt:lpstr>
      <vt:lpstr>Final Application</vt:lpstr>
      <vt:lpstr>Dataline Changes</vt:lpstr>
      <vt:lpstr>HVAC Worksheet</vt:lpstr>
      <vt:lpstr>Controls Worksheet</vt:lpstr>
      <vt:lpstr>HVAC Efficiency Tables</vt:lpstr>
      <vt:lpstr>Specific Qualifications</vt:lpstr>
      <vt:lpstr>Custom Projects</vt:lpstr>
      <vt:lpstr>Terms &amp; Conditions</vt:lpstr>
      <vt:lpstr>Lists</vt:lpstr>
      <vt:lpstr>ACEquipmentType</vt:lpstr>
      <vt:lpstr>ACEquipmentTypeWater</vt:lpstr>
      <vt:lpstr>Admin_Address_1</vt:lpstr>
      <vt:lpstr>Admin_Address_2</vt:lpstr>
      <vt:lpstr>Admin_Address_3</vt:lpstr>
      <vt:lpstr>Admin_Address_4</vt:lpstr>
      <vt:lpstr>Admin_Address_5</vt:lpstr>
      <vt:lpstr>Admin_Comments_1</vt:lpstr>
      <vt:lpstr>Admin_Comments_2</vt:lpstr>
      <vt:lpstr>Admin_Comments_3</vt:lpstr>
      <vt:lpstr>Admin_Comments_4</vt:lpstr>
      <vt:lpstr>Admin_Data</vt:lpstr>
      <vt:lpstr>Admin_Mail_to_Cust</vt:lpstr>
      <vt:lpstr>Admin_Note_to_Payroll</vt:lpstr>
      <vt:lpstr>Admin_Send_to_IPCO</vt:lpstr>
      <vt:lpstr>AllStates</vt:lpstr>
      <vt:lpstr>AllStatesInitials</vt:lpstr>
      <vt:lpstr>ApplicantStatus</vt:lpstr>
      <vt:lpstr>BuildingHours</vt:lpstr>
      <vt:lpstr>BuildingType</vt:lpstr>
      <vt:lpstr>ButtonFinal</vt:lpstr>
      <vt:lpstr>ButtonPreliminary</vt:lpstr>
      <vt:lpstr>cc_List</vt:lpstr>
      <vt:lpstr>ChillerType</vt:lpstr>
      <vt:lpstr>ComboBoxRep</vt:lpstr>
      <vt:lpstr>CoolingHours</vt:lpstr>
      <vt:lpstr>CustomerRepLocations</vt:lpstr>
      <vt:lpstr>CustomerReps</vt:lpstr>
      <vt:lpstr>EMCSSystemTypes</vt:lpstr>
      <vt:lpstr>exteriorNLC</vt:lpstr>
      <vt:lpstr>Facility_Name</vt:lpstr>
      <vt:lpstr>FacilityState</vt:lpstr>
      <vt:lpstr>Form_Data</vt:lpstr>
      <vt:lpstr>GroupA</vt:lpstr>
      <vt:lpstr>GroupB</vt:lpstr>
      <vt:lpstr>GroupD</vt:lpstr>
      <vt:lpstr>GroupE</vt:lpstr>
      <vt:lpstr>GroupF</vt:lpstr>
      <vt:lpstr>GroupG</vt:lpstr>
      <vt:lpstr>GroupH</vt:lpstr>
      <vt:lpstr>Handling</vt:lpstr>
      <vt:lpstr>Handling_Admin</vt:lpstr>
      <vt:lpstr>Handling_Instructions</vt:lpstr>
      <vt:lpstr>HandlingInstructions</vt:lpstr>
      <vt:lpstr>HVACEfficiencies</vt:lpstr>
      <vt:lpstr>HVACEfficiencyTables</vt:lpstr>
      <vt:lpstr>HVACEfficiencyTablesCode</vt:lpstr>
      <vt:lpstr>HVACEffLookUps</vt:lpstr>
      <vt:lpstr>interiorNLC</vt:lpstr>
      <vt:lpstr>'Controls Worksheet'!Print_Area</vt:lpstr>
      <vt:lpstr>'Custom Projects'!Print_Area</vt:lpstr>
      <vt:lpstr>'Final Application'!Print_Area</vt:lpstr>
      <vt:lpstr>'HVAC Worksheet'!Print_Area</vt:lpstr>
      <vt:lpstr>'Incent Calc Table'!Print_Area</vt:lpstr>
      <vt:lpstr>Letter!Print_Area</vt:lpstr>
      <vt:lpstr>'Preliminary Application'!Print_Area</vt:lpstr>
      <vt:lpstr>'Specific Qualifications'!Print_Area</vt:lpstr>
      <vt:lpstr>'Terms &amp; Conditions'!Print_Area</vt:lpstr>
      <vt:lpstr>Welcome!Print_Area</vt:lpstr>
      <vt:lpstr>ProjectType</vt:lpstr>
      <vt:lpstr>RegionLookUp</vt:lpstr>
      <vt:lpstr>Regions</vt:lpstr>
      <vt:lpstr>ResistanceType01</vt:lpstr>
      <vt:lpstr>ResistanceType02</vt:lpstr>
      <vt:lpstr>ResistanceType03</vt:lpstr>
      <vt:lpstr>ResistanceType04</vt:lpstr>
      <vt:lpstr>ResistanceType05</vt:lpstr>
      <vt:lpstr>ResistanceType06</vt:lpstr>
      <vt:lpstr>ResistanceType07</vt:lpstr>
      <vt:lpstr>ResistanceType08</vt:lpstr>
      <vt:lpstr>ResistanceType09</vt:lpstr>
      <vt:lpstr>ResistanceType10</vt:lpstr>
      <vt:lpstr>ResistanceType11</vt:lpstr>
      <vt:lpstr>ResistanceType12</vt:lpstr>
      <vt:lpstr>ResistanceType13</vt:lpstr>
      <vt:lpstr>ResistanceType14</vt:lpstr>
      <vt:lpstr>ResistanceType15</vt:lpstr>
      <vt:lpstr>ResistanceType16</vt:lpstr>
      <vt:lpstr>ResistanceType17</vt:lpstr>
      <vt:lpstr>ResistanceType18</vt:lpstr>
      <vt:lpstr>ResistanceType19</vt:lpstr>
      <vt:lpstr>ResistanceType20</vt:lpstr>
      <vt:lpstr>ResistanceType21</vt:lpstr>
      <vt:lpstr>ResistanceType22</vt:lpstr>
      <vt:lpstr>ResistanceType23</vt:lpstr>
      <vt:lpstr>ResistanceType24</vt:lpstr>
      <vt:lpstr>ResistanceType25</vt:lpstr>
      <vt:lpstr>ResistanceTypeA201</vt:lpstr>
      <vt:lpstr>ResistanceTypeA202</vt:lpstr>
      <vt:lpstr>ResistanceTypeA203</vt:lpstr>
      <vt:lpstr>ResistanceTypeA204</vt:lpstr>
      <vt:lpstr>ResistanceTypeA205</vt:lpstr>
      <vt:lpstr>ResistanceTypes</vt:lpstr>
      <vt:lpstr>SplitorSingle</vt:lpstr>
      <vt:lpstr>SplitorSingle01</vt:lpstr>
      <vt:lpstr>SplitorSingle02</vt:lpstr>
      <vt:lpstr>SplitorSingle03</vt:lpstr>
      <vt:lpstr>SplitorSingle04</vt:lpstr>
      <vt:lpstr>SplitorSingle05</vt:lpstr>
      <vt:lpstr>SplitorSingle06</vt:lpstr>
      <vt:lpstr>SplitorSingle07</vt:lpstr>
      <vt:lpstr>SplitorSingle08</vt:lpstr>
      <vt:lpstr>SplitorSingle09</vt:lpstr>
      <vt:lpstr>SplitorSingle10</vt:lpstr>
      <vt:lpstr>SplitorSingle11</vt:lpstr>
      <vt:lpstr>SplitorSingle12</vt:lpstr>
      <vt:lpstr>SplitorSingle13</vt:lpstr>
      <vt:lpstr>SplitorSingle14</vt:lpstr>
      <vt:lpstr>SplitorSingle15</vt:lpstr>
      <vt:lpstr>SplitorSingle16</vt:lpstr>
      <vt:lpstr>SplitorSingle17</vt:lpstr>
      <vt:lpstr>SplitorSingle18</vt:lpstr>
      <vt:lpstr>SplitorSingle19</vt:lpstr>
      <vt:lpstr>SplitorSingle20</vt:lpstr>
      <vt:lpstr>SplitorSingle21</vt:lpstr>
      <vt:lpstr>SplitorSingle22</vt:lpstr>
      <vt:lpstr>SplitorSingle23</vt:lpstr>
      <vt:lpstr>SplitorSingle24</vt:lpstr>
      <vt:lpstr>SplitorSingle25</vt:lpstr>
      <vt:lpstr>StackingEffects</vt:lpstr>
      <vt:lpstr>Subcategory01</vt:lpstr>
      <vt:lpstr>Subcategory02</vt:lpstr>
      <vt:lpstr>Subcategory03</vt:lpstr>
      <vt:lpstr>Subcategory04</vt:lpstr>
      <vt:lpstr>Subcategory05</vt:lpstr>
      <vt:lpstr>TaxStatus</vt:lpstr>
      <vt:lpstr>TextBoxAppNo1</vt:lpstr>
      <vt:lpstr>TextBoxAppNo2</vt:lpstr>
      <vt:lpstr>TextBoxDate</vt:lpstr>
      <vt:lpstr>Version</vt:lpstr>
      <vt:lpstr>VRFType</vt:lpstr>
      <vt:lpstr>VSDMotorTypeIncentives</vt:lpstr>
      <vt:lpstr>VSDMotorTypes</vt:lpstr>
      <vt:lpstr>VSDWaterPump</vt:lpstr>
      <vt:lpstr>ZipCodes</vt:lpstr>
    </vt:vector>
  </TitlesOfParts>
  <Company>IPCO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Billie Jo McWinn;KYi@idahopower.com</dc:creator>
  <cp:lastModifiedBy>Ackerman, Nicholas</cp:lastModifiedBy>
  <cp:lastPrinted>2026-06-30T20:39:51Z</cp:lastPrinted>
  <dcterms:created xsi:type="dcterms:W3CDTF">2007-06-26T16:54:25Z</dcterms:created>
  <dcterms:modified xsi:type="dcterms:W3CDTF">2026-09-29T18:27:01Z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524f-504d-4ff5-a0a5-577687f27283_Enabled">
    <vt:lpwstr>true</vt:lpwstr>
  </property>
  <property fmtid="{D5CDD505-2E9C-101B-9397-08002B2CF9AE}" pid="3" name="MSIP_Label_0f48524f-504d-4ff5-a0a5-577687f27283_SetDate">
    <vt:lpwstr>2026-09-21T22:52:16Z</vt:lpwstr>
  </property>
  <property fmtid="{D5CDD505-2E9C-101B-9397-08002B2CF9AE}" pid="4" name="MSIP_Label_0f48524f-504d-4ff5-a0a5-577687f27283_Method">
    <vt:lpwstr>Standard</vt:lpwstr>
  </property>
  <property fmtid="{D5CDD505-2E9C-101B-9397-08002B2CF9AE}" pid="5" name="MSIP_Label_0f48524f-504d-4ff5-a0a5-577687f27283_Name">
    <vt:lpwstr>Internal Use (Default)</vt:lpwstr>
  </property>
  <property fmtid="{D5CDD505-2E9C-101B-9397-08002B2CF9AE}" pid="6" name="MSIP_Label_0f48524f-504d-4ff5-a0a5-577687f27283_SiteId">
    <vt:lpwstr>e1a7ae20-258a-4360-9870-74c2b37bfec5</vt:lpwstr>
  </property>
  <property fmtid="{D5CDD505-2E9C-101B-9397-08002B2CF9AE}" pid="7" name="MSIP_Label_0f48524f-504d-4ff5-a0a5-577687f27283_ActionId">
    <vt:lpwstr>1d758b23-024f-4d29-aed9-d8a0a388d589</vt:lpwstr>
  </property>
  <property fmtid="{D5CDD505-2E9C-101B-9397-08002B2CF9AE}" pid="8" name="MSIP_Label_0f48524f-504d-4ff5-a0a5-577687f27283_ContentBits">
    <vt:lpwstr>0</vt:lpwstr>
  </property>
  <property fmtid="{D5CDD505-2E9C-101B-9397-08002B2CF9AE}" pid="9" name="MSIP_Label_0f48524f-504d-4ff5-a0a5-577687f27283_Tag">
    <vt:lpwstr>10, 3, 0, 1</vt:lpwstr>
  </property>
</Properties>
</file>